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drawings/drawing2.xml" ContentType="application/vnd.openxmlformats-officedocument.drawing+xml"/>
  <Override PartName="/xl/ctrlProps/ctrlProp3.xml" ContentType="application/vnd.ms-excel.controlproperties+xml"/>
  <Override PartName="/xl/tables/table1.xml" ContentType="application/vnd.openxmlformats-officedocument.spreadsheetml.table+xml"/>
  <Override PartName="/docProps/app.xml" ContentType="application/vnd.openxmlformats-officedocument.extended-properties+xml"/>
  <Override PartName="/xl/ctrlProps/ctrlProp2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xl/ctrlProps/ctrlProp1.xml" ContentType="application/vnd.ms-excel.control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backupFile="1" updateLinks="never" codeName="ThisWorkbook"/>
  <mc:AlternateContent xmlns:mc="http://schemas.openxmlformats.org/markup-compatibility/2006">
    <mc:Choice Requires="x15">
      <x15ac:absPath xmlns:x15ac="http://schemas.microsoft.com/office/spreadsheetml/2010/11/ac" url="Z:\01_BECO\01_Versiones\"/>
    </mc:Choice>
  </mc:AlternateContent>
  <workbookProtection workbookPassword="CC3D" lockStructure="1"/>
  <bookViews>
    <workbookView xWindow="0" yWindow="0" windowWidth="19200" windowHeight="10335" tabRatio="802" activeTab="1"/>
  </bookViews>
  <sheets>
    <sheet name="Presentación" sheetId="135" r:id="rId1"/>
    <sheet name="BECO_Consulta Ver.02" sheetId="126" r:id="rId2"/>
    <sheet name="BECO_Energéticos Ver.02" sheetId="128" r:id="rId3"/>
    <sheet name="Bases de Cálculo" sheetId="16" r:id="rId4"/>
    <sheet name="BECO_Datos" sheetId="99" state="hidden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126" l="1"/>
  <c r="E8" i="126"/>
  <c r="K8" i="126"/>
  <c r="D8" i="126"/>
  <c r="I8" i="126"/>
  <c r="J8" i="126"/>
  <c r="H8" i="126"/>
  <c r="F8" i="126"/>
  <c r="G8" i="126"/>
  <c r="S8" i="126"/>
  <c r="P8" i="126"/>
  <c r="R8" i="126"/>
  <c r="M8" i="126"/>
  <c r="O8" i="126"/>
  <c r="T8" i="126"/>
  <c r="N8" i="126"/>
  <c r="U8" i="126"/>
  <c r="W8" i="126"/>
  <c r="V8" i="126"/>
  <c r="Q8" i="126"/>
  <c r="E5" i="128"/>
  <c r="C6" i="128" l="1"/>
  <c r="B12" i="135" l="1"/>
  <c r="B13" i="135" s="1"/>
  <c r="B14" i="135" s="1"/>
  <c r="B15" i="135" s="1"/>
  <c r="B11" i="135"/>
  <c r="E16" i="16" l="1"/>
  <c r="D16" i="16"/>
  <c r="AA1" i="99" l="1"/>
  <c r="AB1" i="99"/>
  <c r="AC1" i="99"/>
  <c r="AD1" i="99"/>
  <c r="AE1" i="99"/>
  <c r="AF1" i="99"/>
  <c r="AG1" i="99"/>
  <c r="AH1" i="99"/>
  <c r="AI1" i="99"/>
  <c r="Z1" i="99"/>
  <c r="BP20" i="99" l="1"/>
  <c r="H81" i="16" l="1"/>
  <c r="BH12" i="99" l="1"/>
  <c r="BI12" i="99"/>
  <c r="BJ12" i="99"/>
  <c r="BK12" i="99"/>
  <c r="BL12" i="99"/>
  <c r="BM12" i="99"/>
  <c r="BP12" i="99"/>
  <c r="BG12" i="99"/>
  <c r="AK20" i="99" l="1"/>
  <c r="AL20" i="99"/>
  <c r="AM20" i="99"/>
  <c r="AN20" i="99"/>
  <c r="AO20" i="99"/>
  <c r="AP20" i="99"/>
  <c r="AQ20" i="99"/>
  <c r="AR20" i="99"/>
  <c r="AS20" i="99"/>
  <c r="AT20" i="99"/>
  <c r="AV20" i="99"/>
  <c r="AW20" i="99"/>
  <c r="AX20" i="99"/>
  <c r="AY20" i="99"/>
  <c r="AZ20" i="99"/>
  <c r="BA20" i="99"/>
  <c r="BB20" i="99"/>
  <c r="BC20" i="99"/>
  <c r="BD20" i="99"/>
  <c r="BE20" i="99"/>
  <c r="AL46" i="99"/>
  <c r="AM46" i="99"/>
  <c r="AN46" i="99"/>
  <c r="AO46" i="99"/>
  <c r="AP46" i="99"/>
  <c r="AQ46" i="99"/>
  <c r="AR46" i="99"/>
  <c r="AS46" i="99"/>
  <c r="AT46" i="99"/>
  <c r="AK46" i="99"/>
  <c r="BO20" i="99"/>
  <c r="BO12" i="99" s="1"/>
  <c r="BN20" i="99"/>
  <c r="BN12" i="99" s="1"/>
  <c r="IM20" i="99"/>
  <c r="IN20" i="99"/>
  <c r="IO20" i="99"/>
  <c r="IP20" i="99"/>
  <c r="IQ20" i="99"/>
  <c r="IR20" i="99"/>
  <c r="IS20" i="99"/>
  <c r="IT20" i="99"/>
  <c r="IU20" i="99"/>
  <c r="IL20" i="99"/>
  <c r="CD22" i="99" l="1"/>
  <c r="CE22" i="99"/>
  <c r="CF22" i="99"/>
  <c r="CG22" i="99"/>
  <c r="CH22" i="99"/>
  <c r="CI22" i="99"/>
  <c r="CJ22" i="99"/>
  <c r="CK22" i="99"/>
  <c r="CL22" i="99"/>
  <c r="CC22" i="99"/>
  <c r="C5" i="128" l="1"/>
  <c r="L5" i="126"/>
  <c r="O5" i="126"/>
  <c r="P5" i="126"/>
  <c r="R5" i="126"/>
  <c r="S5" i="126"/>
  <c r="E5" i="126"/>
  <c r="G5" i="126"/>
  <c r="H5" i="126"/>
  <c r="J5" i="126"/>
  <c r="K5" i="126"/>
  <c r="D5" i="126"/>
  <c r="DH14" i="99"/>
  <c r="EO12" i="99"/>
  <c r="HC12" i="99"/>
  <c r="CW14" i="99"/>
  <c r="AT10" i="99"/>
  <c r="BP22" i="99"/>
  <c r="JQ22" i="99" s="1"/>
  <c r="D3" i="99"/>
  <c r="E3" i="99"/>
  <c r="F3" i="99"/>
  <c r="G3" i="99"/>
  <c r="H3" i="99"/>
  <c r="I3" i="99"/>
  <c r="J3" i="99"/>
  <c r="K3" i="99"/>
  <c r="L3" i="99"/>
  <c r="M3" i="99"/>
  <c r="O3" i="99"/>
  <c r="P3" i="99"/>
  <c r="Q3" i="99"/>
  <c r="R3" i="99"/>
  <c r="S3" i="99"/>
  <c r="T3" i="99"/>
  <c r="U3" i="99"/>
  <c r="V3" i="99"/>
  <c r="W3" i="99"/>
  <c r="X3" i="99"/>
  <c r="Z3" i="99"/>
  <c r="AA3" i="99"/>
  <c r="AB3" i="99"/>
  <c r="AC3" i="99"/>
  <c r="AD3" i="99"/>
  <c r="AE3" i="99"/>
  <c r="AF3" i="99"/>
  <c r="AG3" i="99"/>
  <c r="AH3" i="99"/>
  <c r="AI3" i="99"/>
  <c r="AK3" i="99"/>
  <c r="AL3" i="99"/>
  <c r="AM3" i="99"/>
  <c r="AN3" i="99"/>
  <c r="AO3" i="99"/>
  <c r="AP3" i="99"/>
  <c r="AQ3" i="99"/>
  <c r="AR3" i="99"/>
  <c r="AS3" i="99"/>
  <c r="AT3" i="99"/>
  <c r="AV3" i="99"/>
  <c r="AW3" i="99"/>
  <c r="AX3" i="99"/>
  <c r="AY3" i="99"/>
  <c r="AZ3" i="99"/>
  <c r="BA3" i="99"/>
  <c r="BB3" i="99"/>
  <c r="BC3" i="99"/>
  <c r="BD3" i="99"/>
  <c r="BE3" i="99"/>
  <c r="BG3" i="99"/>
  <c r="BH3" i="99"/>
  <c r="BI3" i="99"/>
  <c r="BJ3" i="99"/>
  <c r="BK3" i="99"/>
  <c r="BL3" i="99"/>
  <c r="BM3" i="99"/>
  <c r="BN3" i="99"/>
  <c r="BO3" i="99"/>
  <c r="BP3" i="99"/>
  <c r="BR3" i="99"/>
  <c r="BS3" i="99"/>
  <c r="BT3" i="99"/>
  <c r="BU3" i="99"/>
  <c r="BV3" i="99"/>
  <c r="BW3" i="99"/>
  <c r="BX3" i="99"/>
  <c r="BY3" i="99"/>
  <c r="BZ3" i="99"/>
  <c r="CA3" i="99"/>
  <c r="CC3" i="99"/>
  <c r="CD3" i="99"/>
  <c r="CE3" i="99"/>
  <c r="CF3" i="99"/>
  <c r="CG3" i="99"/>
  <c r="CH3" i="99"/>
  <c r="CI3" i="99"/>
  <c r="CJ3" i="99"/>
  <c r="CK3" i="99"/>
  <c r="CL3" i="99"/>
  <c r="CN3" i="99"/>
  <c r="CO3" i="99"/>
  <c r="CP3" i="99"/>
  <c r="CQ3" i="99"/>
  <c r="CR3" i="99"/>
  <c r="CS3" i="99"/>
  <c r="CT3" i="99"/>
  <c r="CU3" i="99"/>
  <c r="CV3" i="99"/>
  <c r="CW3" i="99"/>
  <c r="CY3" i="99"/>
  <c r="CZ3" i="99"/>
  <c r="DA3" i="99"/>
  <c r="DB3" i="99"/>
  <c r="DC3" i="99"/>
  <c r="DD3" i="99"/>
  <c r="DE3" i="99"/>
  <c r="DF3" i="99"/>
  <c r="DG3" i="99"/>
  <c r="DH3" i="99"/>
  <c r="DJ3" i="99"/>
  <c r="DK3" i="99"/>
  <c r="DL3" i="99"/>
  <c r="DM3" i="99"/>
  <c r="DN3" i="99"/>
  <c r="DO3" i="99"/>
  <c r="DP3" i="99"/>
  <c r="DQ3" i="99"/>
  <c r="DR3" i="99"/>
  <c r="DS3" i="99"/>
  <c r="DU3" i="99"/>
  <c r="DV3" i="99"/>
  <c r="DW3" i="99"/>
  <c r="DX3" i="99"/>
  <c r="DY3" i="99"/>
  <c r="DZ3" i="99"/>
  <c r="EA3" i="99"/>
  <c r="EB3" i="99"/>
  <c r="EC3" i="99"/>
  <c r="ED3" i="99"/>
  <c r="EF3" i="99"/>
  <c r="EG3" i="99"/>
  <c r="EH3" i="99"/>
  <c r="EI3" i="99"/>
  <c r="EJ3" i="99"/>
  <c r="EK3" i="99"/>
  <c r="EL3" i="99"/>
  <c r="EM3" i="99"/>
  <c r="EN3" i="99"/>
  <c r="EO3" i="99"/>
  <c r="EQ3" i="99"/>
  <c r="ER3" i="99"/>
  <c r="ES3" i="99"/>
  <c r="ET3" i="99"/>
  <c r="EU3" i="99"/>
  <c r="EV3" i="99"/>
  <c r="EW3" i="99"/>
  <c r="EX3" i="99"/>
  <c r="EY3" i="99"/>
  <c r="EZ3" i="99"/>
  <c r="FB3" i="99"/>
  <c r="FC3" i="99"/>
  <c r="FD3" i="99"/>
  <c r="FE3" i="99"/>
  <c r="FF3" i="99"/>
  <c r="FG3" i="99"/>
  <c r="FH3" i="99"/>
  <c r="FI3" i="99"/>
  <c r="FJ3" i="99"/>
  <c r="FK3" i="99"/>
  <c r="FM3" i="99"/>
  <c r="FN3" i="99"/>
  <c r="FO3" i="99"/>
  <c r="FP3" i="99"/>
  <c r="FQ3" i="99"/>
  <c r="FR3" i="99"/>
  <c r="FS3" i="99"/>
  <c r="FT3" i="99"/>
  <c r="FU3" i="99"/>
  <c r="FV3" i="99"/>
  <c r="FX3" i="99"/>
  <c r="FY3" i="99"/>
  <c r="FZ3" i="99"/>
  <c r="GA3" i="99"/>
  <c r="GB3" i="99"/>
  <c r="GC3" i="99"/>
  <c r="GD3" i="99"/>
  <c r="GE3" i="99"/>
  <c r="GF3" i="99"/>
  <c r="GG3" i="99"/>
  <c r="GI3" i="99"/>
  <c r="GJ3" i="99"/>
  <c r="GK3" i="99"/>
  <c r="GL3" i="99"/>
  <c r="GM3" i="99"/>
  <c r="GN3" i="99"/>
  <c r="GO3" i="99"/>
  <c r="GP3" i="99"/>
  <c r="GQ3" i="99"/>
  <c r="GR3" i="99"/>
  <c r="GT3" i="99"/>
  <c r="GU3" i="99"/>
  <c r="GV3" i="99"/>
  <c r="GW3" i="99"/>
  <c r="GX3" i="99"/>
  <c r="GY3" i="99"/>
  <c r="GZ3" i="99"/>
  <c r="HA3" i="99"/>
  <c r="HB3" i="99"/>
  <c r="HC3" i="99"/>
  <c r="HE3" i="99"/>
  <c r="HF3" i="99"/>
  <c r="HG3" i="99"/>
  <c r="HH3" i="99"/>
  <c r="HI3" i="99"/>
  <c r="HJ3" i="99"/>
  <c r="HK3" i="99"/>
  <c r="HL3" i="99"/>
  <c r="HM3" i="99"/>
  <c r="HN3" i="99"/>
  <c r="I4" i="99"/>
  <c r="R4" i="99"/>
  <c r="AA4" i="99"/>
  <c r="AI4" i="99"/>
  <c r="AK4" i="99"/>
  <c r="AL4" i="99"/>
  <c r="AM4" i="99"/>
  <c r="AN4" i="99"/>
  <c r="AO4" i="99"/>
  <c r="AP4" i="99"/>
  <c r="AQ4" i="99"/>
  <c r="AR4" i="99"/>
  <c r="AS4" i="99"/>
  <c r="AT4" i="99"/>
  <c r="BA4" i="99"/>
  <c r="BR4" i="99"/>
  <c r="BS4" i="99"/>
  <c r="BT4" i="99"/>
  <c r="BU4" i="99"/>
  <c r="BV4" i="99"/>
  <c r="BW4" i="99"/>
  <c r="BX4" i="99"/>
  <c r="BY4" i="99"/>
  <c r="BZ4" i="99"/>
  <c r="CA4" i="99"/>
  <c r="CC4" i="99"/>
  <c r="CD4" i="99"/>
  <c r="CE4" i="99"/>
  <c r="CF4" i="99"/>
  <c r="CG4" i="99"/>
  <c r="CH4" i="99"/>
  <c r="CI4" i="99"/>
  <c r="CJ4" i="99"/>
  <c r="CK4" i="99"/>
  <c r="CL4" i="99"/>
  <c r="CS4" i="99"/>
  <c r="DB4" i="99"/>
  <c r="EB4" i="99"/>
  <c r="EK4" i="99"/>
  <c r="EQ4" i="99"/>
  <c r="ER4" i="99"/>
  <c r="ES4" i="99"/>
  <c r="ET4" i="99"/>
  <c r="EU4" i="99"/>
  <c r="EV4" i="99"/>
  <c r="EW4" i="99"/>
  <c r="EX4" i="99"/>
  <c r="EY4" i="99"/>
  <c r="EZ4" i="99"/>
  <c r="FB4" i="99"/>
  <c r="FC4" i="99"/>
  <c r="FD4" i="99"/>
  <c r="FE4" i="99"/>
  <c r="FF4" i="99"/>
  <c r="FG4" i="99"/>
  <c r="FH4" i="99"/>
  <c r="FI4" i="99"/>
  <c r="FJ4" i="99"/>
  <c r="FK4" i="99"/>
  <c r="GC4" i="99"/>
  <c r="GL4" i="99"/>
  <c r="GU4" i="99"/>
  <c r="HC4" i="99"/>
  <c r="D5" i="99"/>
  <c r="E5" i="99"/>
  <c r="F5" i="99"/>
  <c r="G5" i="99"/>
  <c r="H5" i="99"/>
  <c r="I5" i="99"/>
  <c r="J5" i="99"/>
  <c r="K5" i="99"/>
  <c r="L5" i="99"/>
  <c r="M5" i="99"/>
  <c r="O5" i="99"/>
  <c r="P5" i="99"/>
  <c r="Q5" i="99"/>
  <c r="R5" i="99"/>
  <c r="S5" i="99"/>
  <c r="T5" i="99"/>
  <c r="U5" i="99"/>
  <c r="V5" i="99"/>
  <c r="W5" i="99"/>
  <c r="X5" i="99"/>
  <c r="Z5" i="99"/>
  <c r="AA5" i="99"/>
  <c r="AB5" i="99"/>
  <c r="AC5" i="99"/>
  <c r="AD5" i="99"/>
  <c r="AE5" i="99"/>
  <c r="AF5" i="99"/>
  <c r="AG5" i="99"/>
  <c r="AH5" i="99"/>
  <c r="AI5" i="99"/>
  <c r="AK5" i="99"/>
  <c r="AL5" i="99"/>
  <c r="AM5" i="99"/>
  <c r="AN5" i="99"/>
  <c r="AO5" i="99"/>
  <c r="AP5" i="99"/>
  <c r="AQ5" i="99"/>
  <c r="AR5" i="99"/>
  <c r="AS5" i="99"/>
  <c r="AT5" i="99"/>
  <c r="AV5" i="99"/>
  <c r="AW5" i="99"/>
  <c r="AX5" i="99"/>
  <c r="AY5" i="99"/>
  <c r="AZ5" i="99"/>
  <c r="BA5" i="99"/>
  <c r="BB5" i="99"/>
  <c r="BC5" i="99"/>
  <c r="BD5" i="99"/>
  <c r="BE5" i="99"/>
  <c r="BG5" i="99"/>
  <c r="BH5" i="99"/>
  <c r="BI5" i="99"/>
  <c r="BJ5" i="99"/>
  <c r="BK5" i="99"/>
  <c r="BL5" i="99"/>
  <c r="BM5" i="99"/>
  <c r="BN5" i="99"/>
  <c r="BO5" i="99"/>
  <c r="BP5" i="99"/>
  <c r="BR5" i="99"/>
  <c r="BS5" i="99"/>
  <c r="BT5" i="99"/>
  <c r="BU5" i="99"/>
  <c r="BV5" i="99"/>
  <c r="BW5" i="99"/>
  <c r="BX5" i="99"/>
  <c r="BY5" i="99"/>
  <c r="BZ5" i="99"/>
  <c r="CA5" i="99"/>
  <c r="CC5" i="99"/>
  <c r="CD5" i="99"/>
  <c r="CE5" i="99"/>
  <c r="CF5" i="99"/>
  <c r="CG5" i="99"/>
  <c r="CH5" i="99"/>
  <c r="CI5" i="99"/>
  <c r="CJ5" i="99"/>
  <c r="CK5" i="99"/>
  <c r="CL5" i="99"/>
  <c r="CN5" i="99"/>
  <c r="CO5" i="99"/>
  <c r="CP5" i="99"/>
  <c r="CQ5" i="99"/>
  <c r="CR5" i="99"/>
  <c r="CS5" i="99"/>
  <c r="CT5" i="99"/>
  <c r="CU5" i="99"/>
  <c r="CV5" i="99"/>
  <c r="CW5" i="99"/>
  <c r="CY5" i="99"/>
  <c r="CZ5" i="99"/>
  <c r="DA5" i="99"/>
  <c r="DB5" i="99"/>
  <c r="DC5" i="99"/>
  <c r="DD5" i="99"/>
  <c r="DE5" i="99"/>
  <c r="DF5" i="99"/>
  <c r="DG5" i="99"/>
  <c r="DH5" i="99"/>
  <c r="DJ5" i="99"/>
  <c r="DK5" i="99"/>
  <c r="DL5" i="99"/>
  <c r="DM5" i="99"/>
  <c r="DN5" i="99"/>
  <c r="DO5" i="99"/>
  <c r="DP5" i="99"/>
  <c r="DQ5" i="99"/>
  <c r="DR5" i="99"/>
  <c r="DS5" i="99"/>
  <c r="DU5" i="99"/>
  <c r="DV5" i="99"/>
  <c r="DW5" i="99"/>
  <c r="DX5" i="99"/>
  <c r="DY5" i="99"/>
  <c r="DZ5" i="99"/>
  <c r="EA5" i="99"/>
  <c r="EB5" i="99"/>
  <c r="EC5" i="99"/>
  <c r="ED5" i="99"/>
  <c r="EF5" i="99"/>
  <c r="EG5" i="99"/>
  <c r="EH5" i="99"/>
  <c r="EI5" i="99"/>
  <c r="EJ5" i="99"/>
  <c r="EK5" i="99"/>
  <c r="EL5" i="99"/>
  <c r="EM5" i="99"/>
  <c r="EN5" i="99"/>
  <c r="EO5" i="99"/>
  <c r="EQ5" i="99"/>
  <c r="ER5" i="99"/>
  <c r="ES5" i="99"/>
  <c r="ET5" i="99"/>
  <c r="EU5" i="99"/>
  <c r="EV5" i="99"/>
  <c r="EW5" i="99"/>
  <c r="EX5" i="99"/>
  <c r="EY5" i="99"/>
  <c r="EZ5" i="99"/>
  <c r="FB5" i="99"/>
  <c r="FC5" i="99"/>
  <c r="FD5" i="99"/>
  <c r="FE5" i="99"/>
  <c r="FF5" i="99"/>
  <c r="FG5" i="99"/>
  <c r="FH5" i="99"/>
  <c r="FI5" i="99"/>
  <c r="FJ5" i="99"/>
  <c r="FK5" i="99"/>
  <c r="FM5" i="99"/>
  <c r="FN5" i="99"/>
  <c r="FO5" i="99"/>
  <c r="FP5" i="99"/>
  <c r="FQ5" i="99"/>
  <c r="FR5" i="99"/>
  <c r="FS5" i="99"/>
  <c r="FT5" i="99"/>
  <c r="FU5" i="99"/>
  <c r="FV5" i="99"/>
  <c r="FX5" i="99"/>
  <c r="FY5" i="99"/>
  <c r="FZ5" i="99"/>
  <c r="GA5" i="99"/>
  <c r="GB5" i="99"/>
  <c r="GC5" i="99"/>
  <c r="GD5" i="99"/>
  <c r="GE5" i="99"/>
  <c r="GF5" i="99"/>
  <c r="GG5" i="99"/>
  <c r="GI5" i="99"/>
  <c r="GJ5" i="99"/>
  <c r="GK5" i="99"/>
  <c r="GL5" i="99"/>
  <c r="GM5" i="99"/>
  <c r="GN5" i="99"/>
  <c r="GO5" i="99"/>
  <c r="GP5" i="99"/>
  <c r="GQ5" i="99"/>
  <c r="GR5" i="99"/>
  <c r="GT5" i="99"/>
  <c r="GU5" i="99"/>
  <c r="GV5" i="99"/>
  <c r="GW5" i="99"/>
  <c r="GX5" i="99"/>
  <c r="GY5" i="99"/>
  <c r="GZ5" i="99"/>
  <c r="HA5" i="99"/>
  <c r="HB5" i="99"/>
  <c r="HC5" i="99"/>
  <c r="HE5" i="99"/>
  <c r="HF5" i="99"/>
  <c r="HG5" i="99"/>
  <c r="HH5" i="99"/>
  <c r="HI5" i="99"/>
  <c r="HJ5" i="99"/>
  <c r="HK5" i="99"/>
  <c r="HL5" i="99"/>
  <c r="HM5" i="99"/>
  <c r="HN5" i="99"/>
  <c r="AK10" i="99"/>
  <c r="AL10" i="99"/>
  <c r="AM10" i="99"/>
  <c r="AN10" i="99"/>
  <c r="AO10" i="99"/>
  <c r="AP10" i="99"/>
  <c r="AQ10" i="99"/>
  <c r="AR10" i="99"/>
  <c r="AS10" i="99"/>
  <c r="EF12" i="99"/>
  <c r="EG12" i="99"/>
  <c r="EH12" i="99"/>
  <c r="EI12" i="99"/>
  <c r="EJ12" i="99"/>
  <c r="EK12" i="99"/>
  <c r="EL12" i="99"/>
  <c r="EM12" i="99"/>
  <c r="EN12" i="99"/>
  <c r="GT12" i="99"/>
  <c r="GU12" i="99"/>
  <c r="GV12" i="99"/>
  <c r="GW12" i="99"/>
  <c r="GX12" i="99"/>
  <c r="GY12" i="99"/>
  <c r="GZ12" i="99"/>
  <c r="HA12" i="99"/>
  <c r="HB12" i="99"/>
  <c r="CN14" i="99"/>
  <c r="CO14" i="99"/>
  <c r="CP14" i="99"/>
  <c r="CQ14" i="99"/>
  <c r="CR14" i="99"/>
  <c r="CS14" i="99"/>
  <c r="CT14" i="99"/>
  <c r="CU14" i="99"/>
  <c r="CV14" i="99"/>
  <c r="CY14" i="99"/>
  <c r="CZ14" i="99"/>
  <c r="DA14" i="99"/>
  <c r="DB14" i="99"/>
  <c r="DC14" i="99"/>
  <c r="DD14" i="99"/>
  <c r="DE14" i="99"/>
  <c r="DF14" i="99"/>
  <c r="DG14" i="99"/>
  <c r="BN22" i="99"/>
  <c r="JO22" i="99" s="1"/>
  <c r="BO22" i="99"/>
  <c r="JP22" i="99" s="1"/>
  <c r="HP3" i="99"/>
  <c r="HQ3" i="99"/>
  <c r="HR3" i="99"/>
  <c r="HS3" i="99"/>
  <c r="HT3" i="99"/>
  <c r="HU3" i="99"/>
  <c r="HV3" i="99"/>
  <c r="HW3" i="99"/>
  <c r="HX3" i="99"/>
  <c r="HY3" i="99"/>
  <c r="IA3" i="99"/>
  <c r="IB3" i="99"/>
  <c r="IC3" i="99"/>
  <c r="ID3" i="99"/>
  <c r="IE3" i="99"/>
  <c r="IF3" i="99"/>
  <c r="IG3" i="99"/>
  <c r="IH3" i="99"/>
  <c r="II3" i="99"/>
  <c r="IJ3" i="99"/>
  <c r="IL3" i="99"/>
  <c r="IM3" i="99"/>
  <c r="IN3" i="99"/>
  <c r="IO3" i="99"/>
  <c r="IP3" i="99"/>
  <c r="IQ3" i="99"/>
  <c r="IR3" i="99"/>
  <c r="IS3" i="99"/>
  <c r="IT3" i="99"/>
  <c r="IU3" i="99"/>
  <c r="IW3" i="99"/>
  <c r="IX3" i="99"/>
  <c r="IY3" i="99"/>
  <c r="IZ3" i="99"/>
  <c r="JA3" i="99"/>
  <c r="JB3" i="99"/>
  <c r="JC3" i="99"/>
  <c r="JD3" i="99"/>
  <c r="JE3" i="99"/>
  <c r="JF3" i="99"/>
  <c r="JH3" i="99"/>
  <c r="JI3" i="99"/>
  <c r="JJ3" i="99"/>
  <c r="JK3" i="99"/>
  <c r="JL3" i="99"/>
  <c r="JM3" i="99"/>
  <c r="JN3" i="99"/>
  <c r="JO3" i="99"/>
  <c r="JP3" i="99"/>
  <c r="JQ3" i="99"/>
  <c r="JS3" i="99"/>
  <c r="JT3" i="99"/>
  <c r="JU3" i="99"/>
  <c r="JV3" i="99"/>
  <c r="JW3" i="99"/>
  <c r="JX3" i="99"/>
  <c r="JY3" i="99"/>
  <c r="JZ3" i="99"/>
  <c r="KA3" i="99"/>
  <c r="KB3" i="99"/>
  <c r="KD3" i="99"/>
  <c r="KE3" i="99"/>
  <c r="KF3" i="99"/>
  <c r="KG3" i="99"/>
  <c r="KH3" i="99"/>
  <c r="KI3" i="99"/>
  <c r="KJ3" i="99"/>
  <c r="KK3" i="99"/>
  <c r="KL3" i="99"/>
  <c r="KM3" i="99"/>
  <c r="KO3" i="99"/>
  <c r="KP3" i="99"/>
  <c r="KQ3" i="99"/>
  <c r="KR3" i="99"/>
  <c r="KS3" i="99"/>
  <c r="KT3" i="99"/>
  <c r="KU3" i="99"/>
  <c r="KV3" i="99"/>
  <c r="KW3" i="99"/>
  <c r="KX3" i="99"/>
  <c r="KZ3" i="99"/>
  <c r="LA3" i="99"/>
  <c r="LB3" i="99"/>
  <c r="LC3" i="99"/>
  <c r="LD3" i="99"/>
  <c r="LE3" i="99"/>
  <c r="LF3" i="99"/>
  <c r="LG3" i="99"/>
  <c r="LH3" i="99"/>
  <c r="LI3" i="99"/>
  <c r="LK3" i="99"/>
  <c r="LL3" i="99"/>
  <c r="LM3" i="99"/>
  <c r="LN3" i="99"/>
  <c r="LO3" i="99"/>
  <c r="LP3" i="99"/>
  <c r="LQ3" i="99"/>
  <c r="LR3" i="99"/>
  <c r="LS3" i="99"/>
  <c r="LT3" i="99"/>
  <c r="HR4" i="99"/>
  <c r="HW4" i="99"/>
  <c r="IA4" i="99"/>
  <c r="IF4" i="99"/>
  <c r="II4" i="99"/>
  <c r="IO4" i="99"/>
  <c r="IR4" i="99"/>
  <c r="IW4" i="99"/>
  <c r="IX4" i="99"/>
  <c r="IY4" i="99"/>
  <c r="IZ4" i="99"/>
  <c r="JA4" i="99"/>
  <c r="JB4" i="99"/>
  <c r="JC4" i="99"/>
  <c r="JD4" i="99"/>
  <c r="JE4" i="99"/>
  <c r="JF4" i="99"/>
  <c r="JS4" i="99"/>
  <c r="JT4" i="99"/>
  <c r="JU4" i="99"/>
  <c r="JV4" i="99"/>
  <c r="JW4" i="99"/>
  <c r="JX4" i="99"/>
  <c r="JY4" i="99"/>
  <c r="JZ4" i="99"/>
  <c r="KA4" i="99"/>
  <c r="KB4" i="99"/>
  <c r="KG4" i="99"/>
  <c r="KJ4" i="99"/>
  <c r="KP4" i="99"/>
  <c r="KS4" i="99"/>
  <c r="KX4" i="99"/>
  <c r="LB4" i="99"/>
  <c r="HP5" i="99"/>
  <c r="HQ5" i="99"/>
  <c r="HR5" i="99"/>
  <c r="HS5" i="99"/>
  <c r="HT5" i="99"/>
  <c r="HU5" i="99"/>
  <c r="HV5" i="99"/>
  <c r="HW5" i="99"/>
  <c r="HX5" i="99"/>
  <c r="HY5" i="99"/>
  <c r="IA5" i="99"/>
  <c r="IB5" i="99"/>
  <c r="IC5" i="99"/>
  <c r="ID5" i="99"/>
  <c r="IE5" i="99"/>
  <c r="IF5" i="99"/>
  <c r="IG5" i="99"/>
  <c r="IH5" i="99"/>
  <c r="II5" i="99"/>
  <c r="IJ5" i="99"/>
  <c r="IL5" i="99"/>
  <c r="IM5" i="99"/>
  <c r="IN5" i="99"/>
  <c r="IO5" i="99"/>
  <c r="IP5" i="99"/>
  <c r="IQ5" i="99"/>
  <c r="IR5" i="99"/>
  <c r="IS5" i="99"/>
  <c r="IT5" i="99"/>
  <c r="IU5" i="99"/>
  <c r="IW5" i="99"/>
  <c r="IX5" i="99"/>
  <c r="IY5" i="99"/>
  <c r="IZ5" i="99"/>
  <c r="JA5" i="99"/>
  <c r="JB5" i="99"/>
  <c r="JC5" i="99"/>
  <c r="JD5" i="99"/>
  <c r="JE5" i="99"/>
  <c r="JF5" i="99"/>
  <c r="JH5" i="99"/>
  <c r="JI5" i="99"/>
  <c r="JJ5" i="99"/>
  <c r="JK5" i="99"/>
  <c r="JL5" i="99"/>
  <c r="JM5" i="99"/>
  <c r="JN5" i="99"/>
  <c r="JO5" i="99"/>
  <c r="JP5" i="99"/>
  <c r="JQ5" i="99"/>
  <c r="JS5" i="99"/>
  <c r="JT5" i="99"/>
  <c r="JU5" i="99"/>
  <c r="JV5" i="99"/>
  <c r="JW5" i="99"/>
  <c r="JX5" i="99"/>
  <c r="JY5" i="99"/>
  <c r="JZ5" i="99"/>
  <c r="KA5" i="99"/>
  <c r="KB5" i="99"/>
  <c r="KD5" i="99"/>
  <c r="KE5" i="99"/>
  <c r="KF5" i="99"/>
  <c r="KG5" i="99"/>
  <c r="KH5" i="99"/>
  <c r="KI5" i="99"/>
  <c r="KJ5" i="99"/>
  <c r="KK5" i="99"/>
  <c r="KL5" i="99"/>
  <c r="KM5" i="99"/>
  <c r="KO5" i="99"/>
  <c r="KP5" i="99"/>
  <c r="KQ5" i="99"/>
  <c r="KR5" i="99"/>
  <c r="KS5" i="99"/>
  <c r="KT5" i="99"/>
  <c r="KU5" i="99"/>
  <c r="KV5" i="99"/>
  <c r="KW5" i="99"/>
  <c r="KX5" i="99"/>
  <c r="KZ5" i="99"/>
  <c r="LA5" i="99"/>
  <c r="LB5" i="99"/>
  <c r="LC5" i="99"/>
  <c r="LD5" i="99"/>
  <c r="LE5" i="99"/>
  <c r="LF5" i="99"/>
  <c r="LG5" i="99"/>
  <c r="LH5" i="99"/>
  <c r="LI5" i="99"/>
  <c r="LK5" i="99"/>
  <c r="LL5" i="99"/>
  <c r="LM5" i="99"/>
  <c r="LN5" i="99"/>
  <c r="LO5" i="99"/>
  <c r="LP5" i="99"/>
  <c r="LQ5" i="99"/>
  <c r="LR5" i="99"/>
  <c r="LS5" i="99"/>
  <c r="LT5" i="99"/>
  <c r="JH22" i="99"/>
  <c r="JH20" i="99" s="1"/>
  <c r="JI22" i="99"/>
  <c r="JI20" i="99" s="1"/>
  <c r="JJ22" i="99"/>
  <c r="JJ20" i="99" s="1"/>
  <c r="JK22" i="99"/>
  <c r="JK20" i="99" s="1"/>
  <c r="JL22" i="99"/>
  <c r="JL20" i="99" s="1"/>
  <c r="JM22" i="99"/>
  <c r="JM20" i="99" s="1"/>
  <c r="JN22" i="99"/>
  <c r="JN20" i="99" s="1"/>
  <c r="C8" i="126"/>
  <c r="JH30" i="99"/>
  <c r="JJ30" i="99"/>
  <c r="JL30" i="99"/>
  <c r="JM30" i="99"/>
  <c r="JN30" i="99"/>
  <c r="C116" i="16"/>
  <c r="C117" i="16"/>
  <c r="C118" i="16"/>
  <c r="C119" i="16"/>
  <c r="C120" i="16"/>
  <c r="C121" i="16"/>
  <c r="C122" i="16"/>
  <c r="C123" i="16"/>
  <c r="C124" i="16"/>
  <c r="C125" i="16"/>
  <c r="C126" i="16"/>
  <c r="C127" i="16"/>
  <c r="C128" i="16"/>
  <c r="C129" i="16"/>
  <c r="C130" i="16"/>
  <c r="C131" i="16"/>
  <c r="C132" i="16"/>
  <c r="C133" i="16"/>
  <c r="C134" i="16"/>
  <c r="C115" i="16"/>
  <c r="L32" i="16"/>
  <c r="GV4" i="99" s="1"/>
  <c r="L34" i="16"/>
  <c r="HE4" i="99" s="1"/>
  <c r="L31" i="16"/>
  <c r="GM4" i="99" s="1"/>
  <c r="L30" i="16"/>
  <c r="GD4" i="99" s="1"/>
  <c r="K30" i="16"/>
  <c r="L29" i="16"/>
  <c r="FM4" i="99" s="1"/>
  <c r="L26" i="16"/>
  <c r="EL4" i="99" s="1"/>
  <c r="L25" i="16"/>
  <c r="DU4" i="99" s="1"/>
  <c r="L24" i="16"/>
  <c r="DL4" i="99" s="1"/>
  <c r="L23" i="16"/>
  <c r="DC4" i="99" s="1"/>
  <c r="L22" i="16"/>
  <c r="CT4" i="99" s="1"/>
  <c r="L19" i="16"/>
  <c r="L18" i="16"/>
  <c r="L17" i="16"/>
  <c r="L14" i="16"/>
  <c r="BK4" i="99" s="1"/>
  <c r="L13" i="16"/>
  <c r="BB4" i="99" s="1"/>
  <c r="L11" i="16"/>
  <c r="AB4" i="99" s="1"/>
  <c r="L10" i="16"/>
  <c r="S4" i="99" s="1"/>
  <c r="K27" i="16"/>
  <c r="K28" i="16"/>
  <c r="K12" i="16"/>
  <c r="K15" i="16"/>
  <c r="K20" i="16"/>
  <c r="L9" i="16"/>
  <c r="J4" i="99" s="1"/>
  <c r="J15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71" i="16"/>
  <c r="G112" i="16"/>
  <c r="K112" i="16"/>
  <c r="G111" i="16"/>
  <c r="J111" i="16"/>
  <c r="G110" i="16"/>
  <c r="J110" i="16" s="1"/>
  <c r="G109" i="16"/>
  <c r="J109" i="16"/>
  <c r="G108" i="16"/>
  <c r="J108" i="16" s="1"/>
  <c r="K108" i="16"/>
  <c r="G107" i="16"/>
  <c r="J107" i="16"/>
  <c r="G106" i="16"/>
  <c r="G13" i="16" s="1"/>
  <c r="G105" i="16"/>
  <c r="J105" i="16"/>
  <c r="G104" i="16"/>
  <c r="K104" i="16" s="1"/>
  <c r="G17" i="16"/>
  <c r="F17" i="16" s="1"/>
  <c r="G103" i="16"/>
  <c r="G18" i="16"/>
  <c r="F18" i="16" s="1"/>
  <c r="G102" i="16"/>
  <c r="J102" i="16"/>
  <c r="G101" i="16"/>
  <c r="G19" i="16"/>
  <c r="K19" i="16" s="1"/>
  <c r="G100" i="16"/>
  <c r="K100" i="16"/>
  <c r="G99" i="16"/>
  <c r="G9" i="16"/>
  <c r="K9" i="16" s="1"/>
  <c r="F9" i="16"/>
  <c r="H9" i="16" s="1"/>
  <c r="J9" i="16" s="1"/>
  <c r="G98" i="16"/>
  <c r="J98" i="16"/>
  <c r="G97" i="16"/>
  <c r="J97" i="16"/>
  <c r="G96" i="16"/>
  <c r="K96" i="16" s="1"/>
  <c r="G95" i="16"/>
  <c r="J95" i="16"/>
  <c r="G94" i="16"/>
  <c r="J94" i="16"/>
  <c r="G93" i="16"/>
  <c r="J93" i="16"/>
  <c r="G92" i="16"/>
  <c r="K92" i="16" s="1"/>
  <c r="G91" i="16"/>
  <c r="J91" i="16"/>
  <c r="G90" i="16"/>
  <c r="K90" i="16" s="1"/>
  <c r="J90" i="16"/>
  <c r="G89" i="16"/>
  <c r="J89" i="16"/>
  <c r="G88" i="16"/>
  <c r="J88" i="16" s="1"/>
  <c r="E86" i="16"/>
  <c r="H86" i="16"/>
  <c r="I86" i="16" s="1"/>
  <c r="G31" i="16" s="1"/>
  <c r="H85" i="16"/>
  <c r="H84" i="16"/>
  <c r="I84" i="16" s="1"/>
  <c r="J84" i="16" s="1"/>
  <c r="H83" i="16"/>
  <c r="H82" i="16"/>
  <c r="H80" i="16"/>
  <c r="H79" i="16"/>
  <c r="H78" i="16"/>
  <c r="H77" i="16"/>
  <c r="H76" i="16"/>
  <c r="H75" i="16"/>
  <c r="H74" i="16"/>
  <c r="H73" i="16"/>
  <c r="H72" i="16"/>
  <c r="I72" i="16" s="1"/>
  <c r="H71" i="16"/>
  <c r="E69" i="16"/>
  <c r="E68" i="16"/>
  <c r="E67" i="16"/>
  <c r="E66" i="16"/>
  <c r="E65" i="16"/>
  <c r="E64" i="16"/>
  <c r="H49" i="16"/>
  <c r="E63" i="16"/>
  <c r="E62" i="16"/>
  <c r="E61" i="16"/>
  <c r="H46" i="16"/>
  <c r="I81" i="16" s="1"/>
  <c r="J81" i="16" s="1"/>
  <c r="E60" i="16"/>
  <c r="E59" i="16"/>
  <c r="E58" i="16"/>
  <c r="H43" i="16"/>
  <c r="I54" i="16" s="1"/>
  <c r="E57" i="16"/>
  <c r="E56" i="16"/>
  <c r="E55" i="16"/>
  <c r="H40" i="16"/>
  <c r="G64" i="16" s="1"/>
  <c r="E54" i="16"/>
  <c r="E53" i="16"/>
  <c r="I82" i="16"/>
  <c r="K82" i="16" s="1"/>
  <c r="G86" i="16"/>
  <c r="I75" i="16"/>
  <c r="K75" i="16" s="1"/>
  <c r="I76" i="16"/>
  <c r="K76" i="16" s="1"/>
  <c r="I85" i="16"/>
  <c r="J85" i="16" s="1"/>
  <c r="J112" i="16"/>
  <c r="J100" i="16"/>
  <c r="K111" i="16"/>
  <c r="K107" i="16"/>
  <c r="K103" i="16"/>
  <c r="K99" i="16"/>
  <c r="K95" i="16"/>
  <c r="K91" i="16"/>
  <c r="J103" i="16"/>
  <c r="J99" i="16"/>
  <c r="K102" i="16"/>
  <c r="K98" i="16"/>
  <c r="K94" i="16"/>
  <c r="K109" i="16"/>
  <c r="K105" i="16"/>
  <c r="K101" i="16"/>
  <c r="K97" i="16"/>
  <c r="K93" i="16"/>
  <c r="J101" i="16"/>
  <c r="K89" i="16"/>
  <c r="J75" i="16"/>
  <c r="J82" i="16"/>
  <c r="B38" i="16" a="1"/>
  <c r="B42" i="16"/>
  <c r="I9" i="16"/>
  <c r="B41" i="16"/>
  <c r="B38" i="16"/>
  <c r="B39" i="16"/>
  <c r="B43" i="16"/>
  <c r="B40" i="16"/>
  <c r="F15" i="16"/>
  <c r="I15" i="16"/>
  <c r="F12" i="16"/>
  <c r="I12" i="16"/>
  <c r="F20" i="16"/>
  <c r="I20" i="16" s="1"/>
  <c r="H15" i="16"/>
  <c r="H12" i="16"/>
  <c r="J12" i="16" s="1"/>
  <c r="F27" i="16"/>
  <c r="H27" i="16" s="1"/>
  <c r="J27" i="16" s="1"/>
  <c r="I27" i="16"/>
  <c r="F28" i="16"/>
  <c r="H28" i="16" s="1"/>
  <c r="J28" i="16" s="1"/>
  <c r="I28" i="16"/>
  <c r="F25" i="16"/>
  <c r="I25" i="16"/>
  <c r="F30" i="16"/>
  <c r="I30" i="16" s="1"/>
  <c r="H30" i="16"/>
  <c r="J30" i="16" s="1"/>
  <c r="F24" i="16"/>
  <c r="I24" i="16"/>
  <c r="H24" i="16"/>
  <c r="J24" i="16" s="1"/>
  <c r="H25" i="16"/>
  <c r="J25" i="16"/>
  <c r="E8" i="128"/>
  <c r="I8" i="128"/>
  <c r="J8" i="128"/>
  <c r="K8" i="128"/>
  <c r="H8" i="128"/>
  <c r="D8" i="128"/>
  <c r="M8" i="128"/>
  <c r="L8" i="128"/>
  <c r="G8" i="128"/>
  <c r="F8" i="128"/>
  <c r="K72" i="16" l="1"/>
  <c r="J72" i="16"/>
  <c r="H18" i="16"/>
  <c r="J18" i="16" s="1"/>
  <c r="I18" i="16"/>
  <c r="K13" i="16"/>
  <c r="F13" i="16"/>
  <c r="F31" i="16"/>
  <c r="U5" i="126" s="1"/>
  <c r="K31" i="16"/>
  <c r="H17" i="16"/>
  <c r="I17" i="16"/>
  <c r="HL4" i="99"/>
  <c r="DK4" i="99"/>
  <c r="BJ4" i="99"/>
  <c r="I78" i="16"/>
  <c r="K17" i="16"/>
  <c r="K16" i="16" s="1"/>
  <c r="LR4" i="99"/>
  <c r="LI4" i="99"/>
  <c r="LA4" i="99"/>
  <c r="KR4" i="99"/>
  <c r="KI4" i="99"/>
  <c r="JQ4" i="99"/>
  <c r="JI4" i="99"/>
  <c r="IQ4" i="99"/>
  <c r="IH4" i="99"/>
  <c r="HY4" i="99"/>
  <c r="HQ4" i="99"/>
  <c r="HK4" i="99"/>
  <c r="HB4" i="99"/>
  <c r="GT4" i="99"/>
  <c r="GK4" i="99"/>
  <c r="GB4" i="99"/>
  <c r="FS4" i="99"/>
  <c r="EJ4" i="99"/>
  <c r="EA4" i="99"/>
  <c r="DR4" i="99"/>
  <c r="DJ4" i="99"/>
  <c r="DA4" i="99"/>
  <c r="CR4" i="99"/>
  <c r="BI4" i="99"/>
  <c r="AZ4" i="99"/>
  <c r="AH4" i="99"/>
  <c r="Z4" i="99"/>
  <c r="Q4" i="99"/>
  <c r="H4" i="99"/>
  <c r="LK4" i="99"/>
  <c r="JJ4" i="99"/>
  <c r="FT4" i="99"/>
  <c r="DS4" i="99"/>
  <c r="I83" i="16"/>
  <c r="J83" i="16" s="1"/>
  <c r="F19" i="16"/>
  <c r="K25" i="16"/>
  <c r="L16" i="16"/>
  <c r="LQ4" i="99"/>
  <c r="LH4" i="99"/>
  <c r="KZ4" i="99"/>
  <c r="KQ4" i="99"/>
  <c r="KH4" i="99"/>
  <c r="JP4" i="99"/>
  <c r="JH4" i="99"/>
  <c r="IP4" i="99"/>
  <c r="IG4" i="99"/>
  <c r="HX4" i="99"/>
  <c r="HP4" i="99"/>
  <c r="HJ4" i="99"/>
  <c r="HA4" i="99"/>
  <c r="GR4" i="99"/>
  <c r="GJ4" i="99"/>
  <c r="GA4" i="99"/>
  <c r="FR4" i="99"/>
  <c r="EI4" i="99"/>
  <c r="DZ4" i="99"/>
  <c r="DQ4" i="99"/>
  <c r="DH4" i="99"/>
  <c r="CZ4" i="99"/>
  <c r="CQ4" i="99"/>
  <c r="BP4" i="99"/>
  <c r="BH4" i="99"/>
  <c r="AY4" i="99"/>
  <c r="AG4" i="99"/>
  <c r="X4" i="99"/>
  <c r="P4" i="99"/>
  <c r="G4" i="99"/>
  <c r="LG4" i="99"/>
  <c r="HI4" i="99"/>
  <c r="GZ4" i="99"/>
  <c r="GQ4" i="99"/>
  <c r="GI4" i="99"/>
  <c r="FZ4" i="99"/>
  <c r="FQ4" i="99"/>
  <c r="EH4" i="99"/>
  <c r="DY4" i="99"/>
  <c r="DP4" i="99"/>
  <c r="DG4" i="99"/>
  <c r="CY4" i="99"/>
  <c r="CP4" i="99"/>
  <c r="BO4" i="99"/>
  <c r="BG4" i="99"/>
  <c r="AX4" i="99"/>
  <c r="AF4" i="99"/>
  <c r="W4" i="99"/>
  <c r="O4" i="99"/>
  <c r="F4" i="99"/>
  <c r="J92" i="16"/>
  <c r="K24" i="16"/>
  <c r="LO4" i="99"/>
  <c r="LF4" i="99"/>
  <c r="KW4" i="99"/>
  <c r="KO4" i="99"/>
  <c r="KF4" i="99"/>
  <c r="JN4" i="99"/>
  <c r="IN4" i="99"/>
  <c r="IE4" i="99"/>
  <c r="HV4" i="99"/>
  <c r="HH4" i="99"/>
  <c r="GY4" i="99"/>
  <c r="GP4" i="99"/>
  <c r="GG4" i="99"/>
  <c r="FY4" i="99"/>
  <c r="FP4" i="99"/>
  <c r="EO4" i="99"/>
  <c r="EG4" i="99"/>
  <c r="DX4" i="99"/>
  <c r="DO4" i="99"/>
  <c r="DF4" i="99"/>
  <c r="CW4" i="99"/>
  <c r="CO4" i="99"/>
  <c r="BN4" i="99"/>
  <c r="BE4" i="99"/>
  <c r="AW4" i="99"/>
  <c r="AE4" i="99"/>
  <c r="V4" i="99"/>
  <c r="M4" i="99"/>
  <c r="E4" i="99"/>
  <c r="JO4" i="99"/>
  <c r="G10" i="16"/>
  <c r="LN4" i="99"/>
  <c r="LE4" i="99"/>
  <c r="KV4" i="99"/>
  <c r="KM4" i="99"/>
  <c r="KE4" i="99"/>
  <c r="JM4" i="99"/>
  <c r="IU4" i="99"/>
  <c r="IM4" i="99"/>
  <c r="ID4" i="99"/>
  <c r="HU4" i="99"/>
  <c r="HG4" i="99"/>
  <c r="GX4" i="99"/>
  <c r="GO4" i="99"/>
  <c r="GF4" i="99"/>
  <c r="FX4" i="99"/>
  <c r="FO4" i="99"/>
  <c r="EN4" i="99"/>
  <c r="EF4" i="99"/>
  <c r="DW4" i="99"/>
  <c r="DN4" i="99"/>
  <c r="DE4" i="99"/>
  <c r="CV4" i="99"/>
  <c r="CN4" i="99"/>
  <c r="BM4" i="99"/>
  <c r="BD4" i="99"/>
  <c r="AV4" i="99"/>
  <c r="AD4" i="99"/>
  <c r="U4" i="99"/>
  <c r="L4" i="99"/>
  <c r="D4" i="99"/>
  <c r="G16" i="16"/>
  <c r="LP4" i="99"/>
  <c r="I71" i="16"/>
  <c r="H20" i="16"/>
  <c r="J20" i="16" s="1"/>
  <c r="I69" i="16"/>
  <c r="K18" i="16"/>
  <c r="LM4" i="99"/>
  <c r="LD4" i="99"/>
  <c r="KU4" i="99"/>
  <c r="KL4" i="99"/>
  <c r="KD4" i="99"/>
  <c r="JL4" i="99"/>
  <c r="IT4" i="99"/>
  <c r="IL4" i="99"/>
  <c r="IC4" i="99"/>
  <c r="HT4" i="99"/>
  <c r="HN4" i="99"/>
  <c r="HF4" i="99"/>
  <c r="GW4" i="99"/>
  <c r="GN4" i="99"/>
  <c r="GE4" i="99"/>
  <c r="FV4" i="99"/>
  <c r="FN4" i="99"/>
  <c r="EM4" i="99"/>
  <c r="ED4" i="99"/>
  <c r="DV4" i="99"/>
  <c r="DM4" i="99"/>
  <c r="DD4" i="99"/>
  <c r="CU4" i="99"/>
  <c r="BL4" i="99"/>
  <c r="BC4" i="99"/>
  <c r="AC4" i="99"/>
  <c r="T4" i="99"/>
  <c r="K4" i="99"/>
  <c r="LS4" i="99"/>
  <c r="J96" i="16"/>
  <c r="I77" i="16"/>
  <c r="K81" i="16"/>
  <c r="K88" i="16"/>
  <c r="J106" i="16"/>
  <c r="K106" i="16"/>
  <c r="J104" i="16"/>
  <c r="I55" i="16"/>
  <c r="K110" i="16"/>
  <c r="LT4" i="99"/>
  <c r="LL4" i="99"/>
  <c r="LC4" i="99"/>
  <c r="KT4" i="99"/>
  <c r="KK4" i="99"/>
  <c r="JK4" i="99"/>
  <c r="IS4" i="99"/>
  <c r="IJ4" i="99"/>
  <c r="IB4" i="99"/>
  <c r="HS4" i="99"/>
  <c r="HM4" i="99"/>
  <c r="FU4" i="99"/>
  <c r="EC4" i="99"/>
  <c r="E86" i="126"/>
  <c r="E21" i="126"/>
  <c r="E28" i="126"/>
  <c r="E49" i="126"/>
  <c r="E57" i="126"/>
  <c r="E65" i="126"/>
  <c r="E75" i="126"/>
  <c r="E11" i="126"/>
  <c r="E18" i="126"/>
  <c r="E26" i="126"/>
  <c r="E34" i="126"/>
  <c r="E47" i="126"/>
  <c r="E55" i="126"/>
  <c r="E63" i="126"/>
  <c r="E73" i="126"/>
  <c r="E81" i="126"/>
  <c r="E72" i="126"/>
  <c r="E80" i="126"/>
  <c r="E17" i="126"/>
  <c r="E24" i="126"/>
  <c r="E33" i="126"/>
  <c r="E45" i="126"/>
  <c r="E54" i="126"/>
  <c r="E62" i="126"/>
  <c r="E16" i="126"/>
  <c r="E23" i="126"/>
  <c r="E32" i="126"/>
  <c r="E44" i="126"/>
  <c r="E53" i="126"/>
  <c r="E61" i="126"/>
  <c r="E69" i="126"/>
  <c r="E79" i="126"/>
  <c r="E15" i="126"/>
  <c r="E31" i="126"/>
  <c r="E43" i="126"/>
  <c r="E52" i="126"/>
  <c r="E60" i="126"/>
  <c r="E68" i="126"/>
  <c r="E78" i="126"/>
  <c r="E14" i="126"/>
  <c r="E30" i="126"/>
  <c r="E51" i="126"/>
  <c r="E59" i="126"/>
  <c r="E67" i="126"/>
  <c r="E77" i="126"/>
  <c r="E12" i="126"/>
  <c r="E74" i="126"/>
  <c r="E83" i="126"/>
  <c r="E13" i="126"/>
  <c r="E29" i="126"/>
  <c r="E50" i="126"/>
  <c r="E85" i="126"/>
  <c r="E64" i="126"/>
  <c r="E76" i="126"/>
  <c r="E19" i="126"/>
  <c r="E35" i="126"/>
  <c r="E56" i="126"/>
  <c r="E82" i="126"/>
  <c r="E84" i="126"/>
  <c r="E36" i="126"/>
  <c r="E66" i="126"/>
  <c r="E27" i="126"/>
  <c r="E48" i="126"/>
  <c r="E22" i="126"/>
  <c r="E58" i="126"/>
  <c r="S16" i="126"/>
  <c r="S21" i="126"/>
  <c r="S26" i="126"/>
  <c r="S30" i="126"/>
  <c r="S34" i="126"/>
  <c r="S44" i="126"/>
  <c r="S49" i="126"/>
  <c r="S53" i="126"/>
  <c r="S57" i="126"/>
  <c r="S61" i="126"/>
  <c r="S65" i="126"/>
  <c r="S69" i="126"/>
  <c r="S75" i="126"/>
  <c r="S79" i="126"/>
  <c r="S11" i="126"/>
  <c r="S12" i="126"/>
  <c r="S17" i="126"/>
  <c r="S22" i="126"/>
  <c r="S27" i="126"/>
  <c r="S31" i="126"/>
  <c r="S35" i="126"/>
  <c r="S45" i="126"/>
  <c r="S50" i="126"/>
  <c r="S54" i="126"/>
  <c r="S58" i="126"/>
  <c r="S62" i="126"/>
  <c r="S66" i="126"/>
  <c r="S72" i="126"/>
  <c r="S76" i="126"/>
  <c r="S80" i="126"/>
  <c r="S84" i="126"/>
  <c r="S13" i="126"/>
  <c r="S14" i="126"/>
  <c r="S18" i="126"/>
  <c r="S23" i="126"/>
  <c r="S28" i="126"/>
  <c r="S15" i="126"/>
  <c r="S19" i="126"/>
  <c r="S24" i="126"/>
  <c r="S29" i="126"/>
  <c r="S33" i="126"/>
  <c r="S43" i="126"/>
  <c r="S48" i="126"/>
  <c r="S52" i="126"/>
  <c r="S56" i="126"/>
  <c r="S60" i="126"/>
  <c r="S64" i="126"/>
  <c r="S68" i="126"/>
  <c r="S74" i="126"/>
  <c r="S32" i="126"/>
  <c r="S55" i="126"/>
  <c r="S73" i="126"/>
  <c r="S77" i="126"/>
  <c r="S78" i="126"/>
  <c r="S85" i="126"/>
  <c r="S36" i="126"/>
  <c r="S59" i="126"/>
  <c r="S47" i="126"/>
  <c r="S63" i="126"/>
  <c r="S51" i="126"/>
  <c r="S67" i="126"/>
  <c r="S81" i="126"/>
  <c r="S82" i="126"/>
  <c r="S83" i="126"/>
  <c r="S86" i="126"/>
  <c r="R11" i="126"/>
  <c r="R12" i="126"/>
  <c r="R17" i="126"/>
  <c r="R22" i="126"/>
  <c r="R27" i="126"/>
  <c r="R31" i="126"/>
  <c r="R35" i="126"/>
  <c r="R45" i="126"/>
  <c r="R50" i="126"/>
  <c r="R54" i="126"/>
  <c r="R58" i="126"/>
  <c r="R62" i="126"/>
  <c r="R66" i="126"/>
  <c r="R72" i="126"/>
  <c r="R76" i="126"/>
  <c r="R13" i="126"/>
  <c r="R14" i="126"/>
  <c r="R18" i="126"/>
  <c r="R23" i="126"/>
  <c r="R28" i="126"/>
  <c r="R32" i="126"/>
  <c r="R36" i="126"/>
  <c r="R47" i="126"/>
  <c r="R51" i="126"/>
  <c r="R55" i="126"/>
  <c r="R59" i="126"/>
  <c r="R63" i="126"/>
  <c r="R67" i="126"/>
  <c r="R73" i="126"/>
  <c r="R15" i="126"/>
  <c r="R19" i="126"/>
  <c r="R24" i="126"/>
  <c r="R29" i="126"/>
  <c r="R33" i="126"/>
  <c r="R43" i="126"/>
  <c r="R48" i="126"/>
  <c r="R52" i="126"/>
  <c r="R56" i="126"/>
  <c r="R60" i="126"/>
  <c r="R64" i="126"/>
  <c r="R68" i="126"/>
  <c r="R74" i="126"/>
  <c r="R21" i="126"/>
  <c r="R86" i="126"/>
  <c r="R49" i="126"/>
  <c r="R65" i="126"/>
  <c r="R16" i="126"/>
  <c r="R30" i="126"/>
  <c r="R53" i="126"/>
  <c r="R69" i="126"/>
  <c r="R26" i="126"/>
  <c r="R34" i="126"/>
  <c r="R57" i="126"/>
  <c r="R81" i="126"/>
  <c r="R82" i="126"/>
  <c r="R75" i="126"/>
  <c r="R80" i="126"/>
  <c r="R83" i="126"/>
  <c r="R44" i="126"/>
  <c r="R84" i="126"/>
  <c r="R77" i="126"/>
  <c r="R85" i="126"/>
  <c r="R78" i="126"/>
  <c r="R79" i="126"/>
  <c r="R61" i="126"/>
  <c r="U15" i="126"/>
  <c r="U19" i="126"/>
  <c r="U24" i="126"/>
  <c r="U29" i="126"/>
  <c r="U33" i="126"/>
  <c r="U43" i="126"/>
  <c r="U48" i="126"/>
  <c r="U52" i="126"/>
  <c r="U56" i="126"/>
  <c r="U60" i="126"/>
  <c r="U64" i="126"/>
  <c r="U68" i="126"/>
  <c r="U74" i="126"/>
  <c r="U78" i="126"/>
  <c r="U16" i="126"/>
  <c r="U21" i="126"/>
  <c r="U26" i="126"/>
  <c r="U30" i="126"/>
  <c r="U34" i="126"/>
  <c r="U44" i="126"/>
  <c r="U49" i="126"/>
  <c r="U53" i="126"/>
  <c r="U57" i="126"/>
  <c r="U61" i="126"/>
  <c r="U65" i="126"/>
  <c r="U69" i="126"/>
  <c r="U75" i="126"/>
  <c r="U79" i="126"/>
  <c r="U83" i="126"/>
  <c r="U11" i="126"/>
  <c r="U12" i="126"/>
  <c r="U17" i="126"/>
  <c r="U22" i="126"/>
  <c r="U27" i="126"/>
  <c r="U13" i="126"/>
  <c r="U14" i="126"/>
  <c r="U18" i="126"/>
  <c r="U23" i="126"/>
  <c r="U28" i="126"/>
  <c r="U32" i="126"/>
  <c r="U36" i="126"/>
  <c r="U47" i="126"/>
  <c r="U51" i="126"/>
  <c r="U55" i="126"/>
  <c r="U59" i="126"/>
  <c r="U63" i="126"/>
  <c r="U67" i="126"/>
  <c r="U73" i="126"/>
  <c r="U35" i="126"/>
  <c r="U58" i="126"/>
  <c r="U80" i="126"/>
  <c r="U81" i="126"/>
  <c r="U82" i="126"/>
  <c r="U84" i="126"/>
  <c r="U45" i="126"/>
  <c r="U62" i="126"/>
  <c r="U77" i="126"/>
  <c r="U85" i="126"/>
  <c r="U76" i="126"/>
  <c r="U86" i="126"/>
  <c r="U50" i="126"/>
  <c r="U66" i="126"/>
  <c r="U31" i="126"/>
  <c r="U54" i="126"/>
  <c r="U72" i="126"/>
  <c r="D86" i="126"/>
  <c r="D31" i="126"/>
  <c r="D45" i="126"/>
  <c r="D54" i="126"/>
  <c r="D62" i="126"/>
  <c r="D72" i="126"/>
  <c r="D80" i="126"/>
  <c r="D14" i="126"/>
  <c r="D23" i="126"/>
  <c r="D81" i="126"/>
  <c r="D15" i="126"/>
  <c r="D32" i="126"/>
  <c r="D47" i="126"/>
  <c r="D55" i="126"/>
  <c r="D63" i="126"/>
  <c r="D73" i="126"/>
  <c r="D24" i="126"/>
  <c r="D19" i="126"/>
  <c r="D29" i="126"/>
  <c r="D48" i="126"/>
  <c r="D58" i="126"/>
  <c r="D68" i="126"/>
  <c r="D82" i="126"/>
  <c r="D18" i="126"/>
  <c r="D83" i="126"/>
  <c r="D33" i="126"/>
  <c r="D50" i="126"/>
  <c r="D60" i="126"/>
  <c r="D74" i="126"/>
  <c r="D84" i="126"/>
  <c r="D21" i="126"/>
  <c r="D51" i="126"/>
  <c r="D75" i="126"/>
  <c r="D22" i="126"/>
  <c r="D52" i="126"/>
  <c r="D12" i="126"/>
  <c r="D16" i="126"/>
  <c r="D67" i="126"/>
  <c r="D34" i="126"/>
  <c r="D61" i="126"/>
  <c r="D85" i="126"/>
  <c r="D35" i="126"/>
  <c r="D76" i="126"/>
  <c r="D78" i="126"/>
  <c r="D57" i="126"/>
  <c r="D64" i="126"/>
  <c r="D11" i="126"/>
  <c r="D44" i="126"/>
  <c r="D26" i="126"/>
  <c r="D36" i="126"/>
  <c r="D53" i="126"/>
  <c r="D65" i="126"/>
  <c r="D77" i="126"/>
  <c r="D13" i="126"/>
  <c r="D27" i="126"/>
  <c r="D43" i="126"/>
  <c r="D42" i="126" s="1"/>
  <c r="D56" i="126"/>
  <c r="D66" i="126"/>
  <c r="D28" i="126"/>
  <c r="D17" i="126"/>
  <c r="D49" i="126"/>
  <c r="D69" i="126"/>
  <c r="D79" i="126"/>
  <c r="D30" i="126"/>
  <c r="D59" i="126"/>
  <c r="P12" i="126"/>
  <c r="P13" i="126"/>
  <c r="P14" i="126"/>
  <c r="P18" i="126"/>
  <c r="P23" i="126"/>
  <c r="P28" i="126"/>
  <c r="P32" i="126"/>
  <c r="P36" i="126"/>
  <c r="P47" i="126"/>
  <c r="P51" i="126"/>
  <c r="P55" i="126"/>
  <c r="P59" i="126"/>
  <c r="P63" i="126"/>
  <c r="P67" i="126"/>
  <c r="P73" i="126"/>
  <c r="P77" i="126"/>
  <c r="P15" i="126"/>
  <c r="P19" i="126"/>
  <c r="P24" i="126"/>
  <c r="P29" i="126"/>
  <c r="P33" i="126"/>
  <c r="P43" i="126"/>
  <c r="P48" i="126"/>
  <c r="P52" i="126"/>
  <c r="P56" i="126"/>
  <c r="P60" i="126"/>
  <c r="P64" i="126"/>
  <c r="P68" i="126"/>
  <c r="P74" i="126"/>
  <c r="P16" i="126"/>
  <c r="P21" i="126"/>
  <c r="P26" i="126"/>
  <c r="P30" i="126"/>
  <c r="P34" i="126"/>
  <c r="P44" i="126"/>
  <c r="P49" i="126"/>
  <c r="P53" i="126"/>
  <c r="P57" i="126"/>
  <c r="P61" i="126"/>
  <c r="P65" i="126"/>
  <c r="P69" i="126"/>
  <c r="P75" i="126"/>
  <c r="P11" i="126"/>
  <c r="P22" i="126"/>
  <c r="P45" i="126"/>
  <c r="P62" i="126"/>
  <c r="P76" i="126"/>
  <c r="P50" i="126"/>
  <c r="P66" i="126"/>
  <c r="P82" i="126"/>
  <c r="P17" i="126"/>
  <c r="P81" i="126"/>
  <c r="P83" i="126"/>
  <c r="P31" i="126"/>
  <c r="P54" i="126"/>
  <c r="P72" i="126"/>
  <c r="P78" i="126"/>
  <c r="P79" i="126"/>
  <c r="P80" i="126"/>
  <c r="P84" i="126"/>
  <c r="P27" i="126"/>
  <c r="P85" i="126"/>
  <c r="P86" i="126"/>
  <c r="P35" i="126"/>
  <c r="P58" i="126"/>
  <c r="K86" i="126"/>
  <c r="K11" i="126"/>
  <c r="K18" i="126"/>
  <c r="K26" i="126"/>
  <c r="K34" i="126"/>
  <c r="K47" i="126"/>
  <c r="K55" i="126"/>
  <c r="K63" i="126"/>
  <c r="K73" i="126"/>
  <c r="K16" i="126"/>
  <c r="K23" i="126"/>
  <c r="K32" i="126"/>
  <c r="K44" i="126"/>
  <c r="K53" i="126"/>
  <c r="K61" i="126"/>
  <c r="K69" i="126"/>
  <c r="K79" i="126"/>
  <c r="K15" i="126"/>
  <c r="K31" i="126"/>
  <c r="K43" i="126"/>
  <c r="K52" i="126"/>
  <c r="K60" i="126"/>
  <c r="K68" i="126"/>
  <c r="K78" i="126"/>
  <c r="K14" i="126"/>
  <c r="K30" i="126"/>
  <c r="K51" i="126"/>
  <c r="K59" i="126"/>
  <c r="K67" i="126"/>
  <c r="K77" i="126"/>
  <c r="K13" i="126"/>
  <c r="K29" i="126"/>
  <c r="K50" i="126"/>
  <c r="K58" i="126"/>
  <c r="K66" i="126"/>
  <c r="K76" i="126"/>
  <c r="K12" i="126"/>
  <c r="K21" i="126"/>
  <c r="K28" i="126"/>
  <c r="K49" i="126"/>
  <c r="K57" i="126"/>
  <c r="K65" i="126"/>
  <c r="K75" i="126"/>
  <c r="K62" i="126"/>
  <c r="K84" i="126"/>
  <c r="K74" i="126"/>
  <c r="K80" i="126"/>
  <c r="K17" i="126"/>
  <c r="K33" i="126"/>
  <c r="K54" i="126"/>
  <c r="K64" i="126"/>
  <c r="K81" i="126"/>
  <c r="K83" i="126"/>
  <c r="K24" i="126"/>
  <c r="K45" i="126"/>
  <c r="K19" i="126"/>
  <c r="K56" i="126"/>
  <c r="K85" i="126"/>
  <c r="K72" i="126"/>
  <c r="K82" i="126"/>
  <c r="K27" i="126"/>
  <c r="K48" i="126"/>
  <c r="K22" i="126"/>
  <c r="O14" i="126"/>
  <c r="O18" i="126"/>
  <c r="O23" i="126"/>
  <c r="O28" i="126"/>
  <c r="O32" i="126"/>
  <c r="O36" i="126"/>
  <c r="O47" i="126"/>
  <c r="O51" i="126"/>
  <c r="O55" i="126"/>
  <c r="O59" i="126"/>
  <c r="O63" i="126"/>
  <c r="O67" i="126"/>
  <c r="O73" i="126"/>
  <c r="O77" i="126"/>
  <c r="O81" i="126"/>
  <c r="O15" i="126"/>
  <c r="O19" i="126"/>
  <c r="O24" i="126"/>
  <c r="O29" i="126"/>
  <c r="O33" i="126"/>
  <c r="O43" i="126"/>
  <c r="O48" i="126"/>
  <c r="O52" i="126"/>
  <c r="O56" i="126"/>
  <c r="O60" i="126"/>
  <c r="O64" i="126"/>
  <c r="O68" i="126"/>
  <c r="O74" i="126"/>
  <c r="O78" i="126"/>
  <c r="O82" i="126"/>
  <c r="O86" i="126"/>
  <c r="O16" i="126"/>
  <c r="O21" i="126"/>
  <c r="O26" i="126"/>
  <c r="O11" i="126"/>
  <c r="O17" i="126"/>
  <c r="O22" i="126"/>
  <c r="O27" i="126"/>
  <c r="O31" i="126"/>
  <c r="O35" i="126"/>
  <c r="O45" i="126"/>
  <c r="O50" i="126"/>
  <c r="O54" i="126"/>
  <c r="O58" i="126"/>
  <c r="O62" i="126"/>
  <c r="O66" i="126"/>
  <c r="O72" i="126"/>
  <c r="O49" i="126"/>
  <c r="O65" i="126"/>
  <c r="O76" i="126"/>
  <c r="O30" i="126"/>
  <c r="O53" i="126"/>
  <c r="O69" i="126"/>
  <c r="O83" i="126"/>
  <c r="O34" i="126"/>
  <c r="O57" i="126"/>
  <c r="O75" i="126"/>
  <c r="O79" i="126"/>
  <c r="O80" i="126"/>
  <c r="O84" i="126"/>
  <c r="O85" i="126"/>
  <c r="O12" i="126"/>
  <c r="O44" i="126"/>
  <c r="O61" i="126"/>
  <c r="O13" i="126"/>
  <c r="J86" i="126"/>
  <c r="J17" i="126"/>
  <c r="J24" i="126"/>
  <c r="J33" i="126"/>
  <c r="J45" i="126"/>
  <c r="J54" i="126"/>
  <c r="J62" i="126"/>
  <c r="J72" i="126"/>
  <c r="J15" i="126"/>
  <c r="J31" i="126"/>
  <c r="J43" i="126"/>
  <c r="J52" i="126"/>
  <c r="J60" i="126"/>
  <c r="J68" i="126"/>
  <c r="J78" i="126"/>
  <c r="J67" i="126"/>
  <c r="J77" i="126"/>
  <c r="J85" i="126"/>
  <c r="J14" i="126"/>
  <c r="J22" i="126"/>
  <c r="J30" i="126"/>
  <c r="J51" i="126"/>
  <c r="J59" i="126"/>
  <c r="J13" i="126"/>
  <c r="J29" i="126"/>
  <c r="J36" i="126"/>
  <c r="J50" i="126"/>
  <c r="J58" i="126"/>
  <c r="J66" i="126"/>
  <c r="J76" i="126"/>
  <c r="J12" i="126"/>
  <c r="J21" i="126"/>
  <c r="J28" i="126"/>
  <c r="J49" i="126"/>
  <c r="J57" i="126"/>
  <c r="J65" i="126"/>
  <c r="J75" i="126"/>
  <c r="J19" i="126"/>
  <c r="J27" i="126"/>
  <c r="J35" i="126"/>
  <c r="J48" i="126"/>
  <c r="J56" i="126"/>
  <c r="J64" i="126"/>
  <c r="J74" i="126"/>
  <c r="J16" i="126"/>
  <c r="J32" i="126"/>
  <c r="J53" i="126"/>
  <c r="J80" i="126"/>
  <c r="J63" i="126"/>
  <c r="J44" i="126"/>
  <c r="J23" i="126"/>
  <c r="J18" i="126"/>
  <c r="J34" i="126"/>
  <c r="J55" i="126"/>
  <c r="J69" i="126"/>
  <c r="J83" i="126"/>
  <c r="J26" i="126"/>
  <c r="J47" i="126"/>
  <c r="J81" i="126"/>
  <c r="J61" i="126"/>
  <c r="J79" i="126"/>
  <c r="J82" i="126"/>
  <c r="J11" i="126"/>
  <c r="J73" i="126"/>
  <c r="J84" i="126"/>
  <c r="H86" i="126"/>
  <c r="H15" i="126"/>
  <c r="H31" i="126"/>
  <c r="H43" i="126"/>
  <c r="H52" i="126"/>
  <c r="H60" i="126"/>
  <c r="H68" i="126"/>
  <c r="H13" i="126"/>
  <c r="H22" i="126"/>
  <c r="H29" i="126"/>
  <c r="H36" i="126"/>
  <c r="H50" i="126"/>
  <c r="H58" i="126"/>
  <c r="H66" i="126"/>
  <c r="H76" i="126"/>
  <c r="H84" i="126"/>
  <c r="H21" i="126"/>
  <c r="H28" i="126"/>
  <c r="H49" i="126"/>
  <c r="H57" i="126"/>
  <c r="H65" i="126"/>
  <c r="H75" i="126"/>
  <c r="H83" i="126"/>
  <c r="H12" i="126"/>
  <c r="H19" i="126"/>
  <c r="H27" i="126"/>
  <c r="H35" i="126"/>
  <c r="H48" i="126"/>
  <c r="H56" i="126"/>
  <c r="H64" i="126"/>
  <c r="H74" i="126"/>
  <c r="H82" i="126"/>
  <c r="H11" i="126"/>
  <c r="H18" i="126"/>
  <c r="H26" i="126"/>
  <c r="H34" i="126"/>
  <c r="H47" i="126"/>
  <c r="H55" i="126"/>
  <c r="H63" i="126"/>
  <c r="H73" i="126"/>
  <c r="H81" i="126"/>
  <c r="H17" i="126"/>
  <c r="H24" i="126"/>
  <c r="H33" i="126"/>
  <c r="H45" i="126"/>
  <c r="H54" i="126"/>
  <c r="H62" i="126"/>
  <c r="H72" i="126"/>
  <c r="H80" i="126"/>
  <c r="H67" i="126"/>
  <c r="H77" i="126"/>
  <c r="H23" i="126"/>
  <c r="H44" i="126"/>
  <c r="H59" i="126"/>
  <c r="H78" i="126"/>
  <c r="H69" i="126"/>
  <c r="H14" i="126"/>
  <c r="H30" i="126"/>
  <c r="H51" i="126"/>
  <c r="H79" i="126"/>
  <c r="H85" i="126"/>
  <c r="H61" i="126"/>
  <c r="H16" i="126"/>
  <c r="H32" i="126"/>
  <c r="H53" i="126"/>
  <c r="G14" i="126"/>
  <c r="G30" i="126"/>
  <c r="G51" i="126"/>
  <c r="G59" i="126"/>
  <c r="G67" i="126"/>
  <c r="G21" i="126"/>
  <c r="G28" i="126"/>
  <c r="G49" i="126"/>
  <c r="G57" i="126"/>
  <c r="G65" i="126"/>
  <c r="G75" i="126"/>
  <c r="G83" i="126"/>
  <c r="G74" i="126"/>
  <c r="G82" i="126"/>
  <c r="G12" i="126"/>
  <c r="G19" i="126"/>
  <c r="G27" i="126"/>
  <c r="G35" i="126"/>
  <c r="G48" i="126"/>
  <c r="G56" i="126"/>
  <c r="G64" i="126"/>
  <c r="G81" i="126"/>
  <c r="G86" i="126"/>
  <c r="G11" i="126"/>
  <c r="G18" i="126"/>
  <c r="G26" i="126"/>
  <c r="G34" i="126"/>
  <c r="G47" i="126"/>
  <c r="G55" i="126"/>
  <c r="G63" i="126"/>
  <c r="G73" i="126"/>
  <c r="G17" i="126"/>
  <c r="G24" i="126"/>
  <c r="G33" i="126"/>
  <c r="G45" i="126"/>
  <c r="G54" i="126"/>
  <c r="G62" i="126"/>
  <c r="G72" i="126"/>
  <c r="G80" i="126"/>
  <c r="G16" i="126"/>
  <c r="G23" i="126"/>
  <c r="G32" i="126"/>
  <c r="G44" i="126"/>
  <c r="G53" i="126"/>
  <c r="G61" i="126"/>
  <c r="G69" i="126"/>
  <c r="G79" i="126"/>
  <c r="G22" i="126"/>
  <c r="G58" i="126"/>
  <c r="G68" i="126"/>
  <c r="G78" i="126"/>
  <c r="G29" i="126"/>
  <c r="G13" i="126"/>
  <c r="G50" i="126"/>
  <c r="G60" i="126"/>
  <c r="G85" i="126"/>
  <c r="G15" i="126"/>
  <c r="G31" i="126"/>
  <c r="G52" i="126"/>
  <c r="G76" i="126"/>
  <c r="G36" i="126"/>
  <c r="G66" i="126"/>
  <c r="G84" i="126"/>
  <c r="G43" i="126"/>
  <c r="G77" i="126"/>
  <c r="JK30" i="99"/>
  <c r="JI30" i="99"/>
  <c r="C8" i="128"/>
  <c r="B6" i="128" s="1"/>
  <c r="J64" i="16"/>
  <c r="K64" i="16"/>
  <c r="I53" i="16"/>
  <c r="I68" i="16"/>
  <c r="I65" i="16"/>
  <c r="I31" i="16"/>
  <c r="G61" i="16"/>
  <c r="G69" i="16"/>
  <c r="I61" i="16"/>
  <c r="I60" i="16"/>
  <c r="I67" i="16"/>
  <c r="I58" i="16"/>
  <c r="I57" i="16"/>
  <c r="I56" i="16"/>
  <c r="I63" i="16"/>
  <c r="I59" i="16"/>
  <c r="G53" i="16"/>
  <c r="G56" i="16"/>
  <c r="J76" i="16"/>
  <c r="K84" i="16"/>
  <c r="G67" i="16"/>
  <c r="G63" i="16"/>
  <c r="G66" i="16"/>
  <c r="G60" i="16"/>
  <c r="G65" i="16"/>
  <c r="G59" i="16"/>
  <c r="G62" i="16"/>
  <c r="G57" i="16"/>
  <c r="G55" i="16"/>
  <c r="G58" i="16"/>
  <c r="H31" i="16"/>
  <c r="J31" i="16" s="1"/>
  <c r="K85" i="16"/>
  <c r="I62" i="16"/>
  <c r="G68" i="16"/>
  <c r="G26" i="16"/>
  <c r="K83" i="16"/>
  <c r="I66" i="16"/>
  <c r="G54" i="16"/>
  <c r="I64" i="16"/>
  <c r="K86" i="16"/>
  <c r="J86" i="16"/>
  <c r="I73" i="16"/>
  <c r="I80" i="16"/>
  <c r="I79" i="16"/>
  <c r="I74" i="16"/>
  <c r="B6" i="126"/>
  <c r="D5" i="128"/>
  <c r="G22" i="16" l="1"/>
  <c r="J78" i="16"/>
  <c r="K78" i="16"/>
  <c r="I13" i="16"/>
  <c r="H13" i="16"/>
  <c r="J13" i="16" s="1"/>
  <c r="K77" i="16"/>
  <c r="J77" i="16"/>
  <c r="G23" i="16"/>
  <c r="H19" i="16"/>
  <c r="J19" i="16" s="1"/>
  <c r="I19" i="16"/>
  <c r="I16" i="16" s="1"/>
  <c r="H16" i="16"/>
  <c r="J17" i="16"/>
  <c r="J16" i="16" s="1"/>
  <c r="K10" i="16"/>
  <c r="F10" i="16"/>
  <c r="G34" i="16"/>
  <c r="J71" i="16"/>
  <c r="K71" i="16"/>
  <c r="F16" i="16"/>
  <c r="G37" i="126"/>
  <c r="G25" i="126"/>
  <c r="P37" i="126"/>
  <c r="P25" i="126"/>
  <c r="D25" i="126"/>
  <c r="D37" i="126"/>
  <c r="R37" i="126"/>
  <c r="R25" i="126"/>
  <c r="H37" i="126"/>
  <c r="H25" i="126"/>
  <c r="U37" i="126"/>
  <c r="U25" i="126"/>
  <c r="S25" i="126"/>
  <c r="S37" i="126"/>
  <c r="E25" i="126"/>
  <c r="E37" i="126"/>
  <c r="J37" i="126"/>
  <c r="J25" i="126"/>
  <c r="O37" i="126"/>
  <c r="O25" i="126"/>
  <c r="S42" i="126"/>
  <c r="D20" i="126"/>
  <c r="E42" i="126"/>
  <c r="H20" i="126"/>
  <c r="J20" i="126"/>
  <c r="K20" i="126"/>
  <c r="O71" i="126"/>
  <c r="P20" i="126"/>
  <c r="U71" i="126"/>
  <c r="U70" i="126" s="1"/>
  <c r="G71" i="126"/>
  <c r="G70" i="126" s="1"/>
  <c r="G20" i="126"/>
  <c r="M17" i="128"/>
  <c r="K27" i="128"/>
  <c r="L34" i="128"/>
  <c r="E49" i="128"/>
  <c r="F56" i="128"/>
  <c r="G63" i="128"/>
  <c r="F72" i="128"/>
  <c r="G79" i="128"/>
  <c r="L11" i="128"/>
  <c r="M18" i="128"/>
  <c r="L27" i="128"/>
  <c r="M34" i="128"/>
  <c r="F49" i="128"/>
  <c r="G56" i="128"/>
  <c r="H63" i="128"/>
  <c r="G72" i="128"/>
  <c r="H79" i="128"/>
  <c r="M11" i="128"/>
  <c r="E19" i="128"/>
  <c r="M27" i="128"/>
  <c r="E35" i="128"/>
  <c r="H48" i="128"/>
  <c r="I55" i="128"/>
  <c r="J62" i="128"/>
  <c r="K69" i="128"/>
  <c r="J78" i="128"/>
  <c r="F11" i="128"/>
  <c r="G18" i="128"/>
  <c r="F12" i="128"/>
  <c r="G19" i="128"/>
  <c r="F28" i="128"/>
  <c r="G35" i="128"/>
  <c r="I49" i="128"/>
  <c r="J56" i="128"/>
  <c r="K63" i="128"/>
  <c r="J72" i="128"/>
  <c r="K79" i="128"/>
  <c r="G12" i="128"/>
  <c r="H19" i="128"/>
  <c r="G28" i="128"/>
  <c r="H35" i="128"/>
  <c r="K11" i="128"/>
  <c r="L18" i="128"/>
  <c r="J28" i="128"/>
  <c r="K35" i="128"/>
  <c r="M49" i="128"/>
  <c r="E57" i="128"/>
  <c r="F64" i="128"/>
  <c r="E73" i="128"/>
  <c r="F80" i="128"/>
  <c r="K12" i="128"/>
  <c r="L19" i="128"/>
  <c r="K28" i="128"/>
  <c r="L35" i="128"/>
  <c r="E50" i="128"/>
  <c r="F57" i="128"/>
  <c r="G64" i="128"/>
  <c r="F73" i="128"/>
  <c r="G80" i="128"/>
  <c r="L12" i="128"/>
  <c r="M19" i="128"/>
  <c r="L28" i="128"/>
  <c r="M35" i="128"/>
  <c r="G49" i="128"/>
  <c r="H56" i="128"/>
  <c r="I63" i="128"/>
  <c r="H72" i="128"/>
  <c r="I79" i="128"/>
  <c r="E12" i="128"/>
  <c r="F19" i="128"/>
  <c r="E13" i="128"/>
  <c r="E21" i="128"/>
  <c r="E29" i="128"/>
  <c r="F36" i="128"/>
  <c r="H50" i="128"/>
  <c r="I57" i="128"/>
  <c r="J64" i="128"/>
  <c r="I73" i="128"/>
  <c r="J80" i="128"/>
  <c r="F13" i="128"/>
  <c r="F21" i="128"/>
  <c r="F29" i="128"/>
  <c r="G36" i="128"/>
  <c r="H51" i="128"/>
  <c r="I58" i="128"/>
  <c r="J65" i="128"/>
  <c r="H75" i="128"/>
  <c r="I82" i="128"/>
  <c r="F31" i="128"/>
  <c r="E55" i="128"/>
  <c r="H76" i="128"/>
  <c r="M16" i="128"/>
  <c r="F55" i="128"/>
  <c r="H29" i="128"/>
  <c r="J55" i="128"/>
  <c r="J74" i="128"/>
  <c r="G77" i="128"/>
  <c r="G78" i="128"/>
  <c r="L29" i="128"/>
  <c r="M55" i="128"/>
  <c r="J79" i="128"/>
  <c r="F83" i="128"/>
  <c r="F22" i="128"/>
  <c r="L53" i="128"/>
  <c r="E79" i="128"/>
  <c r="L32" i="128"/>
  <c r="K58" i="128"/>
  <c r="E80" i="128"/>
  <c r="E31" i="128"/>
  <c r="E76" i="128"/>
  <c r="M15" i="128"/>
  <c r="F47" i="128"/>
  <c r="G66" i="128"/>
  <c r="J85" i="128"/>
  <c r="K54" i="128"/>
  <c r="E85" i="128"/>
  <c r="L61" i="128"/>
  <c r="G47" i="128"/>
  <c r="I54" i="128"/>
  <c r="J77" i="128"/>
  <c r="K45" i="128"/>
  <c r="I16" i="128"/>
  <c r="K47" i="128"/>
  <c r="M77" i="128"/>
  <c r="K48" i="128"/>
  <c r="J12" i="128"/>
  <c r="K19" i="128"/>
  <c r="I29" i="128"/>
  <c r="J36" i="128"/>
  <c r="L50" i="128"/>
  <c r="M57" i="128"/>
  <c r="E65" i="128"/>
  <c r="M73" i="128"/>
  <c r="E81" i="128"/>
  <c r="J13" i="128"/>
  <c r="J21" i="128"/>
  <c r="J29" i="128"/>
  <c r="K36" i="128"/>
  <c r="M50" i="128"/>
  <c r="E58" i="128"/>
  <c r="F65" i="128"/>
  <c r="E74" i="128"/>
  <c r="F81" i="128"/>
  <c r="K13" i="128"/>
  <c r="K21" i="128"/>
  <c r="K29" i="128"/>
  <c r="L36" i="128"/>
  <c r="F50" i="128"/>
  <c r="G57" i="128"/>
  <c r="H64" i="128"/>
  <c r="G73" i="128"/>
  <c r="H80" i="128"/>
  <c r="M12" i="128"/>
  <c r="L21" i="128"/>
  <c r="M13" i="128"/>
  <c r="M21" i="128"/>
  <c r="M29" i="128"/>
  <c r="G43" i="128"/>
  <c r="G51" i="128"/>
  <c r="H58" i="128"/>
  <c r="I65" i="128"/>
  <c r="H74" i="128"/>
  <c r="I81" i="128"/>
  <c r="E14" i="128"/>
  <c r="E22" i="128"/>
  <c r="E30" i="128"/>
  <c r="H43" i="128"/>
  <c r="G52" i="128"/>
  <c r="H59" i="128"/>
  <c r="I66" i="128"/>
  <c r="G76" i="128"/>
  <c r="H83" i="128"/>
  <c r="K33" i="128"/>
  <c r="H57" i="128"/>
  <c r="K78" i="128"/>
  <c r="E24" i="128"/>
  <c r="G74" i="128"/>
  <c r="M31" i="128"/>
  <c r="L57" i="128"/>
  <c r="M76" i="128"/>
  <c r="H84" i="128"/>
  <c r="K85" i="128"/>
  <c r="E32" i="128"/>
  <c r="G58" i="128"/>
  <c r="L81" i="128"/>
  <c r="M84" i="128"/>
  <c r="J27" i="128"/>
  <c r="E56" i="128"/>
  <c r="L86" i="128"/>
  <c r="F35" i="128"/>
  <c r="G61" i="128"/>
  <c r="J82" i="128"/>
  <c r="J35" i="128"/>
  <c r="L84" i="128"/>
  <c r="I19" i="128"/>
  <c r="K49" i="128"/>
  <c r="I68" i="128"/>
  <c r="I86" i="128"/>
  <c r="E33" i="128"/>
  <c r="H47" i="128"/>
  <c r="F26" i="128"/>
  <c r="M67" i="128"/>
  <c r="I17" i="128"/>
  <c r="M61" i="128"/>
  <c r="I26" i="128"/>
  <c r="M62" i="128"/>
  <c r="I13" i="128"/>
  <c r="I21" i="128"/>
  <c r="H30" i="128"/>
  <c r="K43" i="128"/>
  <c r="K51" i="128"/>
  <c r="L58" i="128"/>
  <c r="M65" i="128"/>
  <c r="L74" i="128"/>
  <c r="M81" i="128"/>
  <c r="I14" i="128"/>
  <c r="I22" i="128"/>
  <c r="I30" i="128"/>
  <c r="L43" i="128"/>
  <c r="L51" i="128"/>
  <c r="M58" i="128"/>
  <c r="E66" i="128"/>
  <c r="M74" i="128"/>
  <c r="E82" i="128"/>
  <c r="J14" i="128"/>
  <c r="J22" i="128"/>
  <c r="J30" i="128"/>
  <c r="E43" i="128"/>
  <c r="E51" i="128"/>
  <c r="F58" i="128"/>
  <c r="G65" i="128"/>
  <c r="F74" i="128"/>
  <c r="G81" i="128"/>
  <c r="L13" i="128"/>
  <c r="K22" i="128"/>
  <c r="L14" i="128"/>
  <c r="L22" i="128"/>
  <c r="L30" i="128"/>
  <c r="F44" i="128"/>
  <c r="F52" i="128"/>
  <c r="G59" i="128"/>
  <c r="H66" i="128"/>
  <c r="G75" i="128"/>
  <c r="H82" i="128"/>
  <c r="M14" i="128"/>
  <c r="M22" i="128"/>
  <c r="M30" i="128"/>
  <c r="G44" i="128"/>
  <c r="F53" i="128"/>
  <c r="G60" i="128"/>
  <c r="H67" i="128"/>
  <c r="F77" i="128"/>
  <c r="G84" i="128"/>
  <c r="E36" i="128"/>
  <c r="J59" i="128"/>
  <c r="M80" i="128"/>
  <c r="K26" i="128"/>
  <c r="G34" i="128"/>
  <c r="H60" i="128"/>
  <c r="F79" i="128"/>
  <c r="F86" i="128"/>
  <c r="J34" i="128"/>
  <c r="I60" i="128"/>
  <c r="G85" i="128"/>
  <c r="E48" i="128"/>
  <c r="F30" i="128"/>
  <c r="J58" i="128"/>
  <c r="J11" i="128"/>
  <c r="I44" i="128"/>
  <c r="J63" i="128"/>
  <c r="J84" i="128"/>
  <c r="G45" i="128"/>
  <c r="K86" i="128"/>
  <c r="E23" i="128"/>
  <c r="E52" i="128"/>
  <c r="H73" i="128"/>
  <c r="I12" i="128"/>
  <c r="J66" i="128"/>
  <c r="G54" i="128"/>
  <c r="F23" i="128"/>
  <c r="F24" i="128"/>
  <c r="E26" i="128"/>
  <c r="K68" i="128"/>
  <c r="G17" i="128"/>
  <c r="K53" i="128"/>
  <c r="L76" i="128"/>
  <c r="H26" i="128"/>
  <c r="E69" i="128"/>
  <c r="J33" i="128"/>
  <c r="H14" i="128"/>
  <c r="H22" i="128"/>
  <c r="G31" i="128"/>
  <c r="J44" i="128"/>
  <c r="J52" i="128"/>
  <c r="K59" i="128"/>
  <c r="L66" i="128"/>
  <c r="K75" i="128"/>
  <c r="L82" i="128"/>
  <c r="H15" i="128"/>
  <c r="H23" i="128"/>
  <c r="H31" i="128"/>
  <c r="K44" i="128"/>
  <c r="K52" i="128"/>
  <c r="L59" i="128"/>
  <c r="M66" i="128"/>
  <c r="L75" i="128"/>
  <c r="M82" i="128"/>
  <c r="I15" i="128"/>
  <c r="I23" i="128"/>
  <c r="I31" i="128"/>
  <c r="M43" i="128"/>
  <c r="M51" i="128"/>
  <c r="E59" i="128"/>
  <c r="F66" i="128"/>
  <c r="E75" i="128"/>
  <c r="F82" i="128"/>
  <c r="K14" i="128"/>
  <c r="J23" i="128"/>
  <c r="K15" i="128"/>
  <c r="K23" i="128"/>
  <c r="K31" i="128"/>
  <c r="E45" i="128"/>
  <c r="E53" i="128"/>
  <c r="F60" i="128"/>
  <c r="G67" i="128"/>
  <c r="F76" i="128"/>
  <c r="G83" i="128"/>
  <c r="L15" i="128"/>
  <c r="L23" i="128"/>
  <c r="L31" i="128"/>
  <c r="F45" i="128"/>
  <c r="E54" i="128"/>
  <c r="F61" i="128"/>
  <c r="G68" i="128"/>
  <c r="E78" i="128"/>
  <c r="G13" i="128"/>
  <c r="F43" i="128"/>
  <c r="F62" i="128"/>
  <c r="L85" i="128"/>
  <c r="G29" i="128"/>
  <c r="F14" i="128"/>
  <c r="I36" i="128"/>
  <c r="K62" i="128"/>
  <c r="K81" i="128"/>
  <c r="M60" i="128"/>
  <c r="G14" i="128"/>
  <c r="M36" i="128"/>
  <c r="E63" i="128"/>
  <c r="F63" i="128"/>
  <c r="F67" i="128"/>
  <c r="I32" i="128"/>
  <c r="K65" i="128"/>
  <c r="F15" i="128"/>
  <c r="E47" i="128"/>
  <c r="L65" i="128"/>
  <c r="I85" i="128"/>
  <c r="L49" i="128"/>
  <c r="J50" i="128"/>
  <c r="H28" i="128"/>
  <c r="J75" i="128"/>
  <c r="L80" i="128"/>
  <c r="H54" i="128"/>
  <c r="G33" i="128"/>
  <c r="M83" i="128"/>
  <c r="I33" i="128"/>
  <c r="K72" i="128"/>
  <c r="G15" i="128"/>
  <c r="G23" i="128"/>
  <c r="F32" i="128"/>
  <c r="I45" i="128"/>
  <c r="I53" i="128"/>
  <c r="J60" i="128"/>
  <c r="K67" i="128"/>
  <c r="J76" i="128"/>
  <c r="K83" i="128"/>
  <c r="G16" i="128"/>
  <c r="G24" i="128"/>
  <c r="G32" i="128"/>
  <c r="J45" i="128"/>
  <c r="J53" i="128"/>
  <c r="K60" i="128"/>
  <c r="L67" i="128"/>
  <c r="K76" i="128"/>
  <c r="L83" i="128"/>
  <c r="H16" i="128"/>
  <c r="H24" i="128"/>
  <c r="H32" i="128"/>
  <c r="L44" i="128"/>
  <c r="L52" i="128"/>
  <c r="M59" i="128"/>
  <c r="E67" i="128"/>
  <c r="M75" i="128"/>
  <c r="E83" i="128"/>
  <c r="J15" i="128"/>
  <c r="I24" i="128"/>
  <c r="J16" i="128"/>
  <c r="J24" i="128"/>
  <c r="J32" i="128"/>
  <c r="M45" i="128"/>
  <c r="M53" i="128"/>
  <c r="E61" i="128"/>
  <c r="F68" i="128"/>
  <c r="E77" i="128"/>
  <c r="F84" i="128"/>
  <c r="K16" i="128"/>
  <c r="K24" i="128"/>
  <c r="K32" i="128"/>
  <c r="L47" i="128"/>
  <c r="M54" i="128"/>
  <c r="E62" i="128"/>
  <c r="F69" i="128"/>
  <c r="M78" i="128"/>
  <c r="L16" i="128"/>
  <c r="H45" i="128"/>
  <c r="I64" i="128"/>
  <c r="M52" i="128"/>
  <c r="J31" i="128"/>
  <c r="K17" i="128"/>
  <c r="J43" i="128"/>
  <c r="M64" i="128"/>
  <c r="E84" i="128"/>
  <c r="E68" i="128"/>
  <c r="L17" i="128"/>
  <c r="E44" i="128"/>
  <c r="H65" i="128"/>
  <c r="H77" i="128"/>
  <c r="J83" i="128"/>
  <c r="K34" i="128"/>
  <c r="F75" i="128"/>
  <c r="K18" i="128"/>
  <c r="H49" i="128"/>
  <c r="H68" i="128"/>
  <c r="H86" i="128"/>
  <c r="M56" i="128"/>
  <c r="E60" i="128"/>
  <c r="K30" i="128"/>
  <c r="L56" i="128"/>
  <c r="F78" i="128"/>
  <c r="I28" i="128"/>
  <c r="I83" i="128"/>
  <c r="F16" i="128"/>
  <c r="I61" i="128"/>
  <c r="J68" i="128"/>
  <c r="I77" i="128"/>
  <c r="F17" i="128"/>
  <c r="F33" i="128"/>
  <c r="J61" i="128"/>
  <c r="L60" i="128"/>
  <c r="L54" i="128"/>
  <c r="J17" i="128"/>
  <c r="L55" i="128"/>
  <c r="E17" i="128"/>
  <c r="I78" i="128"/>
  <c r="L68" i="128"/>
  <c r="J48" i="128"/>
  <c r="I34" i="128"/>
  <c r="I74" i="128"/>
  <c r="G50" i="128"/>
  <c r="L33" i="128"/>
  <c r="G53" i="128"/>
  <c r="G82" i="128"/>
  <c r="J67" i="128"/>
  <c r="J18" i="128"/>
  <c r="E28" i="128"/>
  <c r="E16" i="128"/>
  <c r="H12" i="128"/>
  <c r="K82" i="128"/>
  <c r="I72" i="128"/>
  <c r="G30" i="128"/>
  <c r="J19" i="128"/>
  <c r="K84" i="128"/>
  <c r="H33" i="128"/>
  <c r="G11" i="128"/>
  <c r="F85" i="128"/>
  <c r="H52" i="128"/>
  <c r="I18" i="128"/>
  <c r="I48" i="128"/>
  <c r="I75" i="128"/>
  <c r="K61" i="128"/>
  <c r="J73" i="128"/>
  <c r="L72" i="128"/>
  <c r="L77" i="128"/>
  <c r="L26" i="128"/>
  <c r="E18" i="128"/>
  <c r="E11" i="128"/>
  <c r="K77" i="128"/>
  <c r="K55" i="128"/>
  <c r="J49" i="128"/>
  <c r="L79" i="128"/>
  <c r="I52" i="128"/>
  <c r="H36" i="128"/>
  <c r="I67" i="128"/>
  <c r="H85" i="128"/>
  <c r="H44" i="128"/>
  <c r="M32" i="128"/>
  <c r="J47" i="128"/>
  <c r="M23" i="128"/>
  <c r="I84" i="128"/>
  <c r="F59" i="128"/>
  <c r="K64" i="128"/>
  <c r="I11" i="128"/>
  <c r="M63" i="128"/>
  <c r="H34" i="128"/>
  <c r="M47" i="128"/>
  <c r="H53" i="128"/>
  <c r="M85" i="128"/>
  <c r="M33" i="128"/>
  <c r="M26" i="128"/>
  <c r="F18" i="128"/>
  <c r="L62" i="128"/>
  <c r="I50" i="128"/>
  <c r="K80" i="128"/>
  <c r="K66" i="128"/>
  <c r="L45" i="128"/>
  <c r="L69" i="128"/>
  <c r="H21" i="128"/>
  <c r="K74" i="128"/>
  <c r="M48" i="128"/>
  <c r="J51" i="128"/>
  <c r="G26" i="128"/>
  <c r="I35" i="128"/>
  <c r="L78" i="128"/>
  <c r="I27" i="128"/>
  <c r="E64" i="128"/>
  <c r="M28" i="128"/>
  <c r="F51" i="128"/>
  <c r="G62" i="128"/>
  <c r="K57" i="128"/>
  <c r="H78" i="128"/>
  <c r="H27" i="128"/>
  <c r="K50" i="128"/>
  <c r="G22" i="128"/>
  <c r="F48" i="128"/>
  <c r="E34" i="128"/>
  <c r="E27" i="128"/>
  <c r="H17" i="128"/>
  <c r="M69" i="128"/>
  <c r="K56" i="128"/>
  <c r="J81" i="128"/>
  <c r="G69" i="128"/>
  <c r="G21" i="128"/>
  <c r="E72" i="128"/>
  <c r="M24" i="128"/>
  <c r="M79" i="128"/>
  <c r="I51" i="128"/>
  <c r="F54" i="128"/>
  <c r="I59" i="128"/>
  <c r="M44" i="128"/>
  <c r="L73" i="128"/>
  <c r="I56" i="128"/>
  <c r="G55" i="128"/>
  <c r="G48" i="128"/>
  <c r="F34" i="128"/>
  <c r="J57" i="128"/>
  <c r="L24" i="128"/>
  <c r="G86" i="128"/>
  <c r="H69" i="128"/>
  <c r="H62" i="128"/>
  <c r="H55" i="128"/>
  <c r="I47" i="128"/>
  <c r="H18" i="128"/>
  <c r="H11" i="128"/>
  <c r="L63" i="128"/>
  <c r="J26" i="128"/>
  <c r="L64" i="128"/>
  <c r="F27" i="128"/>
  <c r="E86" i="128"/>
  <c r="L48" i="128"/>
  <c r="K73" i="128"/>
  <c r="J86" i="128"/>
  <c r="M72" i="128"/>
  <c r="M68" i="128"/>
  <c r="H61" i="128"/>
  <c r="I43" i="128"/>
  <c r="I69" i="128"/>
  <c r="I62" i="128"/>
  <c r="J54" i="128"/>
  <c r="G27" i="128"/>
  <c r="H81" i="128"/>
  <c r="M86" i="128"/>
  <c r="I76" i="128"/>
  <c r="J69" i="128"/>
  <c r="H13" i="128"/>
  <c r="E15" i="128"/>
  <c r="I80" i="128"/>
  <c r="D86" i="128"/>
  <c r="D13" i="128"/>
  <c r="D18" i="128"/>
  <c r="D27" i="128"/>
  <c r="D26" i="128"/>
  <c r="D48" i="128"/>
  <c r="D47" i="128"/>
  <c r="D61" i="128"/>
  <c r="D78" i="128"/>
  <c r="D85" i="128"/>
  <c r="D54" i="128"/>
  <c r="D17" i="128"/>
  <c r="D16" i="128"/>
  <c r="D33" i="128"/>
  <c r="D32" i="128"/>
  <c r="D53" i="128"/>
  <c r="D45" i="128"/>
  <c r="D68" i="128"/>
  <c r="D77" i="128"/>
  <c r="D84" i="128"/>
  <c r="D83" i="128"/>
  <c r="D80" i="128"/>
  <c r="D24" i="128"/>
  <c r="D23" i="128"/>
  <c r="D44" i="128"/>
  <c r="D60" i="128"/>
  <c r="D67" i="128"/>
  <c r="D76" i="128"/>
  <c r="D75" i="128"/>
  <c r="D31" i="128"/>
  <c r="D15" i="128"/>
  <c r="D14" i="128"/>
  <c r="D30" i="128"/>
  <c r="D52" i="128"/>
  <c r="D59" i="128"/>
  <c r="D66" i="128"/>
  <c r="D65" i="128"/>
  <c r="D82" i="128"/>
  <c r="D81" i="128"/>
  <c r="D72" i="128"/>
  <c r="D21" i="128"/>
  <c r="D29" i="128"/>
  <c r="D51" i="128"/>
  <c r="D58" i="128"/>
  <c r="D57" i="128"/>
  <c r="D74" i="128"/>
  <c r="D73" i="128"/>
  <c r="D22" i="128"/>
  <c r="D12" i="128"/>
  <c r="D11" i="128"/>
  <c r="D36" i="128"/>
  <c r="D50" i="128"/>
  <c r="D49" i="128"/>
  <c r="D64" i="128"/>
  <c r="D63" i="128"/>
  <c r="D79" i="128"/>
  <c r="D43" i="128"/>
  <c r="D62" i="128"/>
  <c r="D28" i="128"/>
  <c r="D35" i="128"/>
  <c r="D34" i="128"/>
  <c r="D56" i="128"/>
  <c r="D55" i="128"/>
  <c r="D69" i="128"/>
  <c r="D19" i="128"/>
  <c r="O70" i="126"/>
  <c r="O46" i="126"/>
  <c r="U42" i="126"/>
  <c r="H71" i="126"/>
  <c r="H70" i="126" s="1"/>
  <c r="J42" i="126"/>
  <c r="R46" i="126"/>
  <c r="S46" i="126"/>
  <c r="S20" i="126"/>
  <c r="G46" i="126"/>
  <c r="J46" i="126"/>
  <c r="O42" i="126"/>
  <c r="P46" i="126"/>
  <c r="R71" i="126"/>
  <c r="R70" i="126" s="1"/>
  <c r="K46" i="126"/>
  <c r="P71" i="126"/>
  <c r="P70" i="126" s="1"/>
  <c r="E46" i="126"/>
  <c r="U46" i="126"/>
  <c r="H46" i="126"/>
  <c r="H42" i="126"/>
  <c r="K42" i="126"/>
  <c r="P42" i="126"/>
  <c r="R20" i="126"/>
  <c r="R42" i="126"/>
  <c r="E20" i="126"/>
  <c r="G42" i="126"/>
  <c r="O20" i="126"/>
  <c r="K71" i="126"/>
  <c r="K70" i="126" s="1"/>
  <c r="D71" i="126"/>
  <c r="D70" i="126" s="1"/>
  <c r="U20" i="126"/>
  <c r="E71" i="126"/>
  <c r="E70" i="126" s="1"/>
  <c r="J71" i="126"/>
  <c r="J70" i="126" s="1"/>
  <c r="D46" i="126"/>
  <c r="S71" i="126"/>
  <c r="S70" i="126" s="1"/>
  <c r="K74" i="16"/>
  <c r="J74" i="16"/>
  <c r="K80" i="16"/>
  <c r="J80" i="16"/>
  <c r="K65" i="16"/>
  <c r="J65" i="16"/>
  <c r="G32" i="16"/>
  <c r="W5" i="126"/>
  <c r="J73" i="16"/>
  <c r="G14" i="16"/>
  <c r="K73" i="16"/>
  <c r="J60" i="16"/>
  <c r="K60" i="16"/>
  <c r="G33" i="16"/>
  <c r="K54" i="16"/>
  <c r="J54" i="16"/>
  <c r="K66" i="16"/>
  <c r="J66" i="16"/>
  <c r="J58" i="16"/>
  <c r="K58" i="16"/>
  <c r="K63" i="16"/>
  <c r="J63" i="16"/>
  <c r="J56" i="16"/>
  <c r="K56" i="16"/>
  <c r="K61" i="16"/>
  <c r="J61" i="16"/>
  <c r="J55" i="16"/>
  <c r="K55" i="16"/>
  <c r="K53" i="16"/>
  <c r="J53" i="16"/>
  <c r="N5" i="126"/>
  <c r="K26" i="16"/>
  <c r="F26" i="16"/>
  <c r="K57" i="16"/>
  <c r="J57" i="16"/>
  <c r="J62" i="16"/>
  <c r="G11" i="16"/>
  <c r="K62" i="16"/>
  <c r="K67" i="16"/>
  <c r="J67" i="16"/>
  <c r="G29" i="16"/>
  <c r="J79" i="16"/>
  <c r="K79" i="16"/>
  <c r="J68" i="16"/>
  <c r="K68" i="16"/>
  <c r="J59" i="16"/>
  <c r="K59" i="16"/>
  <c r="K69" i="16"/>
  <c r="J69" i="16"/>
  <c r="K34" i="16" l="1"/>
  <c r="F34" i="16"/>
  <c r="K23" i="16"/>
  <c r="F23" i="16"/>
  <c r="I10" i="16"/>
  <c r="H10" i="16"/>
  <c r="J10" i="16" s="1"/>
  <c r="K22" i="16"/>
  <c r="F22" i="16"/>
  <c r="C13" i="128"/>
  <c r="C28" i="128"/>
  <c r="C67" i="128"/>
  <c r="C52" i="128"/>
  <c r="C47" i="128"/>
  <c r="C51" i="128"/>
  <c r="C54" i="128"/>
  <c r="C36" i="128"/>
  <c r="C18" i="128"/>
  <c r="C59" i="128"/>
  <c r="C77" i="128"/>
  <c r="C45" i="128"/>
  <c r="C32" i="128"/>
  <c r="C81" i="128"/>
  <c r="C74" i="128"/>
  <c r="C33" i="128"/>
  <c r="C49" i="128"/>
  <c r="C57" i="128"/>
  <c r="C65" i="128"/>
  <c r="C75" i="128"/>
  <c r="C24" i="128"/>
  <c r="C34" i="128"/>
  <c r="C35" i="128"/>
  <c r="C66" i="128"/>
  <c r="C11" i="128"/>
  <c r="C29" i="128"/>
  <c r="C60" i="128"/>
  <c r="C68" i="128"/>
  <c r="C85" i="128"/>
  <c r="C62" i="128"/>
  <c r="C43" i="128"/>
  <c r="C12" i="128"/>
  <c r="C21" i="128"/>
  <c r="C30" i="128"/>
  <c r="C44" i="128"/>
  <c r="C78" i="128"/>
  <c r="C86" i="128"/>
  <c r="C69" i="128"/>
  <c r="C79" i="128"/>
  <c r="C22" i="128"/>
  <c r="C72" i="128"/>
  <c r="C14" i="128"/>
  <c r="C23" i="128"/>
  <c r="C53" i="128"/>
  <c r="C61" i="128"/>
  <c r="C19" i="128"/>
  <c r="C55" i="128"/>
  <c r="C63" i="128"/>
  <c r="C73" i="128"/>
  <c r="C15" i="128"/>
  <c r="C56" i="128"/>
  <c r="C64" i="128"/>
  <c r="C82" i="128"/>
  <c r="C31" i="128"/>
  <c r="C80" i="128"/>
  <c r="C48" i="128"/>
  <c r="C83" i="128"/>
  <c r="C16" i="128"/>
  <c r="C26" i="128"/>
  <c r="C50" i="128"/>
  <c r="C58" i="128"/>
  <c r="C76" i="128"/>
  <c r="C84" i="128"/>
  <c r="C17" i="128"/>
  <c r="C27" i="128"/>
  <c r="M25" i="128"/>
  <c r="J37" i="128"/>
  <c r="L37" i="128"/>
  <c r="G37" i="128"/>
  <c r="I37" i="128"/>
  <c r="M37" i="128"/>
  <c r="E37" i="128"/>
  <c r="K37" i="128"/>
  <c r="F37" i="128"/>
  <c r="H37" i="128"/>
  <c r="J25" i="128"/>
  <c r="L25" i="128"/>
  <c r="D37" i="128"/>
  <c r="I25" i="128"/>
  <c r="E25" i="128"/>
  <c r="K25" i="128"/>
  <c r="F25" i="128"/>
  <c r="G25" i="128"/>
  <c r="H25" i="128"/>
  <c r="D25" i="128"/>
  <c r="D41" i="126"/>
  <c r="J41" i="126"/>
  <c r="K41" i="126"/>
  <c r="K39" i="126" s="1"/>
  <c r="U41" i="126"/>
  <c r="E41" i="126"/>
  <c r="R41" i="126"/>
  <c r="H41" i="126"/>
  <c r="S41" i="126"/>
  <c r="G41" i="126"/>
  <c r="G39" i="126" s="1"/>
  <c r="P41" i="126"/>
  <c r="O41" i="126"/>
  <c r="I42" i="128"/>
  <c r="J42" i="128"/>
  <c r="F42" i="128"/>
  <c r="G42" i="128"/>
  <c r="M71" i="128"/>
  <c r="M70" i="128" s="1"/>
  <c r="F71" i="128"/>
  <c r="F70" i="128" s="1"/>
  <c r="E71" i="128"/>
  <c r="E70" i="128" s="1"/>
  <c r="G46" i="128"/>
  <c r="M46" i="128"/>
  <c r="G20" i="128"/>
  <c r="E46" i="128"/>
  <c r="E42" i="128"/>
  <c r="M20" i="128"/>
  <c r="H20" i="128"/>
  <c r="L46" i="128"/>
  <c r="L42" i="128"/>
  <c r="K46" i="128"/>
  <c r="J71" i="128"/>
  <c r="J70" i="128" s="1"/>
  <c r="J46" i="128"/>
  <c r="I71" i="128"/>
  <c r="I70" i="128" s="1"/>
  <c r="K42" i="128"/>
  <c r="L20" i="128"/>
  <c r="H71" i="128"/>
  <c r="H70" i="128" s="1"/>
  <c r="K71" i="128"/>
  <c r="K70" i="128" s="1"/>
  <c r="M42" i="128"/>
  <c r="K20" i="128"/>
  <c r="I20" i="128"/>
  <c r="H46" i="128"/>
  <c r="J20" i="128"/>
  <c r="F20" i="128"/>
  <c r="I46" i="128"/>
  <c r="L71" i="128"/>
  <c r="L70" i="128" s="1"/>
  <c r="H42" i="128"/>
  <c r="F46" i="128"/>
  <c r="E20" i="128"/>
  <c r="G71" i="128"/>
  <c r="G70" i="128" s="1"/>
  <c r="D42" i="128"/>
  <c r="D71" i="128"/>
  <c r="D46" i="128"/>
  <c r="D20" i="128"/>
  <c r="N15" i="126"/>
  <c r="N19" i="126"/>
  <c r="N24" i="126"/>
  <c r="N29" i="126"/>
  <c r="N33" i="126"/>
  <c r="N43" i="126"/>
  <c r="N48" i="126"/>
  <c r="N52" i="126"/>
  <c r="N56" i="126"/>
  <c r="N60" i="126"/>
  <c r="N64" i="126"/>
  <c r="N68" i="126"/>
  <c r="N74" i="126"/>
  <c r="N16" i="126"/>
  <c r="N21" i="126"/>
  <c r="N26" i="126"/>
  <c r="N30" i="126"/>
  <c r="N34" i="126"/>
  <c r="N44" i="126"/>
  <c r="N49" i="126"/>
  <c r="N53" i="126"/>
  <c r="N57" i="126"/>
  <c r="N61" i="126"/>
  <c r="N65" i="126"/>
  <c r="N69" i="126"/>
  <c r="N75" i="126"/>
  <c r="N11" i="126"/>
  <c r="N17" i="126"/>
  <c r="N22" i="126"/>
  <c r="N27" i="126"/>
  <c r="N31" i="126"/>
  <c r="N35" i="126"/>
  <c r="N45" i="126"/>
  <c r="N50" i="126"/>
  <c r="N54" i="126"/>
  <c r="N58" i="126"/>
  <c r="N62" i="126"/>
  <c r="N66" i="126"/>
  <c r="N72" i="126"/>
  <c r="N12" i="126"/>
  <c r="N13" i="126"/>
  <c r="N76" i="126"/>
  <c r="N36" i="126"/>
  <c r="N59" i="126"/>
  <c r="N23" i="126"/>
  <c r="N82" i="126"/>
  <c r="N83" i="126"/>
  <c r="N47" i="126"/>
  <c r="N63" i="126"/>
  <c r="N79" i="126"/>
  <c r="N80" i="126"/>
  <c r="N81" i="126"/>
  <c r="N84" i="126"/>
  <c r="N78" i="126"/>
  <c r="N85" i="126"/>
  <c r="N18" i="126"/>
  <c r="N51" i="126"/>
  <c r="N67" i="126"/>
  <c r="N86" i="126"/>
  <c r="N77" i="126"/>
  <c r="N73" i="126"/>
  <c r="N55" i="126"/>
  <c r="N28" i="126"/>
  <c r="N32" i="126"/>
  <c r="N14" i="126"/>
  <c r="O10" i="126"/>
  <c r="O9" i="126" s="1"/>
  <c r="G10" i="126"/>
  <c r="G9" i="126" s="1"/>
  <c r="W14" i="126"/>
  <c r="W18" i="126"/>
  <c r="W23" i="126"/>
  <c r="W28" i="126"/>
  <c r="W32" i="126"/>
  <c r="W36" i="126"/>
  <c r="W47" i="126"/>
  <c r="W51" i="126"/>
  <c r="W55" i="126"/>
  <c r="W59" i="126"/>
  <c r="W63" i="126"/>
  <c r="W67" i="126"/>
  <c r="W73" i="126"/>
  <c r="W77" i="126"/>
  <c r="W81" i="126"/>
  <c r="W15" i="126"/>
  <c r="W19" i="126"/>
  <c r="W24" i="126"/>
  <c r="W29" i="126"/>
  <c r="W33" i="126"/>
  <c r="W43" i="126"/>
  <c r="W48" i="126"/>
  <c r="W52" i="126"/>
  <c r="W56" i="126"/>
  <c r="W60" i="126"/>
  <c r="W64" i="126"/>
  <c r="W68" i="126"/>
  <c r="W74" i="126"/>
  <c r="W78" i="126"/>
  <c r="W82" i="126"/>
  <c r="W86" i="126"/>
  <c r="W16" i="126"/>
  <c r="W21" i="126"/>
  <c r="W26" i="126"/>
  <c r="W11" i="126"/>
  <c r="W12" i="126"/>
  <c r="W17" i="126"/>
  <c r="W22" i="126"/>
  <c r="W27" i="126"/>
  <c r="W31" i="126"/>
  <c r="W35" i="126"/>
  <c r="W45" i="126"/>
  <c r="W50" i="126"/>
  <c r="W54" i="126"/>
  <c r="W58" i="126"/>
  <c r="W62" i="126"/>
  <c r="W66" i="126"/>
  <c r="W72" i="126"/>
  <c r="W13" i="126"/>
  <c r="W44" i="126"/>
  <c r="W61" i="126"/>
  <c r="W49" i="126"/>
  <c r="W65" i="126"/>
  <c r="W79" i="126"/>
  <c r="W80" i="126"/>
  <c r="W83" i="126"/>
  <c r="W84" i="126"/>
  <c r="W30" i="126"/>
  <c r="W53" i="126"/>
  <c r="W69" i="126"/>
  <c r="W85" i="126"/>
  <c r="W76" i="126"/>
  <c r="W34" i="126"/>
  <c r="W57" i="126"/>
  <c r="W75" i="126"/>
  <c r="H10" i="126"/>
  <c r="H9" i="126" s="1"/>
  <c r="R10" i="126"/>
  <c r="R9" i="126" s="1"/>
  <c r="P10" i="126"/>
  <c r="P9" i="126" s="1"/>
  <c r="S10" i="126"/>
  <c r="S9" i="126" s="1"/>
  <c r="U10" i="126"/>
  <c r="U9" i="126" s="1"/>
  <c r="E10" i="126"/>
  <c r="E9" i="126" s="1"/>
  <c r="J10" i="126"/>
  <c r="J9" i="126" s="1"/>
  <c r="D10" i="126"/>
  <c r="D9" i="126" s="1"/>
  <c r="K33" i="16"/>
  <c r="F33" i="16"/>
  <c r="Q5" i="126"/>
  <c r="I26" i="16"/>
  <c r="H26" i="16"/>
  <c r="J26" i="16" s="1"/>
  <c r="K32" i="16"/>
  <c r="F32" i="16"/>
  <c r="K11" i="16"/>
  <c r="F11" i="16"/>
  <c r="K14" i="16"/>
  <c r="F14" i="16"/>
  <c r="K29" i="16"/>
  <c r="F29" i="16"/>
  <c r="M5" i="126" l="1"/>
  <c r="I22" i="16"/>
  <c r="H22" i="16"/>
  <c r="H23" i="16"/>
  <c r="I23" i="16"/>
  <c r="H34" i="16"/>
  <c r="J34" i="16" s="1"/>
  <c r="I34" i="16"/>
  <c r="C42" i="128"/>
  <c r="C46" i="128"/>
  <c r="C71" i="128"/>
  <c r="C25" i="128"/>
  <c r="C37" i="128"/>
  <c r="C20" i="128"/>
  <c r="D70" i="128"/>
  <c r="C70" i="128" s="1"/>
  <c r="W25" i="126"/>
  <c r="W37" i="126"/>
  <c r="N37" i="126"/>
  <c r="N25" i="126"/>
  <c r="P38" i="126"/>
  <c r="P40" i="126" s="1"/>
  <c r="P39" i="126" s="1"/>
  <c r="M41" i="128"/>
  <c r="K41" i="128"/>
  <c r="H41" i="128"/>
  <c r="I41" i="128"/>
  <c r="E41" i="128"/>
  <c r="F41" i="128"/>
  <c r="L41" i="128"/>
  <c r="J41" i="128"/>
  <c r="G41" i="128"/>
  <c r="G38" i="126"/>
  <c r="G40" i="126" s="1"/>
  <c r="J38" i="126"/>
  <c r="J40" i="126" s="1"/>
  <c r="J39" i="126" s="1"/>
  <c r="O38" i="126"/>
  <c r="O40" i="126" s="1"/>
  <c r="O39" i="126" s="1"/>
  <c r="N46" i="126"/>
  <c r="U38" i="126"/>
  <c r="U40" i="126" s="1"/>
  <c r="U39" i="126" s="1"/>
  <c r="K10" i="128"/>
  <c r="K9" i="128" s="1"/>
  <c r="J10" i="128"/>
  <c r="J9" i="128" s="1"/>
  <c r="L10" i="128"/>
  <c r="L9" i="128" s="1"/>
  <c r="I10" i="128"/>
  <c r="I9" i="128" s="1"/>
  <c r="M10" i="128"/>
  <c r="M9" i="128" s="1"/>
  <c r="H10" i="128"/>
  <c r="H9" i="128" s="1"/>
  <c r="E10" i="128"/>
  <c r="E9" i="128" s="1"/>
  <c r="G10" i="128"/>
  <c r="G9" i="128" s="1"/>
  <c r="F10" i="128"/>
  <c r="F9" i="128" s="1"/>
  <c r="D10" i="128"/>
  <c r="W42" i="126"/>
  <c r="N71" i="126"/>
  <c r="N70" i="126" s="1"/>
  <c r="N20" i="126"/>
  <c r="H38" i="126"/>
  <c r="H40" i="126" s="1"/>
  <c r="H39" i="126" s="1"/>
  <c r="N42" i="126"/>
  <c r="S38" i="126"/>
  <c r="S40" i="126" s="1"/>
  <c r="S39" i="126" s="1"/>
  <c r="E38" i="126"/>
  <c r="E40" i="126" s="1"/>
  <c r="E39" i="126" s="1"/>
  <c r="Q17" i="126"/>
  <c r="Q22" i="126"/>
  <c r="Q27" i="126"/>
  <c r="Q31" i="126"/>
  <c r="Q35" i="126"/>
  <c r="Q45" i="126"/>
  <c r="Q50" i="126"/>
  <c r="Q54" i="126"/>
  <c r="Q58" i="126"/>
  <c r="Q62" i="126"/>
  <c r="Q66" i="126"/>
  <c r="Q72" i="126"/>
  <c r="Q76" i="126"/>
  <c r="Q80" i="126"/>
  <c r="Q13" i="126"/>
  <c r="Q14" i="126"/>
  <c r="Q18" i="126"/>
  <c r="Q23" i="126"/>
  <c r="Q28" i="126"/>
  <c r="Q32" i="126"/>
  <c r="Q36" i="126"/>
  <c r="Q47" i="126"/>
  <c r="Q51" i="126"/>
  <c r="Q55" i="126"/>
  <c r="Q59" i="126"/>
  <c r="Q63" i="126"/>
  <c r="Q67" i="126"/>
  <c r="Q73" i="126"/>
  <c r="Q77" i="126"/>
  <c r="Q81" i="126"/>
  <c r="Q85" i="126"/>
  <c r="Q15" i="126"/>
  <c r="Q19" i="126"/>
  <c r="Q24" i="126"/>
  <c r="Q29" i="126"/>
  <c r="Q16" i="126"/>
  <c r="Q21" i="126"/>
  <c r="Q26" i="126"/>
  <c r="Q30" i="126"/>
  <c r="Q34" i="126"/>
  <c r="Q44" i="126"/>
  <c r="Q49" i="126"/>
  <c r="Q53" i="126"/>
  <c r="Q57" i="126"/>
  <c r="Q61" i="126"/>
  <c r="Q65" i="126"/>
  <c r="Q69" i="126"/>
  <c r="Q52" i="126"/>
  <c r="Q68" i="126"/>
  <c r="Q33" i="126"/>
  <c r="Q56" i="126"/>
  <c r="Q74" i="126"/>
  <c r="Q43" i="126"/>
  <c r="Q60" i="126"/>
  <c r="Q82" i="126"/>
  <c r="Q11" i="126"/>
  <c r="Q75" i="126"/>
  <c r="Q83" i="126"/>
  <c r="Q48" i="126"/>
  <c r="Q64" i="126"/>
  <c r="Q78" i="126"/>
  <c r="Q79" i="126"/>
  <c r="Q84" i="126"/>
  <c r="Q86" i="126"/>
  <c r="Q12" i="126"/>
  <c r="W20" i="126"/>
  <c r="W71" i="126"/>
  <c r="W70" i="126" s="1"/>
  <c r="R38" i="126"/>
  <c r="R40" i="126" s="1"/>
  <c r="R39" i="126" s="1"/>
  <c r="W46" i="126"/>
  <c r="V5" i="126"/>
  <c r="I32" i="16"/>
  <c r="H32" i="16"/>
  <c r="J32" i="16" s="1"/>
  <c r="F5" i="126"/>
  <c r="I11" i="16"/>
  <c r="H11" i="16"/>
  <c r="J11" i="16" s="1"/>
  <c r="H33" i="16"/>
  <c r="J33" i="16" s="1"/>
  <c r="I33" i="16"/>
  <c r="T5" i="126"/>
  <c r="I29" i="16"/>
  <c r="H29" i="16"/>
  <c r="J29" i="16" s="1"/>
  <c r="I5" i="126"/>
  <c r="H14" i="16"/>
  <c r="J14" i="16" s="1"/>
  <c r="I14" i="16"/>
  <c r="J23" i="16" l="1"/>
  <c r="CD36" i="99"/>
  <c r="CL36" i="99"/>
  <c r="CE36" i="99"/>
  <c r="CC36" i="99"/>
  <c r="K36" i="126" s="1"/>
  <c r="CG36" i="99"/>
  <c r="CH36" i="99"/>
  <c r="CK36" i="99"/>
  <c r="CF36" i="99"/>
  <c r="CI36" i="99"/>
  <c r="CJ36" i="99"/>
  <c r="J22" i="16"/>
  <c r="CJ35" i="99"/>
  <c r="CJ10" i="99" s="1"/>
  <c r="CK35" i="99"/>
  <c r="CE35" i="99"/>
  <c r="CG35" i="99"/>
  <c r="CG10" i="99" s="1"/>
  <c r="CD35" i="99"/>
  <c r="CD10" i="99" s="1"/>
  <c r="CL35" i="99"/>
  <c r="CL10" i="99" s="1"/>
  <c r="CC35" i="99"/>
  <c r="CF35" i="99"/>
  <c r="CF10" i="99" s="1"/>
  <c r="CH35" i="99"/>
  <c r="CH10" i="99" s="1"/>
  <c r="CI35" i="99"/>
  <c r="CI10" i="99" s="1"/>
  <c r="M79" i="126"/>
  <c r="M31" i="126"/>
  <c r="M29" i="126"/>
  <c r="M18" i="126"/>
  <c r="M86" i="126"/>
  <c r="M85" i="126"/>
  <c r="M82" i="126"/>
  <c r="M62" i="126"/>
  <c r="M28" i="126"/>
  <c r="M69" i="126"/>
  <c r="M22" i="126"/>
  <c r="M19" i="126"/>
  <c r="M78" i="126"/>
  <c r="M77" i="126"/>
  <c r="M76" i="126"/>
  <c r="M44" i="126"/>
  <c r="M21" i="126"/>
  <c r="M14" i="126"/>
  <c r="M43" i="126"/>
  <c r="M42" i="126" s="1"/>
  <c r="M61" i="126"/>
  <c r="M12" i="126"/>
  <c r="M80" i="126"/>
  <c r="M67" i="126"/>
  <c r="M66" i="126"/>
  <c r="M65" i="126"/>
  <c r="M75" i="126"/>
  <c r="M55" i="126"/>
  <c r="M17" i="126"/>
  <c r="M47" i="126"/>
  <c r="M83" i="126"/>
  <c r="M81" i="126"/>
  <c r="M68" i="126"/>
  <c r="M58" i="126"/>
  <c r="M57" i="126"/>
  <c r="M56" i="126"/>
  <c r="M32" i="126"/>
  <c r="M13" i="126"/>
  <c r="M45" i="126"/>
  <c r="M74" i="126"/>
  <c r="M72" i="126"/>
  <c r="M59" i="126"/>
  <c r="M50" i="126"/>
  <c r="M49" i="126"/>
  <c r="M48" i="126"/>
  <c r="M73" i="126"/>
  <c r="M53" i="126"/>
  <c r="M16" i="126"/>
  <c r="M63" i="126"/>
  <c r="M60" i="126"/>
  <c r="M51" i="126"/>
  <c r="M35" i="126"/>
  <c r="M34" i="126"/>
  <c r="M33" i="126"/>
  <c r="M30" i="126"/>
  <c r="M11" i="126"/>
  <c r="M15" i="126"/>
  <c r="M54" i="126"/>
  <c r="M52" i="126"/>
  <c r="M36" i="126"/>
  <c r="M27" i="126"/>
  <c r="M26" i="126"/>
  <c r="M24" i="126"/>
  <c r="M64" i="126"/>
  <c r="M84" i="126"/>
  <c r="M23" i="126"/>
  <c r="C10" i="128"/>
  <c r="D41" i="128"/>
  <c r="C41" i="128" s="1"/>
  <c r="Q37" i="126"/>
  <c r="Q25" i="126"/>
  <c r="W41" i="126"/>
  <c r="N41" i="126"/>
  <c r="N39" i="126" s="1"/>
  <c r="H38" i="128"/>
  <c r="H40" i="128" s="1"/>
  <c r="H39" i="128" s="1"/>
  <c r="E38" i="128"/>
  <c r="E40" i="128" s="1"/>
  <c r="E39" i="128" s="1"/>
  <c r="L38" i="128"/>
  <c r="L40" i="128" s="1"/>
  <c r="L39" i="128" s="1"/>
  <c r="G38" i="128"/>
  <c r="G40" i="128" s="1"/>
  <c r="G39" i="128" s="1"/>
  <c r="M38" i="128"/>
  <c r="M40" i="128" s="1"/>
  <c r="M39" i="128" s="1"/>
  <c r="K38" i="128"/>
  <c r="K40" i="128" s="1"/>
  <c r="K39" i="128" s="1"/>
  <c r="F38" i="128"/>
  <c r="F40" i="128" s="1"/>
  <c r="F39" i="128" s="1"/>
  <c r="J38" i="128"/>
  <c r="J40" i="128" s="1"/>
  <c r="J39" i="128" s="1"/>
  <c r="Q42" i="126"/>
  <c r="I38" i="128"/>
  <c r="I40" i="128" s="1"/>
  <c r="I39" i="128" s="1"/>
  <c r="T16" i="126"/>
  <c r="T21" i="126"/>
  <c r="T26" i="126"/>
  <c r="T30" i="126"/>
  <c r="T34" i="126"/>
  <c r="T44" i="126"/>
  <c r="T49" i="126"/>
  <c r="T53" i="126"/>
  <c r="T57" i="126"/>
  <c r="T61" i="126"/>
  <c r="T65" i="126"/>
  <c r="T69" i="126"/>
  <c r="T75" i="126"/>
  <c r="T11" i="126"/>
  <c r="T12" i="126"/>
  <c r="T17" i="126"/>
  <c r="T22" i="126"/>
  <c r="T27" i="126"/>
  <c r="T31" i="126"/>
  <c r="T35" i="126"/>
  <c r="T45" i="126"/>
  <c r="T50" i="126"/>
  <c r="T54" i="126"/>
  <c r="T58" i="126"/>
  <c r="T62" i="126"/>
  <c r="T66" i="126"/>
  <c r="T72" i="126"/>
  <c r="T76" i="126"/>
  <c r="T13" i="126"/>
  <c r="T14" i="126"/>
  <c r="T18" i="126"/>
  <c r="T23" i="126"/>
  <c r="T28" i="126"/>
  <c r="T32" i="126"/>
  <c r="T36" i="126"/>
  <c r="T47" i="126"/>
  <c r="T51" i="126"/>
  <c r="T55" i="126"/>
  <c r="T59" i="126"/>
  <c r="T63" i="126"/>
  <c r="T67" i="126"/>
  <c r="T73" i="126"/>
  <c r="T79" i="126"/>
  <c r="T83" i="126"/>
  <c r="T84" i="126"/>
  <c r="T29" i="126"/>
  <c r="T52" i="126"/>
  <c r="T68" i="126"/>
  <c r="T77" i="126"/>
  <c r="T78" i="126"/>
  <c r="T15" i="126"/>
  <c r="T86" i="126"/>
  <c r="T33" i="126"/>
  <c r="T56" i="126"/>
  <c r="T74" i="126"/>
  <c r="T24" i="126"/>
  <c r="T43" i="126"/>
  <c r="T60" i="126"/>
  <c r="T82" i="126"/>
  <c r="T48" i="126"/>
  <c r="T85" i="126"/>
  <c r="T19" i="126"/>
  <c r="T80" i="126"/>
  <c r="T64" i="126"/>
  <c r="T81" i="126"/>
  <c r="W10" i="126"/>
  <c r="W9" i="126" s="1"/>
  <c r="Q46" i="126"/>
  <c r="F86" i="126"/>
  <c r="F13" i="126"/>
  <c r="F22" i="126"/>
  <c r="F29" i="126"/>
  <c r="F36" i="126"/>
  <c r="F50" i="126"/>
  <c r="F58" i="126"/>
  <c r="F66" i="126"/>
  <c r="F12" i="126"/>
  <c r="F19" i="126"/>
  <c r="F27" i="126"/>
  <c r="F35" i="126"/>
  <c r="F48" i="126"/>
  <c r="F56" i="126"/>
  <c r="F64" i="126"/>
  <c r="F74" i="126"/>
  <c r="F82" i="126"/>
  <c r="F73" i="126"/>
  <c r="F80" i="126"/>
  <c r="F11" i="126"/>
  <c r="F18" i="126"/>
  <c r="F26" i="126"/>
  <c r="F34" i="126"/>
  <c r="F47" i="126"/>
  <c r="F55" i="126"/>
  <c r="F63" i="126"/>
  <c r="F81" i="126"/>
  <c r="F17" i="126"/>
  <c r="F24" i="126"/>
  <c r="F33" i="126"/>
  <c r="F45" i="126"/>
  <c r="F54" i="126"/>
  <c r="F62" i="126"/>
  <c r="F72" i="126"/>
  <c r="F16" i="126"/>
  <c r="F23" i="126"/>
  <c r="F32" i="126"/>
  <c r="F44" i="126"/>
  <c r="F53" i="126"/>
  <c r="F61" i="126"/>
  <c r="F69" i="126"/>
  <c r="F79" i="126"/>
  <c r="F15" i="126"/>
  <c r="F31" i="126"/>
  <c r="F43" i="126"/>
  <c r="F52" i="126"/>
  <c r="F60" i="126"/>
  <c r="F68" i="126"/>
  <c r="F78" i="126"/>
  <c r="F28" i="126"/>
  <c r="F49" i="126"/>
  <c r="F59" i="126"/>
  <c r="F83" i="126"/>
  <c r="F75" i="126"/>
  <c r="F14" i="126"/>
  <c r="F30" i="126"/>
  <c r="F51" i="126"/>
  <c r="F85" i="126"/>
  <c r="F65" i="126"/>
  <c r="F76" i="126"/>
  <c r="F84" i="126"/>
  <c r="F21" i="126"/>
  <c r="F57" i="126"/>
  <c r="F77" i="126"/>
  <c r="F67" i="126"/>
  <c r="Q20" i="126"/>
  <c r="Q71" i="126"/>
  <c r="Q70" i="126" s="1"/>
  <c r="I86" i="126"/>
  <c r="I16" i="126"/>
  <c r="I23" i="126"/>
  <c r="I32" i="126"/>
  <c r="I44" i="126"/>
  <c r="I53" i="126"/>
  <c r="I61" i="126"/>
  <c r="I69" i="126"/>
  <c r="I14" i="126"/>
  <c r="I30" i="126"/>
  <c r="I51" i="126"/>
  <c r="I59" i="126"/>
  <c r="I67" i="126"/>
  <c r="I77" i="126"/>
  <c r="I85" i="126"/>
  <c r="I76" i="126"/>
  <c r="I84" i="126"/>
  <c r="I83" i="126"/>
  <c r="I13" i="126"/>
  <c r="I29" i="126"/>
  <c r="I36" i="126"/>
  <c r="I50" i="126"/>
  <c r="I58" i="126"/>
  <c r="I66" i="126"/>
  <c r="I21" i="126"/>
  <c r="I28" i="126"/>
  <c r="I49" i="126"/>
  <c r="I57" i="126"/>
  <c r="I65" i="126"/>
  <c r="I75" i="126"/>
  <c r="I19" i="126"/>
  <c r="I27" i="126"/>
  <c r="I35" i="126"/>
  <c r="I48" i="126"/>
  <c r="I56" i="126"/>
  <c r="I64" i="126"/>
  <c r="I74" i="126"/>
  <c r="I11" i="126"/>
  <c r="I18" i="126"/>
  <c r="I26" i="126"/>
  <c r="I34" i="126"/>
  <c r="I47" i="126"/>
  <c r="I55" i="126"/>
  <c r="I63" i="126"/>
  <c r="I73" i="126"/>
  <c r="I81" i="126"/>
  <c r="I43" i="126"/>
  <c r="I17" i="126"/>
  <c r="I33" i="126"/>
  <c r="I54" i="126"/>
  <c r="I68" i="126"/>
  <c r="I24" i="126"/>
  <c r="I45" i="126"/>
  <c r="I78" i="126"/>
  <c r="I60" i="126"/>
  <c r="I72" i="126"/>
  <c r="I79" i="126"/>
  <c r="I82" i="126"/>
  <c r="I15" i="126"/>
  <c r="I31" i="126"/>
  <c r="I52" i="126"/>
  <c r="I62" i="126"/>
  <c r="I80" i="126"/>
  <c r="I12" i="126"/>
  <c r="I22" i="126"/>
  <c r="N10" i="126"/>
  <c r="N9" i="126" s="1"/>
  <c r="V15" i="126"/>
  <c r="V19" i="126"/>
  <c r="V24" i="126"/>
  <c r="V29" i="126"/>
  <c r="V33" i="126"/>
  <c r="V43" i="126"/>
  <c r="V48" i="126"/>
  <c r="V52" i="126"/>
  <c r="V56" i="126"/>
  <c r="V60" i="126"/>
  <c r="V64" i="126"/>
  <c r="V68" i="126"/>
  <c r="V74" i="126"/>
  <c r="V16" i="126"/>
  <c r="V21" i="126"/>
  <c r="V26" i="126"/>
  <c r="V30" i="126"/>
  <c r="V34" i="126"/>
  <c r="V44" i="126"/>
  <c r="V49" i="126"/>
  <c r="V53" i="126"/>
  <c r="V57" i="126"/>
  <c r="V61" i="126"/>
  <c r="V65" i="126"/>
  <c r="V69" i="126"/>
  <c r="V75" i="126"/>
  <c r="V11" i="126"/>
  <c r="V17" i="126"/>
  <c r="V22" i="126"/>
  <c r="V27" i="126"/>
  <c r="V31" i="126"/>
  <c r="V35" i="126"/>
  <c r="V45" i="126"/>
  <c r="V50" i="126"/>
  <c r="V54" i="126"/>
  <c r="V58" i="126"/>
  <c r="V62" i="126"/>
  <c r="V66" i="126"/>
  <c r="V72" i="126"/>
  <c r="V13" i="126"/>
  <c r="V28" i="126"/>
  <c r="V14" i="126"/>
  <c r="V32" i="126"/>
  <c r="V55" i="126"/>
  <c r="V73" i="126"/>
  <c r="V79" i="126"/>
  <c r="V80" i="126"/>
  <c r="V81" i="126"/>
  <c r="V82" i="126"/>
  <c r="V83" i="126"/>
  <c r="V78" i="126"/>
  <c r="V84" i="126"/>
  <c r="V23" i="126"/>
  <c r="V36" i="126"/>
  <c r="V59" i="126"/>
  <c r="V77" i="126"/>
  <c r="V85" i="126"/>
  <c r="V76" i="126"/>
  <c r="V86" i="126"/>
  <c r="V47" i="126"/>
  <c r="V63" i="126"/>
  <c r="V18" i="126"/>
  <c r="V67" i="126"/>
  <c r="V51" i="126"/>
  <c r="V12" i="126"/>
  <c r="D9" i="128"/>
  <c r="C9" i="128" s="1"/>
  <c r="M20" i="126" l="1"/>
  <c r="CE10" i="99"/>
  <c r="M71" i="126"/>
  <c r="M70" i="126" s="1"/>
  <c r="CK10" i="99"/>
  <c r="M25" i="126"/>
  <c r="M10" i="126" s="1"/>
  <c r="M9" i="126" s="1"/>
  <c r="M38" i="126" s="1"/>
  <c r="M40" i="126" s="1"/>
  <c r="M37" i="126"/>
  <c r="M46" i="126"/>
  <c r="CC10" i="99"/>
  <c r="K35" i="126"/>
  <c r="M41" i="126"/>
  <c r="M39" i="126" s="1"/>
  <c r="L86" i="126"/>
  <c r="I37" i="126"/>
  <c r="I25" i="126"/>
  <c r="T25" i="126"/>
  <c r="T37" i="126"/>
  <c r="F25" i="126"/>
  <c r="F37" i="126"/>
  <c r="V37" i="126"/>
  <c r="V25" i="126"/>
  <c r="Q41" i="126"/>
  <c r="L18" i="126"/>
  <c r="L24" i="126"/>
  <c r="L23" i="126"/>
  <c r="L19" i="126"/>
  <c r="L14" i="126"/>
  <c r="L11" i="126"/>
  <c r="L15" i="126"/>
  <c r="L22" i="126"/>
  <c r="L16" i="126"/>
  <c r="I71" i="126"/>
  <c r="I70" i="126" s="1"/>
  <c r="I42" i="126"/>
  <c r="W38" i="126"/>
  <c r="W40" i="126" s="1"/>
  <c r="W39" i="126" s="1"/>
  <c r="N38" i="126"/>
  <c r="N40" i="126" s="1"/>
  <c r="V71" i="126"/>
  <c r="V70" i="126" s="1"/>
  <c r="F20" i="126"/>
  <c r="T20" i="126"/>
  <c r="D38" i="128"/>
  <c r="C38" i="128" s="1"/>
  <c r="F42" i="126"/>
  <c r="Q10" i="126"/>
  <c r="Q9" i="126" s="1"/>
  <c r="L13" i="126"/>
  <c r="T46" i="126"/>
  <c r="L12" i="126"/>
  <c r="T71" i="126"/>
  <c r="T70" i="126" s="1"/>
  <c r="V20" i="126"/>
  <c r="F71" i="126"/>
  <c r="F70" i="126" s="1"/>
  <c r="V42" i="126"/>
  <c r="C86" i="126"/>
  <c r="T42" i="126"/>
  <c r="I20" i="126"/>
  <c r="I46" i="126"/>
  <c r="F46" i="126"/>
  <c r="L17" i="126"/>
  <c r="V46" i="126"/>
  <c r="L21" i="126"/>
  <c r="L26" i="126"/>
  <c r="L84" i="126"/>
  <c r="L61" i="126"/>
  <c r="L57" i="126"/>
  <c r="L74" i="126"/>
  <c r="L65" i="126"/>
  <c r="L82" i="126"/>
  <c r="L55" i="126"/>
  <c r="L69" i="126"/>
  <c r="L52" i="126"/>
  <c r="L34" i="126"/>
  <c r="L58" i="126"/>
  <c r="L75" i="126"/>
  <c r="L31" i="126"/>
  <c r="L83" i="126"/>
  <c r="L28" i="126"/>
  <c r="L36" i="126"/>
  <c r="L62" i="126"/>
  <c r="L33" i="126"/>
  <c r="L77" i="126"/>
  <c r="L43" i="126"/>
  <c r="L45" i="126"/>
  <c r="L76" i="126"/>
  <c r="L68" i="126"/>
  <c r="L80" i="126"/>
  <c r="L66" i="126"/>
  <c r="C47" i="126"/>
  <c r="C36" i="126"/>
  <c r="C35" i="126"/>
  <c r="C19" i="126"/>
  <c r="C18" i="126"/>
  <c r="C17" i="126"/>
  <c r="C16" i="126"/>
  <c r="C12" i="126"/>
  <c r="C78" i="126"/>
  <c r="L44" i="126"/>
  <c r="L54" i="126"/>
  <c r="C80" i="126"/>
  <c r="C79" i="126"/>
  <c r="C67" i="126"/>
  <c r="C62" i="126"/>
  <c r="C61" i="126"/>
  <c r="C85" i="126"/>
  <c r="C48" i="126"/>
  <c r="C74" i="126"/>
  <c r="L50" i="126"/>
  <c r="L53" i="126"/>
  <c r="L85" i="126"/>
  <c r="L29" i="126"/>
  <c r="C45" i="126"/>
  <c r="C24" i="126"/>
  <c r="C23" i="126"/>
  <c r="C22" i="126"/>
  <c r="C51" i="126"/>
  <c r="C60" i="126"/>
  <c r="C43" i="126"/>
  <c r="L51" i="126"/>
  <c r="L79" i="126"/>
  <c r="L72" i="126"/>
  <c r="C83" i="126"/>
  <c r="C73" i="126"/>
  <c r="C66" i="126"/>
  <c r="C65" i="126"/>
  <c r="C55" i="126"/>
  <c r="C84" i="126"/>
  <c r="C34" i="126"/>
  <c r="C44" i="126"/>
  <c r="L48" i="126"/>
  <c r="C49" i="126"/>
  <c r="C29" i="126"/>
  <c r="C28" i="126"/>
  <c r="C27" i="126"/>
  <c r="C11" i="126"/>
  <c r="C50" i="126"/>
  <c r="C68" i="126"/>
  <c r="C26" i="126"/>
  <c r="L78" i="126"/>
  <c r="L64" i="126"/>
  <c r="L27" i="126"/>
  <c r="L56" i="126"/>
  <c r="L67" i="126"/>
  <c r="L63" i="126"/>
  <c r="C77" i="126"/>
  <c r="C72" i="126"/>
  <c r="C69" i="126"/>
  <c r="C59" i="126"/>
  <c r="C54" i="126"/>
  <c r="C30" i="126"/>
  <c r="C56" i="126"/>
  <c r="L59" i="126"/>
  <c r="L32" i="126"/>
  <c r="L81" i="126"/>
  <c r="L73" i="126"/>
  <c r="L35" i="126"/>
  <c r="C33" i="126"/>
  <c r="C32" i="126"/>
  <c r="C31" i="126"/>
  <c r="C15" i="126"/>
  <c r="C14" i="126"/>
  <c r="C53" i="126"/>
  <c r="C21" i="126"/>
  <c r="C82" i="126"/>
  <c r="L47" i="126"/>
  <c r="L60" i="126"/>
  <c r="C81" i="126"/>
  <c r="C76" i="126"/>
  <c r="C75" i="126"/>
  <c r="C63" i="126"/>
  <c r="C58" i="126"/>
  <c r="C57" i="126"/>
  <c r="C13" i="126"/>
  <c r="C52" i="126"/>
  <c r="C64" i="126"/>
  <c r="L49" i="126"/>
  <c r="L30" i="126"/>
  <c r="K10" i="126" l="1"/>
  <c r="K9" i="126" s="1"/>
  <c r="K38" i="126" s="1"/>
  <c r="K40" i="126" s="1"/>
  <c r="K37" i="126"/>
  <c r="K25" i="126"/>
  <c r="D40" i="128"/>
  <c r="C40" i="128" s="1"/>
  <c r="V41" i="126"/>
  <c r="C70" i="126"/>
  <c r="L70" i="126"/>
  <c r="L20" i="126"/>
  <c r="F41" i="126"/>
  <c r="I41" i="126"/>
  <c r="T41" i="126"/>
  <c r="F10" i="126"/>
  <c r="F9" i="126" s="1"/>
  <c r="F38" i="126" s="1"/>
  <c r="Q38" i="126"/>
  <c r="Q40" i="126" s="1"/>
  <c r="Q39" i="126" s="1"/>
  <c r="C37" i="126"/>
  <c r="I10" i="126"/>
  <c r="I9" i="126" s="1"/>
  <c r="I38" i="126" s="1"/>
  <c r="T10" i="126"/>
  <c r="T9" i="126" s="1"/>
  <c r="T38" i="126" s="1"/>
  <c r="V10" i="126"/>
  <c r="V9" i="126" s="1"/>
  <c r="V38" i="126" s="1"/>
  <c r="C42" i="126"/>
  <c r="L46" i="126"/>
  <c r="C20" i="126"/>
  <c r="C25" i="126"/>
  <c r="L42" i="126"/>
  <c r="C71" i="126"/>
  <c r="C46" i="126"/>
  <c r="L71" i="126"/>
  <c r="D39" i="128" l="1"/>
  <c r="C39" i="128" s="1"/>
  <c r="V40" i="126"/>
  <c r="V39" i="126" s="1"/>
  <c r="T40" i="126"/>
  <c r="T39" i="126" s="1"/>
  <c r="I40" i="126"/>
  <c r="I39" i="126" s="1"/>
  <c r="C41" i="126"/>
  <c r="L37" i="126"/>
  <c r="F40" i="126"/>
  <c r="F39" i="126" s="1"/>
  <c r="L38" i="126"/>
  <c r="L10" i="126"/>
  <c r="L9" i="126"/>
  <c r="C10" i="126"/>
  <c r="L41" i="126"/>
  <c r="L25" i="126" l="1"/>
  <c r="L40" i="126" l="1"/>
  <c r="L39" i="126"/>
  <c r="D38" i="126" l="1"/>
  <c r="C9" i="126"/>
  <c r="D40" i="126" l="1"/>
  <c r="C38" i="126"/>
  <c r="D39" i="126" l="1"/>
  <c r="C39" i="126" s="1"/>
  <c r="C40" i="126"/>
</calcChain>
</file>

<file path=xl/comments1.xml><?xml version="1.0" encoding="utf-8"?>
<comments xmlns="http://schemas.openxmlformats.org/spreadsheetml/2006/main">
  <authors>
    <author>Juan Andres de Avila</author>
  </authors>
  <commentList>
    <comment ref="C24" authorId="0" shapeId="0">
      <text>
        <r>
          <rPr>
            <b/>
            <sz val="9"/>
            <color indexed="81"/>
            <rFont val="Tahoma"/>
            <family val="2"/>
          </rPr>
          <t>SubDemanda-UPME:</t>
        </r>
        <r>
          <rPr>
            <sz val="9"/>
            <color indexed="81"/>
            <rFont val="Tahoma"/>
            <family val="2"/>
          </rPr>
          <t xml:space="preserve">
Energético no caracterizado en FECOC. Se asumen valores de leña.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>SubDemanda-UPME:</t>
        </r>
        <r>
          <rPr>
            <sz val="9"/>
            <color indexed="81"/>
            <rFont val="Tahoma"/>
            <family val="2"/>
          </rPr>
          <t xml:space="preserve">
Energético no caracterizado en FECOC. Se asumen valores de carbón mineral.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SubDemanda-UPME:</t>
        </r>
        <r>
          <rPr>
            <sz val="9"/>
            <color indexed="81"/>
            <rFont val="Tahoma"/>
            <family val="2"/>
          </rPr>
          <t xml:space="preserve">
No existen datos disponibles de consumo y demanda de este energético.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SubDemanda-UPME:</t>
        </r>
        <r>
          <rPr>
            <sz val="9"/>
            <color indexed="81"/>
            <rFont val="Tahoma"/>
            <family val="2"/>
          </rPr>
          <t xml:space="preserve">
Energético caracterizado en FECOC, pero se asume densidad teórica de fase liíquida de 2,1kg/gal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>SubDemanda-UPME:</t>
        </r>
        <r>
          <rPr>
            <sz val="9"/>
            <color indexed="81"/>
            <rFont val="Tahoma"/>
            <family val="2"/>
          </rPr>
          <t xml:space="preserve">
De acuerdo con las refinerias este gas es el mismo GLP, en una proxima versión se verá su consumo.</t>
        </r>
      </text>
    </comment>
  </commentList>
</comments>
</file>

<file path=xl/sharedStrings.xml><?xml version="1.0" encoding="utf-8"?>
<sst xmlns="http://schemas.openxmlformats.org/spreadsheetml/2006/main" count="1036" uniqueCount="302">
  <si>
    <t>Importaciones</t>
  </si>
  <si>
    <t>Exportaciones</t>
  </si>
  <si>
    <t>CT Centrales Hidroeléctricas</t>
  </si>
  <si>
    <t>CT Centrales Térmicas</t>
  </si>
  <si>
    <t>CT Centros Tratamiento de Gas</t>
  </si>
  <si>
    <t>CT Refinerías</t>
  </si>
  <si>
    <t>CT Coquerías</t>
  </si>
  <si>
    <t>CT Carboneras</t>
  </si>
  <si>
    <t>CT Plantas de Destilación</t>
  </si>
  <si>
    <t>CT Plantas de Biodiesel</t>
  </si>
  <si>
    <t>AJUSTE</t>
  </si>
  <si>
    <t>Autoconsumo</t>
  </si>
  <si>
    <t>CF Residencial</t>
  </si>
  <si>
    <t>CF Comercial y Público</t>
  </si>
  <si>
    <t>CF Industrial</t>
  </si>
  <si>
    <t>CF Transporte</t>
  </si>
  <si>
    <t>CF Construcciones</t>
  </si>
  <si>
    <t>CF No Identificado</t>
  </si>
  <si>
    <t>CT Central Solar</t>
  </si>
  <si>
    <t>CT Central Eólica</t>
  </si>
  <si>
    <t>BZ</t>
  </si>
  <si>
    <t>CM</t>
  </si>
  <si>
    <t>GN</t>
  </si>
  <si>
    <t>HE</t>
  </si>
  <si>
    <t>LE</t>
  </si>
  <si>
    <t>PT</t>
  </si>
  <si>
    <t>RC</t>
  </si>
  <si>
    <t>AC</t>
  </si>
  <si>
    <t>BI</t>
  </si>
  <si>
    <t>CL</t>
  </si>
  <si>
    <t>CQ</t>
  </si>
  <si>
    <t>DO</t>
  </si>
  <si>
    <t>EE SIN</t>
  </si>
  <si>
    <t>FO</t>
  </si>
  <si>
    <t>GI</t>
  </si>
  <si>
    <t>GL</t>
  </si>
  <si>
    <t>GM</t>
  </si>
  <si>
    <t>GR</t>
  </si>
  <si>
    <t>KJ</t>
  </si>
  <si>
    <t>NE</t>
  </si>
  <si>
    <t>ENERGÉTICOS PRIMARIOS</t>
  </si>
  <si>
    <t>ENERGÉTICOS SECUNDARIOS</t>
  </si>
  <si>
    <t>TOTAL</t>
  </si>
  <si>
    <t>Pérdidas</t>
  </si>
  <si>
    <t>Variación de Inventarios</t>
  </si>
  <si>
    <t>No Aprovechado</t>
  </si>
  <si>
    <t>kBL</t>
  </si>
  <si>
    <t>MPC</t>
  </si>
  <si>
    <t>Energético</t>
  </si>
  <si>
    <t>TCal</t>
  </si>
  <si>
    <t>TJ</t>
  </si>
  <si>
    <t>HIDROENERGÍA</t>
  </si>
  <si>
    <t>GWh</t>
  </si>
  <si>
    <t>GAS NATURAL</t>
  </si>
  <si>
    <t>PETROLEO</t>
  </si>
  <si>
    <t>CARBÓN MINERAL</t>
  </si>
  <si>
    <t>kTon</t>
  </si>
  <si>
    <t>LEÑA</t>
  </si>
  <si>
    <t>BAGAZO</t>
  </si>
  <si>
    <t>GAS DE REFINERÍA</t>
  </si>
  <si>
    <t>GAS LICUADO DE PETRÓLEO</t>
  </si>
  <si>
    <t>ALCOHOL CARBURANTE</t>
  </si>
  <si>
    <t>BIODIESEL</t>
  </si>
  <si>
    <t>KEROSENE Y JET FUEL</t>
  </si>
  <si>
    <t>DIESEL OIL</t>
  </si>
  <si>
    <t>FUEL OIL</t>
  </si>
  <si>
    <t>NO ENERGÉTICOS</t>
  </si>
  <si>
    <t>COQUE</t>
  </si>
  <si>
    <t>CARBÓN LEÑA</t>
  </si>
  <si>
    <t>GAS INDUSTRIAL DE ALTO HORNO</t>
  </si>
  <si>
    <t>Tcal</t>
  </si>
  <si>
    <t>Bases de cálculo</t>
  </si>
  <si>
    <t>PRIMARIOS</t>
  </si>
  <si>
    <t>Sigla</t>
  </si>
  <si>
    <t>UO</t>
  </si>
  <si>
    <t>Poderes caloríficos</t>
  </si>
  <si>
    <t>KTEP</t>
  </si>
  <si>
    <t>ENERGÍA ELECTRICA SIN</t>
  </si>
  <si>
    <t>GASOLINA MOTOR</t>
  </si>
  <si>
    <t>Año de consulta</t>
  </si>
  <si>
    <t xml:space="preserve">Unidades </t>
  </si>
  <si>
    <t>Tabla 1. Energéticos y poderes caloríficos (BEN &amp; EAM)</t>
  </si>
  <si>
    <t>10 Productos alimenticios</t>
  </si>
  <si>
    <t>11 Elaboración de bebidas</t>
  </si>
  <si>
    <t>12 Productos de tabaco</t>
  </si>
  <si>
    <t>13 Productos textiles</t>
  </si>
  <si>
    <t>14 Prendas de vestir</t>
  </si>
  <si>
    <t>15 Marroquinerías</t>
  </si>
  <si>
    <t>16 Maderas</t>
  </si>
  <si>
    <t>17 Papel y cartón</t>
  </si>
  <si>
    <t>18 Impresión</t>
  </si>
  <si>
    <t>19 Coquización y Refinerías</t>
  </si>
  <si>
    <t>20 Sustancias y productos químicos</t>
  </si>
  <si>
    <t>21 Productos farmacéuticos</t>
  </si>
  <si>
    <t>22 Productos de caucho y de plástico</t>
  </si>
  <si>
    <t>23 Productos minerales no metálicos</t>
  </si>
  <si>
    <t>24 Productos metalúrgicos básicos</t>
  </si>
  <si>
    <t>25 Productos elaborados de metal (No maquinaria y equipo)</t>
  </si>
  <si>
    <t>26 Productos informáticos, electrónicos y ópticos</t>
  </si>
  <si>
    <t>27 Aparatos y equipo eléctrico</t>
  </si>
  <si>
    <t>28 Maquinaria y equipo n.c.p.</t>
  </si>
  <si>
    <t>29 Vehículos automotores, remolques y semirremolques</t>
  </si>
  <si>
    <t>30 Otros tipos de equipo de transporte</t>
  </si>
  <si>
    <t>31 Muebles, colchones y somieres</t>
  </si>
  <si>
    <t>32 Otras industrias manufactureras</t>
  </si>
  <si>
    <t>GBTU</t>
  </si>
  <si>
    <t>CF Minero</t>
  </si>
  <si>
    <t>CF Agropecuario</t>
  </si>
  <si>
    <t>Consumo propio de otros sectores</t>
  </si>
  <si>
    <t>Consumo propio del sector eléctrico</t>
  </si>
  <si>
    <t>Reinyección</t>
  </si>
  <si>
    <t>Bunker</t>
  </si>
  <si>
    <t>OR</t>
  </si>
  <si>
    <t>Transferencias</t>
  </si>
  <si>
    <t>Consumo propio del sector hidrocarburos (en mercado)</t>
  </si>
  <si>
    <t>Consumo propio del sector hidrocarburos(Extr-Transf)</t>
  </si>
  <si>
    <t>CT Auto &amp; Cogeneración</t>
  </si>
  <si>
    <t>AUT COG</t>
  </si>
  <si>
    <t>Año</t>
  </si>
  <si>
    <t>* Definición de Unidades Originales:</t>
  </si>
  <si>
    <t>GWh: Gigavatios-hora</t>
  </si>
  <si>
    <t>kBL: Miles de barriles</t>
  </si>
  <si>
    <t>kTon: Miles de toneladas</t>
  </si>
  <si>
    <t>MBTU: Mega Unidades Térmicas Británicas</t>
  </si>
  <si>
    <t>MPC: Millón de pies cúbicos</t>
  </si>
  <si>
    <t>Tcal: Teracalorias</t>
  </si>
  <si>
    <t>Unidades Originales *</t>
  </si>
  <si>
    <t>Teracalorias</t>
  </si>
  <si>
    <t>Terajulios</t>
  </si>
  <si>
    <t>Gigavatios-hora</t>
  </si>
  <si>
    <t>Miles de toneladas equivalentes de petróleo</t>
  </si>
  <si>
    <t>Giga Unidades Térmicas Británicas</t>
  </si>
  <si>
    <t>Canales Informales</t>
  </si>
  <si>
    <t>Urbano</t>
  </si>
  <si>
    <t>Rural</t>
  </si>
  <si>
    <t>Total Carretero</t>
  </si>
  <si>
    <t>Pasajeros Privado Interurbano</t>
  </si>
  <si>
    <t>Pasajeros Privado Urbano</t>
  </si>
  <si>
    <t>Pasajeros Público Interurbano</t>
  </si>
  <si>
    <t>Pasajeros Público Urbano</t>
  </si>
  <si>
    <t>Carga Urbana</t>
  </si>
  <si>
    <t>Carga Interurbana</t>
  </si>
  <si>
    <t>Aéreo</t>
  </si>
  <si>
    <t>Fluvial</t>
  </si>
  <si>
    <t>Marítimo</t>
  </si>
  <si>
    <t>Ferroviario</t>
  </si>
  <si>
    <t>AJUSTE(%)</t>
  </si>
  <si>
    <t>Desnidad</t>
  </si>
  <si>
    <t>PCI Masa</t>
  </si>
  <si>
    <t>FE</t>
  </si>
  <si>
    <t>Gaseosos</t>
  </si>
  <si>
    <t>MJ/kg</t>
  </si>
  <si>
    <t>TJ/MPC</t>
  </si>
  <si>
    <t>MJ/m3</t>
  </si>
  <si>
    <t>TJ/kBl</t>
  </si>
  <si>
    <t>kg/TJ</t>
  </si>
  <si>
    <t>Biogas Genérico</t>
  </si>
  <si>
    <t>Coke Gas Genérico</t>
  </si>
  <si>
    <t>Gas Natural Cusiana</t>
  </si>
  <si>
    <t>Gas Natural Guajira</t>
  </si>
  <si>
    <t>Gas Natural Guepaje</t>
  </si>
  <si>
    <t>Gas Natural Neiva - Huila</t>
  </si>
  <si>
    <t>Gas Opon Payoa</t>
  </si>
  <si>
    <t>Gas Cupiagua</t>
  </si>
  <si>
    <t>Gas La Creciente</t>
  </si>
  <si>
    <t>Gas natural Generico</t>
  </si>
  <si>
    <t>LPG Propano</t>
  </si>
  <si>
    <t>Gas de Pozo cupiagua</t>
  </si>
  <si>
    <t>Mezcla Cusiana/Guajira - Nodo SEBASTOPOL. Antioquia</t>
  </si>
  <si>
    <t>Mezcla Apiay/Cusiana - Nodo USME. Boyaca-Bogota</t>
  </si>
  <si>
    <t>Mezcla Cusiana/Cupiagua - Nodo MARIQUITA. Occidente</t>
  </si>
  <si>
    <t>Mezclas Teóricas Guajira Cusiana</t>
  </si>
  <si>
    <t>Líquidos</t>
  </si>
  <si>
    <t>kg/lt</t>
  </si>
  <si>
    <t>kJ/kg</t>
  </si>
  <si>
    <t>kg/Gal</t>
  </si>
  <si>
    <t>kJ/lt</t>
  </si>
  <si>
    <t>Kerosene</t>
  </si>
  <si>
    <t>Combustoleo</t>
  </si>
  <si>
    <t>Crudo de Castilla</t>
  </si>
  <si>
    <t>Avigas</t>
  </si>
  <si>
    <t>Jet A1</t>
  </si>
  <si>
    <t>Diesel B10 (Mezcla Comercial)</t>
  </si>
  <si>
    <t>Biodiesel palma</t>
  </si>
  <si>
    <t>Etanol Anhidro</t>
  </si>
  <si>
    <t>Fuel Oil # 4 - Ecopetrol</t>
  </si>
  <si>
    <t>Gasolina Motor</t>
  </si>
  <si>
    <t>Diesel Marino</t>
  </si>
  <si>
    <t>Diesel B2 </t>
  </si>
  <si>
    <t>Gasolina E10 (Mezcla Comercial)</t>
  </si>
  <si>
    <t>Mezcla Teórica Gasolina- Etanol</t>
  </si>
  <si>
    <t>Mezcla Teórica Diesel- Biodiesel</t>
  </si>
  <si>
    <t>Sólidos</t>
  </si>
  <si>
    <t>TJ/Kton</t>
  </si>
  <si>
    <t>Carbón Genérico</t>
  </si>
  <si>
    <t>Carbón Guajira - Cesar</t>
  </si>
  <si>
    <t>Carbón Guajira</t>
  </si>
  <si>
    <t>Carbón Cundinamarca</t>
  </si>
  <si>
    <t>Carbón Cauca - Valle del Cauca</t>
  </si>
  <si>
    <t>Carbón Norte de Santander</t>
  </si>
  <si>
    <t>Carbón Córdoba-Norte de Antioquia</t>
  </si>
  <si>
    <t>Carbón Santander</t>
  </si>
  <si>
    <t>Carbón Santander Sogamoso</t>
  </si>
  <si>
    <t>Carbón Boyacá</t>
  </si>
  <si>
    <t>Carbón Antioquia</t>
  </si>
  <si>
    <t>Bagazo</t>
  </si>
  <si>
    <t>Fibra de palma</t>
  </si>
  <si>
    <t>Cuesco de palma</t>
  </si>
  <si>
    <t>Raquis de palma</t>
  </si>
  <si>
    <t>Cascarilla de Arroz</t>
  </si>
  <si>
    <t>Borra de Café</t>
  </si>
  <si>
    <t>Cisco de Café</t>
  </si>
  <si>
    <t>Leña</t>
  </si>
  <si>
    <t>Madera Genérico</t>
  </si>
  <si>
    <t>Madera Eucalipto</t>
  </si>
  <si>
    <t>Madera Pino</t>
  </si>
  <si>
    <t>Madera Acacia</t>
  </si>
  <si>
    <t>Madera Melina</t>
  </si>
  <si>
    <t>Residuos de llantas</t>
  </si>
  <si>
    <t>m3</t>
  </si>
  <si>
    <t>BTU</t>
  </si>
  <si>
    <t>Unidad original</t>
  </si>
  <si>
    <t>Control</t>
  </si>
  <si>
    <t>Fuente Primaria o Secundaria</t>
  </si>
  <si>
    <t>Fuente Renovable o no Renovable</t>
  </si>
  <si>
    <t>Renovable</t>
  </si>
  <si>
    <t>Primario</t>
  </si>
  <si>
    <t>Secundario</t>
  </si>
  <si>
    <t>No Renovable</t>
  </si>
  <si>
    <t>PCI Volumen</t>
  </si>
  <si>
    <t>Factores de conversión usados</t>
  </si>
  <si>
    <t>MBTU/MPC</t>
  </si>
  <si>
    <t>Original</t>
  </si>
  <si>
    <t>Objetivo</t>
  </si>
  <si>
    <t>Factor</t>
  </si>
  <si>
    <t>PC</t>
  </si>
  <si>
    <t>Gal</t>
  </si>
  <si>
    <t>lt</t>
  </si>
  <si>
    <t>Bl</t>
  </si>
  <si>
    <t>kBl</t>
  </si>
  <si>
    <t>Joule</t>
  </si>
  <si>
    <t>Wh</t>
  </si>
  <si>
    <t>MBTU/kBl</t>
  </si>
  <si>
    <t>GWh/MPC</t>
  </si>
  <si>
    <t>GWh/kBl</t>
  </si>
  <si>
    <t>GWh/kTon</t>
  </si>
  <si>
    <t>Cascarilla de café</t>
  </si>
  <si>
    <t>Cascarilla de arroz</t>
  </si>
  <si>
    <t>Residuos de palma</t>
  </si>
  <si>
    <t>OTROS RENOVABLES</t>
  </si>
  <si>
    <r>
      <t>kTon CO</t>
    </r>
    <r>
      <rPr>
        <b/>
        <vertAlign val="sub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/TJ</t>
    </r>
  </si>
  <si>
    <r>
      <t>kTon CO</t>
    </r>
    <r>
      <rPr>
        <b/>
        <vertAlign val="subscript"/>
        <sz val="8"/>
        <color theme="1"/>
        <rFont val="Calibri"/>
        <family val="2"/>
        <scheme val="minor"/>
      </rPr>
      <t>2</t>
    </r>
    <r>
      <rPr>
        <b/>
        <sz val="8"/>
        <color theme="1"/>
        <rFont val="Calibri"/>
        <family val="2"/>
        <scheme val="minor"/>
      </rPr>
      <t>/UO</t>
    </r>
  </si>
  <si>
    <t>Factores de emisión</t>
  </si>
  <si>
    <t>GLP Genérico NO USADO</t>
  </si>
  <si>
    <t>GLP Genérico USADO</t>
  </si>
  <si>
    <t>KBL</t>
  </si>
  <si>
    <t>ENERGÉTICOS PARA GENERACIÓN</t>
  </si>
  <si>
    <t>SECUNDARIOS</t>
  </si>
  <si>
    <t>Miles de toneladas</t>
  </si>
  <si>
    <t>Millones de pies cúbicos</t>
  </si>
  <si>
    <t>Miles de barriles</t>
  </si>
  <si>
    <t>Mpc</t>
  </si>
  <si>
    <t>RECUPERACIÓN / RESIDUOS</t>
  </si>
  <si>
    <t>AUTO &amp; COGENERACIÓN</t>
  </si>
  <si>
    <t>CONSUMO FINAL</t>
  </si>
  <si>
    <r>
      <t>Miles de toneladas equivalentes de CO</t>
    </r>
    <r>
      <rPr>
        <vertAlign val="subscript"/>
        <sz val="8"/>
        <color theme="1"/>
        <rFont val="Calibri"/>
        <family val="2"/>
        <scheme val="minor"/>
      </rPr>
      <t>2</t>
    </r>
  </si>
  <si>
    <r>
      <t>kTon/CO</t>
    </r>
    <r>
      <rPr>
        <vertAlign val="subscript"/>
        <sz val="8"/>
        <color theme="1"/>
        <rFont val="Calibri"/>
        <family val="2"/>
        <scheme val="minor"/>
      </rPr>
      <t>2</t>
    </r>
  </si>
  <si>
    <t>1 BTU =</t>
  </si>
  <si>
    <t>1 lt =</t>
  </si>
  <si>
    <t>1 kBl =</t>
  </si>
  <si>
    <t xml:space="preserve">1 m3 = </t>
  </si>
  <si>
    <t>1 MPC =</t>
  </si>
  <si>
    <t>1 Gal =</t>
  </si>
  <si>
    <t>1 Bl =</t>
  </si>
  <si>
    <t>1 Wh =</t>
  </si>
  <si>
    <t>*</t>
  </si>
  <si>
    <t>Control de cambios</t>
  </si>
  <si>
    <t>Fecha</t>
  </si>
  <si>
    <t>Realizado</t>
  </si>
  <si>
    <t>Responsable</t>
  </si>
  <si>
    <t>Sí</t>
  </si>
  <si>
    <t>No</t>
  </si>
  <si>
    <t>Cambio propuesto</t>
  </si>
  <si>
    <t>ATA</t>
  </si>
  <si>
    <t>Cambiar a unidades energéticas (GWh) insumos para producción de AC y BI</t>
  </si>
  <si>
    <t>Balance Energético Colombiano - BECO</t>
  </si>
  <si>
    <t>Versión.</t>
  </si>
  <si>
    <t>Revisión.</t>
  </si>
  <si>
    <t>Inclusión de Reporte OLADE</t>
  </si>
  <si>
    <t>Inclusión Reporte Bariloche</t>
  </si>
  <si>
    <t>Inclusión de Reporte PEN</t>
  </si>
  <si>
    <t>Cifras de producción de gas para 2009, aparentemente se debe a un error en SIPG</t>
  </si>
  <si>
    <t>Genera cambios de cifras</t>
  </si>
  <si>
    <t>RCB</t>
  </si>
  <si>
    <t>Cambio en estructura y cálculo de producción y transformación</t>
  </si>
  <si>
    <t>Extracción primaria o Producto de transformación</t>
  </si>
  <si>
    <t>PRODUCTOS DE TRANSFORMACIÓN</t>
  </si>
  <si>
    <t>INSUMOS PARA TRANSFORMACIÓN</t>
  </si>
  <si>
    <t>OFERTA INTERNA BRUTA</t>
  </si>
  <si>
    <t>CF No Energético</t>
  </si>
  <si>
    <t>OFERTA INTERNA PARA CONSUMO FINAL</t>
  </si>
  <si>
    <t>Ajuste de cifras de gas natural residencial, de acuerdo a resumen de 2016-09-30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</si>
</sst>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* #,##0.00_-;\-* #,##0.00_-;_-* &quot;-&quot;??_-;_-@_-"/>
    <numFmt numFmtId="165" formatCode="_-* #,##0_-;\-* #,##0_-;_-* &quot;-&quot;??_-;_-@_-"/>
    <numFmt numFmtId="166" formatCode="General_)"/>
    <numFmt numFmtId="167" formatCode="0.0%"/>
    <numFmt numFmtId="168" formatCode="_-* #,##0.000_-;\-* #,##0.000_-;_-* &quot;-&quot;??_-;_-@_-"/>
    <numFmt numFmtId="169" formatCode="_-* #,##0.0_-;\-* #,##0.0_-;_-* &quot;-&quot;??_-;_-@_-"/>
    <numFmt numFmtId="170" formatCode="_-* #,##0.00000_-;\-* #,##0.00000_-;_-* &quot;-&quot;??_-;_-@_-"/>
    <numFmt numFmtId="171" formatCode="[$-C0A]d\ &quot;de&quot;\ mmmm\ &quot;de&quot;\ yyyy;@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6"/>
      <color theme="0"/>
      <name val="Calibri"/>
      <family val="2"/>
      <scheme val="minor"/>
    </font>
    <font>
      <sz val="8"/>
      <color rgb="FFC00000"/>
      <name val="Calibri"/>
      <family val="2"/>
      <scheme val="minor"/>
    </font>
    <font>
      <vertAlign val="subscript"/>
      <sz val="8"/>
      <color theme="1"/>
      <name val="Calibri"/>
      <family val="2"/>
      <scheme val="minor"/>
    </font>
    <font>
      <sz val="10"/>
      <color rgb="FFC00000"/>
      <name val="Calibri"/>
      <family val="2"/>
      <scheme val="minor"/>
    </font>
    <font>
      <b/>
      <vertAlign val="subscript"/>
      <sz val="8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color rgb="FFC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6"/>
      <color theme="3"/>
      <name val="Calibri"/>
      <family val="2"/>
      <scheme val="minor"/>
    </font>
    <font>
      <i/>
      <sz val="8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theme="3" tint="0.499984740745262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/>
      <bottom style="thin">
        <color theme="0" tint="-4.9989318521683403E-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/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/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2" tint="-0.249977111117893"/>
      </left>
      <right style="thin">
        <color theme="2" tint="-0.249977111117893"/>
      </right>
      <top/>
      <bottom/>
      <diagonal/>
    </border>
    <border>
      <left style="thin">
        <color theme="2" tint="-0.249977111117893"/>
      </left>
      <right style="thin">
        <color theme="2" tint="-0.249977111117893"/>
      </right>
      <top/>
      <bottom style="thin">
        <color theme="2" tint="-0.249977111117893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2" tint="-0.249977111117893"/>
      </bottom>
      <diagonal/>
    </border>
    <border>
      <left style="thin">
        <color theme="2" tint="-0.249977111117893"/>
      </left>
      <right/>
      <top/>
      <bottom style="thin">
        <color theme="2" tint="-0.249977111117893"/>
      </bottom>
      <diagonal/>
    </border>
    <border>
      <left style="thin">
        <color theme="0"/>
      </left>
      <right/>
      <top style="thin">
        <color theme="0"/>
      </top>
      <bottom style="thin">
        <color rgb="FF7030A0"/>
      </bottom>
      <diagonal/>
    </border>
    <border>
      <left/>
      <right/>
      <top style="thin">
        <color theme="0"/>
      </top>
      <bottom style="thin">
        <color rgb="FF7030A0"/>
      </bottom>
      <diagonal/>
    </border>
    <border>
      <left/>
      <right style="thin">
        <color theme="0"/>
      </right>
      <top style="thin">
        <color theme="0"/>
      </top>
      <bottom style="thin">
        <color rgb="FF7030A0"/>
      </bottom>
      <diagonal/>
    </border>
    <border>
      <left/>
      <right/>
      <top/>
      <bottom style="thick">
        <color theme="9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rgb="FF7030A0"/>
      </top>
      <bottom/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8" fillId="0" borderId="0"/>
    <xf numFmtId="164" fontId="1" fillId="0" borderId="0" applyFont="0" applyFill="0" applyBorder="0" applyAlignment="0" applyProtection="0"/>
    <xf numFmtId="0" fontId="28" fillId="0" borderId="20" applyNumberFormat="0" applyFill="0" applyAlignment="0" applyProtection="0"/>
    <xf numFmtId="0" fontId="1" fillId="0" borderId="0"/>
  </cellStyleXfs>
  <cellXfs count="188">
    <xf numFmtId="0" fontId="0" fillId="0" borderId="0" xfId="0"/>
    <xf numFmtId="0" fontId="2" fillId="0" borderId="0" xfId="0" applyFont="1"/>
    <xf numFmtId="0" fontId="10" fillId="0" borderId="0" xfId="0" applyFont="1"/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4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3" fillId="0" borderId="0" xfId="0" applyFont="1"/>
    <xf numFmtId="0" fontId="13" fillId="0" borderId="0" xfId="0" applyFont="1" applyAlignment="1">
      <alignment horizontal="right"/>
    </xf>
    <xf numFmtId="0" fontId="13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8" fillId="2" borderId="7" xfId="0" applyFont="1" applyFill="1" applyBorder="1" applyAlignment="1">
      <alignment horizontal="center" vertical="center"/>
    </xf>
    <xf numFmtId="0" fontId="15" fillId="10" borderId="7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0" xfId="0" quotePrefix="1" applyFont="1" applyAlignment="1">
      <alignment vertical="center"/>
    </xf>
    <xf numFmtId="0" fontId="8" fillId="11" borderId="7" xfId="0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 indent="2"/>
    </xf>
    <xf numFmtId="0" fontId="5" fillId="5" borderId="1" xfId="0" applyFont="1" applyFill="1" applyBorder="1" applyAlignment="1">
      <alignment horizontal="left" vertical="center" wrapText="1" indent="2"/>
    </xf>
    <xf numFmtId="3" fontId="6" fillId="3" borderId="7" xfId="1" applyNumberFormat="1" applyFont="1" applyFill="1" applyBorder="1" applyAlignment="1">
      <alignment horizontal="right" vertical="center"/>
    </xf>
    <xf numFmtId="3" fontId="6" fillId="4" borderId="7" xfId="1" applyNumberFormat="1" applyFont="1" applyFill="1" applyBorder="1" applyAlignment="1">
      <alignment horizontal="right" vertical="center"/>
    </xf>
    <xf numFmtId="0" fontId="8" fillId="2" borderId="7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 vertical="center"/>
    </xf>
    <xf numFmtId="0" fontId="20" fillId="2" borderId="7" xfId="0" applyFont="1" applyFill="1" applyBorder="1" applyAlignment="1">
      <alignment horizontal="center" vertical="center"/>
    </xf>
    <xf numFmtId="0" fontId="7" fillId="11" borderId="7" xfId="0" applyFont="1" applyFill="1" applyBorder="1" applyAlignment="1">
      <alignment horizontal="center" vertical="center"/>
    </xf>
    <xf numFmtId="0" fontId="20" fillId="11" borderId="7" xfId="0" applyFont="1" applyFill="1" applyBorder="1" applyAlignment="1">
      <alignment horizontal="center" vertical="center"/>
    </xf>
    <xf numFmtId="0" fontId="11" fillId="7" borderId="0" xfId="0" applyFont="1" applyFill="1" applyBorder="1" applyAlignment="1">
      <alignment horizontal="center" vertical="center"/>
    </xf>
    <xf numFmtId="0" fontId="6" fillId="0" borderId="0" xfId="0" applyFont="1"/>
    <xf numFmtId="0" fontId="12" fillId="9" borderId="15" xfId="0" applyFont="1" applyFill="1" applyBorder="1" applyAlignment="1">
      <alignment horizontal="center"/>
    </xf>
    <xf numFmtId="0" fontId="12" fillId="9" borderId="15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left" vertical="top"/>
    </xf>
    <xf numFmtId="0" fontId="6" fillId="0" borderId="15" xfId="0" applyFont="1" applyBorder="1" applyAlignment="1">
      <alignment vertical="center" wrapText="1"/>
    </xf>
    <xf numFmtId="0" fontId="6" fillId="0" borderId="15" xfId="0" applyFont="1" applyBorder="1"/>
    <xf numFmtId="164" fontId="6" fillId="0" borderId="15" xfId="1" applyFont="1" applyBorder="1"/>
    <xf numFmtId="0" fontId="6" fillId="8" borderId="15" xfId="0" applyFont="1" applyFill="1" applyBorder="1" applyAlignment="1">
      <alignment horizontal="left" vertical="top"/>
    </xf>
    <xf numFmtId="0" fontId="6" fillId="8" borderId="15" xfId="0" applyFont="1" applyFill="1" applyBorder="1" applyAlignment="1">
      <alignment vertical="center" wrapText="1"/>
    </xf>
    <xf numFmtId="0" fontId="6" fillId="8" borderId="15" xfId="0" applyFont="1" applyFill="1" applyBorder="1"/>
    <xf numFmtId="164" fontId="6" fillId="8" borderId="15" xfId="1" applyFont="1" applyFill="1" applyBorder="1"/>
    <xf numFmtId="0" fontId="6" fillId="8" borderId="15" xfId="0" applyFont="1" applyFill="1" applyBorder="1" applyAlignment="1">
      <alignment horizontal="left" vertical="center" wrapText="1" indent="1"/>
    </xf>
    <xf numFmtId="0" fontId="6" fillId="0" borderId="15" xfId="0" applyFont="1" applyBorder="1" applyAlignment="1">
      <alignment horizontal="left" vertical="center" wrapText="1" indent="1"/>
    </xf>
    <xf numFmtId="169" fontId="6" fillId="0" borderId="15" xfId="1" applyNumberFormat="1" applyFont="1" applyBorder="1"/>
    <xf numFmtId="169" fontId="6" fillId="8" borderId="15" xfId="1" applyNumberFormat="1" applyFont="1" applyFill="1" applyBorder="1"/>
    <xf numFmtId="165" fontId="6" fillId="0" borderId="15" xfId="1" applyNumberFormat="1" applyFont="1" applyBorder="1"/>
    <xf numFmtId="165" fontId="6" fillId="8" borderId="15" xfId="1" applyNumberFormat="1" applyFont="1" applyFill="1" applyBorder="1"/>
    <xf numFmtId="0" fontId="12" fillId="9" borderId="17" xfId="0" applyFont="1" applyFill="1" applyBorder="1" applyAlignment="1">
      <alignment horizontal="center" vertical="center" wrapText="1"/>
    </xf>
    <xf numFmtId="165" fontId="6" fillId="8" borderId="17" xfId="1" applyNumberFormat="1" applyFont="1" applyFill="1" applyBorder="1"/>
    <xf numFmtId="0" fontId="12" fillId="9" borderId="16" xfId="0" applyFont="1" applyFill="1" applyBorder="1" applyAlignment="1">
      <alignment horizontal="center" vertical="center" wrapText="1"/>
    </xf>
    <xf numFmtId="165" fontId="6" fillId="8" borderId="16" xfId="1" applyNumberFormat="1" applyFont="1" applyFill="1" applyBorder="1"/>
    <xf numFmtId="165" fontId="6" fillId="3" borderId="16" xfId="1" applyNumberFormat="1" applyFont="1" applyFill="1" applyBorder="1"/>
    <xf numFmtId="165" fontId="6" fillId="3" borderId="17" xfId="1" applyNumberFormat="1" applyFont="1" applyFill="1" applyBorder="1"/>
    <xf numFmtId="169" fontId="6" fillId="3" borderId="15" xfId="1" applyNumberFormat="1" applyFont="1" applyFill="1" applyBorder="1"/>
    <xf numFmtId="0" fontId="23" fillId="3" borderId="0" xfId="0" applyFont="1" applyFill="1" applyAlignment="1">
      <alignment vertical="center"/>
    </xf>
    <xf numFmtId="168" fontId="6" fillId="0" borderId="15" xfId="1" applyNumberFormat="1" applyFont="1" applyBorder="1"/>
    <xf numFmtId="168" fontId="6" fillId="8" borderId="15" xfId="1" applyNumberFormat="1" applyFont="1" applyFill="1" applyBorder="1"/>
    <xf numFmtId="165" fontId="6" fillId="3" borderId="15" xfId="1" applyNumberFormat="1" applyFont="1" applyFill="1" applyBorder="1"/>
    <xf numFmtId="165" fontId="12" fillId="9" borderId="15" xfId="0" applyNumberFormat="1" applyFont="1" applyFill="1" applyBorder="1" applyAlignment="1">
      <alignment horizontal="center" vertical="center" wrapText="1"/>
    </xf>
    <xf numFmtId="164" fontId="21" fillId="8" borderId="15" xfId="1" applyFont="1" applyFill="1" applyBorder="1"/>
    <xf numFmtId="164" fontId="21" fillId="0" borderId="15" xfId="1" applyFont="1" applyBorder="1"/>
    <xf numFmtId="165" fontId="27" fillId="8" borderId="16" xfId="1" applyNumberFormat="1" applyFont="1" applyFill="1" applyBorder="1"/>
    <xf numFmtId="165" fontId="27" fillId="8" borderId="17" xfId="1" applyNumberFormat="1" applyFont="1" applyFill="1" applyBorder="1"/>
    <xf numFmtId="169" fontId="27" fillId="8" borderId="15" xfId="1" applyNumberFormat="1" applyFont="1" applyFill="1" applyBorder="1"/>
    <xf numFmtId="165" fontId="27" fillId="8" borderId="15" xfId="1" applyNumberFormat="1" applyFont="1" applyFill="1" applyBorder="1"/>
    <xf numFmtId="165" fontId="27" fillId="3" borderId="16" xfId="1" applyNumberFormat="1" applyFont="1" applyFill="1" applyBorder="1"/>
    <xf numFmtId="165" fontId="27" fillId="3" borderId="17" xfId="1" applyNumberFormat="1" applyFont="1" applyFill="1" applyBorder="1"/>
    <xf numFmtId="169" fontId="27" fillId="3" borderId="15" xfId="1" applyNumberFormat="1" applyFont="1" applyFill="1" applyBorder="1"/>
    <xf numFmtId="165" fontId="27" fillId="3" borderId="15" xfId="1" applyNumberFormat="1" applyFont="1" applyFill="1" applyBorder="1"/>
    <xf numFmtId="0" fontId="0" fillId="0" borderId="0" xfId="0" applyAlignment="1"/>
    <xf numFmtId="3" fontId="6" fillId="3" borderId="7" xfId="5" applyNumberFormat="1" applyFont="1" applyFill="1" applyBorder="1" applyAlignment="1">
      <alignment horizontal="right"/>
    </xf>
    <xf numFmtId="0" fontId="7" fillId="20" borderId="7" xfId="0" applyFont="1" applyFill="1" applyBorder="1" applyAlignment="1">
      <alignment horizontal="center" vertical="center"/>
    </xf>
    <xf numFmtId="0" fontId="20" fillId="20" borderId="7" xfId="0" applyFont="1" applyFill="1" applyBorder="1" applyAlignment="1">
      <alignment horizontal="center" vertical="center"/>
    </xf>
    <xf numFmtId="0" fontId="8" fillId="21" borderId="7" xfId="0" applyFont="1" applyFill="1" applyBorder="1" applyAlignment="1">
      <alignment horizontal="center"/>
    </xf>
    <xf numFmtId="0" fontId="7" fillId="21" borderId="7" xfId="0" applyFont="1" applyFill="1" applyBorder="1" applyAlignment="1">
      <alignment horizontal="center"/>
    </xf>
    <xf numFmtId="3" fontId="6" fillId="22" borderId="7" xfId="5" applyNumberFormat="1" applyFont="1" applyFill="1" applyBorder="1" applyAlignment="1">
      <alignment horizontal="right"/>
    </xf>
    <xf numFmtId="3" fontId="6" fillId="23" borderId="7" xfId="5" applyNumberFormat="1" applyFont="1" applyFill="1" applyBorder="1" applyAlignment="1">
      <alignment horizontal="right"/>
    </xf>
    <xf numFmtId="3" fontId="6" fillId="24" borderId="7" xfId="5" applyNumberFormat="1" applyFont="1" applyFill="1" applyBorder="1" applyAlignment="1">
      <alignment horizontal="right"/>
    </xf>
    <xf numFmtId="3" fontId="6" fillId="13" borderId="7" xfId="5" applyNumberFormat="1" applyFont="1" applyFill="1" applyBorder="1" applyAlignment="1">
      <alignment horizontal="right"/>
    </xf>
    <xf numFmtId="3" fontId="6" fillId="25" borderId="7" xfId="5" applyNumberFormat="1" applyFont="1" applyFill="1" applyBorder="1" applyAlignment="1">
      <alignment horizontal="right"/>
    </xf>
    <xf numFmtId="167" fontId="6" fillId="22" borderId="7" xfId="2" applyNumberFormat="1" applyFont="1" applyFill="1" applyBorder="1" applyAlignment="1">
      <alignment horizontal="right"/>
    </xf>
    <xf numFmtId="3" fontId="6" fillId="26" borderId="7" xfId="5" applyNumberFormat="1" applyFont="1" applyFill="1" applyBorder="1" applyAlignment="1">
      <alignment horizontal="right"/>
    </xf>
    <xf numFmtId="0" fontId="8" fillId="0" borderId="0" xfId="0" applyFont="1" applyAlignment="1">
      <alignment vertical="center"/>
    </xf>
    <xf numFmtId="0" fontId="12" fillId="9" borderId="15" xfId="0" applyFont="1" applyFill="1" applyBorder="1" applyAlignment="1">
      <alignment horizontal="center" vertical="center" wrapText="1"/>
    </xf>
    <xf numFmtId="0" fontId="11" fillId="7" borderId="15" xfId="0" applyFont="1" applyFill="1" applyBorder="1" applyAlignment="1">
      <alignment vertical="center"/>
    </xf>
    <xf numFmtId="0" fontId="12" fillId="9" borderId="15" xfId="0" applyFont="1" applyFill="1" applyBorder="1" applyAlignment="1">
      <alignment vertical="center"/>
    </xf>
    <xf numFmtId="0" fontId="12" fillId="9" borderId="16" xfId="0" applyFont="1" applyFill="1" applyBorder="1" applyAlignment="1"/>
    <xf numFmtId="0" fontId="12" fillId="9" borderId="17" xfId="0" applyFont="1" applyFill="1" applyBorder="1" applyAlignment="1"/>
    <xf numFmtId="0" fontId="13" fillId="0" borderId="12" xfId="0" applyFont="1" applyBorder="1" applyAlignment="1">
      <alignment vertical="center"/>
    </xf>
    <xf numFmtId="0" fontId="29" fillId="0" borderId="0" xfId="0" applyFont="1" applyAlignment="1">
      <alignment vertical="center"/>
    </xf>
    <xf numFmtId="0" fontId="0" fillId="0" borderId="0" xfId="0" applyAlignment="1">
      <alignment horizontal="center"/>
    </xf>
    <xf numFmtId="0" fontId="13" fillId="0" borderId="12" xfId="0" quotePrefix="1" applyFont="1" applyBorder="1" applyAlignment="1">
      <alignment vertical="center"/>
    </xf>
    <xf numFmtId="0" fontId="13" fillId="0" borderId="12" xfId="0" applyFont="1" applyBorder="1" applyAlignment="1">
      <alignment horizontal="right" vertical="center"/>
    </xf>
    <xf numFmtId="3" fontId="6" fillId="14" borderId="7" xfId="1" applyNumberFormat="1" applyFont="1" applyFill="1" applyBorder="1" applyAlignment="1">
      <alignment horizontal="right" vertical="center"/>
    </xf>
    <xf numFmtId="3" fontId="6" fillId="15" borderId="7" xfId="1" applyNumberFormat="1" applyFont="1" applyFill="1" applyBorder="1" applyAlignment="1">
      <alignment horizontal="right" vertical="center"/>
    </xf>
    <xf numFmtId="3" fontId="6" fillId="16" borderId="7" xfId="1" applyNumberFormat="1" applyFont="1" applyFill="1" applyBorder="1" applyAlignment="1">
      <alignment horizontal="right" vertical="center"/>
    </xf>
    <xf numFmtId="3" fontId="6" fillId="13" borderId="7" xfId="1" applyNumberFormat="1" applyFont="1" applyFill="1" applyBorder="1" applyAlignment="1">
      <alignment horizontal="right" vertical="center"/>
    </xf>
    <xf numFmtId="3" fontId="6" fillId="17" borderId="7" xfId="1" applyNumberFormat="1" applyFont="1" applyFill="1" applyBorder="1" applyAlignment="1">
      <alignment horizontal="right" vertical="center"/>
    </xf>
    <xf numFmtId="3" fontId="6" fillId="18" borderId="7" xfId="1" applyNumberFormat="1" applyFont="1" applyFill="1" applyBorder="1" applyAlignment="1">
      <alignment horizontal="right" vertical="center"/>
    </xf>
    <xf numFmtId="3" fontId="6" fillId="19" borderId="7" xfId="1" applyNumberFormat="1" applyFont="1" applyFill="1" applyBorder="1" applyAlignment="1">
      <alignment horizontal="right" vertical="center"/>
    </xf>
    <xf numFmtId="3" fontId="6" fillId="3" borderId="7" xfId="1" applyNumberFormat="1" applyFont="1" applyFill="1" applyBorder="1" applyAlignment="1">
      <alignment horizontal="right" vertical="center" wrapText="1"/>
    </xf>
    <xf numFmtId="3" fontId="6" fillId="19" borderId="7" xfId="1" applyNumberFormat="1" applyFont="1" applyFill="1" applyBorder="1" applyAlignment="1">
      <alignment horizontal="right" vertical="center" wrapText="1"/>
    </xf>
    <xf numFmtId="0" fontId="6" fillId="3" borderId="7" xfId="0" applyFont="1" applyFill="1" applyBorder="1" applyAlignment="1">
      <alignment horizontal="left" vertical="center" indent="2"/>
    </xf>
    <xf numFmtId="0" fontId="31" fillId="0" borderId="12" xfId="0" applyFont="1" applyBorder="1" applyAlignment="1">
      <alignment horizontal="left" vertical="center"/>
    </xf>
    <xf numFmtId="0" fontId="8" fillId="2" borderId="7" xfId="0" applyFont="1" applyFill="1" applyBorder="1" applyAlignment="1">
      <alignment horizontal="center"/>
    </xf>
    <xf numFmtId="0" fontId="29" fillId="0" borderId="12" xfId="0" applyFont="1" applyBorder="1" applyAlignment="1">
      <alignment vertical="center"/>
    </xf>
    <xf numFmtId="0" fontId="29" fillId="3" borderId="0" xfId="0" applyFont="1" applyFill="1" applyAlignment="1">
      <alignment vertical="center"/>
    </xf>
    <xf numFmtId="0" fontId="29" fillId="0" borderId="12" xfId="0" quotePrefix="1" applyFont="1" applyBorder="1" applyAlignment="1" applyProtection="1">
      <alignment vertical="center"/>
      <protection locked="0"/>
    </xf>
    <xf numFmtId="164" fontId="29" fillId="3" borderId="0" xfId="1" applyFont="1" applyFill="1" applyAlignment="1">
      <alignment vertical="center"/>
    </xf>
    <xf numFmtId="0" fontId="29" fillId="0" borderId="12" xfId="0" applyFont="1" applyBorder="1" applyAlignment="1">
      <alignment horizontal="right" vertical="center"/>
    </xf>
    <xf numFmtId="3" fontId="6" fillId="28" borderId="7" xfId="1" applyNumberFormat="1" applyFont="1" applyFill="1" applyBorder="1" applyAlignment="1">
      <alignment horizontal="right" vertical="center"/>
    </xf>
    <xf numFmtId="0" fontId="32" fillId="29" borderId="7" xfId="0" applyFont="1" applyFill="1" applyBorder="1" applyAlignment="1">
      <alignment horizontal="left" vertical="center"/>
    </xf>
    <xf numFmtId="167" fontId="17" fillId="29" borderId="7" xfId="2" applyNumberFormat="1" applyFont="1" applyFill="1" applyBorder="1" applyAlignment="1">
      <alignment horizontal="right" vertical="center"/>
    </xf>
    <xf numFmtId="0" fontId="11" fillId="29" borderId="7" xfId="0" applyFont="1" applyFill="1" applyBorder="1" applyAlignment="1">
      <alignment vertical="center"/>
    </xf>
    <xf numFmtId="3" fontId="17" fillId="29" borderId="7" xfId="1" applyNumberFormat="1" applyFont="1" applyFill="1" applyBorder="1" applyAlignment="1">
      <alignment horizontal="right" vertical="center"/>
    </xf>
    <xf numFmtId="3" fontId="2" fillId="0" borderId="0" xfId="0" applyNumberFormat="1" applyFont="1" applyAlignment="1">
      <alignment vertical="center"/>
    </xf>
    <xf numFmtId="170" fontId="6" fillId="8" borderId="15" xfId="1" applyNumberFormat="1" applyFont="1" applyFill="1" applyBorder="1"/>
    <xf numFmtId="0" fontId="0" fillId="3" borderId="0" xfId="0" applyFill="1"/>
    <xf numFmtId="0" fontId="33" fillId="0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30" fillId="3" borderId="27" xfId="0" applyFont="1" applyFill="1" applyBorder="1" applyAlignment="1">
      <alignment horizontal="right"/>
    </xf>
    <xf numFmtId="0" fontId="0" fillId="3" borderId="28" xfId="0" applyFill="1" applyBorder="1" applyAlignment="1">
      <alignment horizontal="left"/>
    </xf>
    <xf numFmtId="0" fontId="0" fillId="3" borderId="37" xfId="0" applyFill="1" applyBorder="1"/>
    <xf numFmtId="0" fontId="9" fillId="8" borderId="15" xfId="0" applyFont="1" applyFill="1" applyBorder="1" applyAlignment="1">
      <alignment horizontal="right" vertical="top"/>
    </xf>
    <xf numFmtId="0" fontId="9" fillId="0" borderId="15" xfId="0" applyFont="1" applyBorder="1" applyAlignment="1">
      <alignment horizontal="right" vertical="top"/>
    </xf>
    <xf numFmtId="0" fontId="36" fillId="0" borderId="15" xfId="0" applyFont="1" applyBorder="1" applyAlignment="1">
      <alignment horizontal="left" vertical="top"/>
    </xf>
    <xf numFmtId="0" fontId="36" fillId="0" borderId="15" xfId="0" applyFont="1" applyBorder="1" applyAlignment="1">
      <alignment vertical="center" wrapText="1"/>
    </xf>
    <xf numFmtId="0" fontId="36" fillId="0" borderId="15" xfId="0" applyFont="1" applyBorder="1"/>
    <xf numFmtId="164" fontId="36" fillId="0" borderId="15" xfId="1" applyFont="1" applyBorder="1"/>
    <xf numFmtId="168" fontId="36" fillId="0" borderId="15" xfId="1" applyNumberFormat="1" applyFont="1" applyBorder="1"/>
    <xf numFmtId="0" fontId="4" fillId="3" borderId="40" xfId="0" applyFont="1" applyFill="1" applyBorder="1" applyAlignment="1">
      <alignment vertical="center"/>
    </xf>
    <xf numFmtId="0" fontId="4" fillId="3" borderId="40" xfId="0" applyFont="1" applyFill="1" applyBorder="1" applyAlignment="1">
      <alignment horizontal="center" vertical="center"/>
    </xf>
    <xf numFmtId="0" fontId="4" fillId="3" borderId="4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/>
    </xf>
    <xf numFmtId="171" fontId="6" fillId="0" borderId="21" xfId="1" applyNumberFormat="1" applyFont="1" applyFill="1" applyBorder="1" applyAlignment="1">
      <alignment horizontal="left" vertical="center"/>
    </xf>
    <xf numFmtId="3" fontId="2" fillId="0" borderId="21" xfId="1" applyNumberFormat="1" applyFont="1" applyFill="1" applyBorder="1" applyAlignment="1">
      <alignment vertical="top" wrapText="1"/>
    </xf>
    <xf numFmtId="0" fontId="2" fillId="0" borderId="21" xfId="0" applyFont="1" applyFill="1" applyBorder="1" applyAlignment="1">
      <alignment horizontal="center" vertical="center"/>
    </xf>
    <xf numFmtId="3" fontId="2" fillId="0" borderId="39" xfId="1" applyNumberFormat="1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37" fillId="3" borderId="0" xfId="0" applyFont="1" applyFill="1" applyAlignment="1">
      <alignment vertical="center"/>
    </xf>
    <xf numFmtId="0" fontId="6" fillId="3" borderId="7" xfId="0" applyFont="1" applyFill="1" applyBorder="1" applyAlignment="1">
      <alignment horizontal="left" vertical="center" indent="1"/>
    </xf>
    <xf numFmtId="0" fontId="6" fillId="15" borderId="7" xfId="0" applyFont="1" applyFill="1" applyBorder="1" applyAlignment="1">
      <alignment horizontal="left" vertical="center" indent="1"/>
    </xf>
    <xf numFmtId="0" fontId="6" fillId="16" borderId="7" xfId="0" applyFont="1" applyFill="1" applyBorder="1" applyAlignment="1">
      <alignment horizontal="left" vertical="center" indent="2"/>
    </xf>
    <xf numFmtId="0" fontId="6" fillId="3" borderId="7" xfId="0" applyFont="1" applyFill="1" applyBorder="1" applyAlignment="1">
      <alignment horizontal="left" vertical="center" wrapText="1" indent="2"/>
    </xf>
    <xf numFmtId="0" fontId="6" fillId="19" borderId="7" xfId="0" applyFont="1" applyFill="1" applyBorder="1" applyAlignment="1">
      <alignment horizontal="left" vertical="center" wrapText="1" indent="2"/>
    </xf>
    <xf numFmtId="0" fontId="9" fillId="19" borderId="7" xfId="0" applyFont="1" applyFill="1" applyBorder="1" applyAlignment="1">
      <alignment horizontal="left" vertical="center" wrapText="1" indent="3"/>
    </xf>
    <xf numFmtId="0" fontId="9" fillId="3" borderId="7" xfId="0" applyFont="1" applyFill="1" applyBorder="1" applyAlignment="1">
      <alignment horizontal="left" vertical="center" wrapText="1" indent="3"/>
    </xf>
    <xf numFmtId="0" fontId="6" fillId="28" borderId="7" xfId="0" applyFont="1" applyFill="1" applyBorder="1" applyAlignment="1">
      <alignment horizontal="left" vertical="center" indent="1"/>
    </xf>
    <xf numFmtId="0" fontId="6" fillId="13" borderId="7" xfId="0" applyFont="1" applyFill="1" applyBorder="1" applyAlignment="1">
      <alignment horizontal="left" vertical="center"/>
    </xf>
    <xf numFmtId="0" fontId="6" fillId="17" borderId="7" xfId="0" applyFont="1" applyFill="1" applyBorder="1" applyAlignment="1">
      <alignment vertical="center"/>
    </xf>
    <xf numFmtId="0" fontId="6" fillId="18" borderId="7" xfId="0" applyFont="1" applyFill="1" applyBorder="1" applyAlignment="1">
      <alignment horizontal="left" vertical="center" indent="1"/>
    </xf>
    <xf numFmtId="3" fontId="6" fillId="30" borderId="7" xfId="1" applyNumberFormat="1" applyFont="1" applyFill="1" applyBorder="1" applyAlignment="1">
      <alignment horizontal="right" vertical="center"/>
    </xf>
    <xf numFmtId="0" fontId="6" fillId="14" borderId="7" xfId="0" applyFont="1" applyFill="1" applyBorder="1" applyAlignment="1">
      <alignment horizontal="left" vertical="center"/>
    </xf>
    <xf numFmtId="3" fontId="6" fillId="27" borderId="7" xfId="5" applyNumberFormat="1" applyFont="1" applyFill="1" applyBorder="1" applyAlignment="1">
      <alignment horizontal="right"/>
    </xf>
    <xf numFmtId="0" fontId="38" fillId="0" borderId="0" xfId="0" applyFont="1" applyAlignment="1">
      <alignment vertical="center"/>
    </xf>
    <xf numFmtId="9" fontId="6" fillId="3" borderId="7" xfId="2" applyFont="1" applyFill="1" applyBorder="1" applyAlignment="1">
      <alignment horizontal="right" vertical="center"/>
    </xf>
    <xf numFmtId="0" fontId="34" fillId="3" borderId="34" xfId="0" applyFont="1" applyFill="1" applyBorder="1" applyAlignment="1">
      <alignment horizontal="center" vertical="center"/>
    </xf>
    <xf numFmtId="0" fontId="34" fillId="3" borderId="35" xfId="0" applyFont="1" applyFill="1" applyBorder="1" applyAlignment="1">
      <alignment horizontal="center" vertical="center"/>
    </xf>
    <xf numFmtId="0" fontId="34" fillId="3" borderId="36" xfId="0" applyFont="1" applyFill="1" applyBorder="1" applyAlignment="1">
      <alignment horizontal="center" vertical="center"/>
    </xf>
    <xf numFmtId="0" fontId="35" fillId="3" borderId="37" xfId="6" applyFont="1" applyFill="1" applyBorder="1" applyAlignment="1">
      <alignment horizontal="center"/>
    </xf>
    <xf numFmtId="0" fontId="0" fillId="0" borderId="29" xfId="0" applyBorder="1" applyAlignment="1">
      <alignment horizontal="left" vertical="top" wrapText="1"/>
    </xf>
    <xf numFmtId="0" fontId="0" fillId="0" borderId="31" xfId="0" applyBorder="1" applyAlignment="1">
      <alignment horizontal="left" vertical="top" wrapText="1"/>
    </xf>
    <xf numFmtId="0" fontId="0" fillId="0" borderId="30" xfId="0" applyBorder="1" applyAlignment="1">
      <alignment horizontal="left" vertical="top" wrapText="1"/>
    </xf>
    <xf numFmtId="0" fontId="0" fillId="0" borderId="2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3" xfId="0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/>
    </xf>
    <xf numFmtId="0" fontId="8" fillId="2" borderId="32" xfId="0" applyFont="1" applyFill="1" applyBorder="1" applyAlignment="1">
      <alignment horizontal="center"/>
    </xf>
    <xf numFmtId="0" fontId="11" fillId="7" borderId="6" xfId="0" applyFont="1" applyFill="1" applyBorder="1" applyAlignment="1">
      <alignment horizontal="center" vertical="center"/>
    </xf>
    <xf numFmtId="0" fontId="11" fillId="7" borderId="18" xfId="0" applyFont="1" applyFill="1" applyBorder="1" applyAlignment="1">
      <alignment horizontal="center" vertical="center"/>
    </xf>
    <xf numFmtId="0" fontId="12" fillId="9" borderId="16" xfId="0" applyFont="1" applyFill="1" applyBorder="1" applyAlignment="1">
      <alignment horizontal="center" vertical="center" wrapText="1"/>
    </xf>
    <xf numFmtId="0" fontId="12" fillId="9" borderId="19" xfId="0" applyFont="1" applyFill="1" applyBorder="1" applyAlignment="1">
      <alignment horizontal="center" vertical="center" wrapText="1"/>
    </xf>
    <xf numFmtId="0" fontId="12" fillId="9" borderId="17" xfId="0" applyFont="1" applyFill="1" applyBorder="1" applyAlignment="1">
      <alignment horizontal="center" vertical="center" wrapText="1"/>
    </xf>
    <xf numFmtId="0" fontId="11" fillId="7" borderId="16" xfId="0" applyFont="1" applyFill="1" applyBorder="1" applyAlignment="1">
      <alignment horizontal="center" vertical="center"/>
    </xf>
    <xf numFmtId="0" fontId="11" fillId="7" borderId="19" xfId="0" applyFont="1" applyFill="1" applyBorder="1" applyAlignment="1">
      <alignment horizontal="center" vertical="center"/>
    </xf>
    <xf numFmtId="0" fontId="11" fillId="7" borderId="17" xfId="0" applyFont="1" applyFill="1" applyBorder="1" applyAlignment="1">
      <alignment horizontal="center" vertical="center"/>
    </xf>
    <xf numFmtId="0" fontId="8" fillId="12" borderId="8" xfId="0" applyFont="1" applyFill="1" applyBorder="1" applyAlignment="1">
      <alignment horizontal="center" vertical="center"/>
    </xf>
    <xf numFmtId="0" fontId="8" fillId="12" borderId="10" xfId="0" applyFont="1" applyFill="1" applyBorder="1" applyAlignment="1">
      <alignment horizontal="center" vertical="center"/>
    </xf>
    <xf numFmtId="0" fontId="8" fillId="12" borderId="9" xfId="0" applyFont="1" applyFill="1" applyBorder="1" applyAlignment="1">
      <alignment horizontal="center" vertical="center"/>
    </xf>
  </cellXfs>
  <cellStyles count="8">
    <cellStyle name="=C:\WINNT\SYSTEM32\COMMAND.COM 2" xfId="4"/>
    <cellStyle name="Encabezado 1" xfId="6" builtinId="16"/>
    <cellStyle name="Millares" xfId="1" builtinId="3"/>
    <cellStyle name="Millares 2" xfId="3"/>
    <cellStyle name="Millares 2 2" xfId="5"/>
    <cellStyle name="Normal" xfId="0" builtinId="0"/>
    <cellStyle name="Normal 3" xfId="7"/>
    <cellStyle name="Porcentaje" xfId="2" builtinId="5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/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sz val="10"/>
      </font>
      <numFmt numFmtId="3" formatCode="#,##0"/>
      <fill>
        <patternFill patternType="none">
          <fgColor indexed="64"/>
          <bgColor indexed="65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 style="thin">
          <color theme="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numFmt numFmtId="3" formatCode="#,##0"/>
      <alignment horizontal="general" vertical="top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71" formatCode="[$-C0A]d\ &quot;de&quot;\ mmmm\ &quot;de&quot;\ yyyy;@"/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171" formatCode="[$-C0A]d\ &quot;de&quot;\ mmmm\ &quot;de&quot;\ yyyy;@"/>
      <alignment horizontal="left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/>
        <bottom style="thin">
          <color theme="0"/>
        </bottom>
      </border>
    </dxf>
    <dxf>
      <border outline="0">
        <left style="thin">
          <color theme="0"/>
        </left>
        <right style="thin">
          <color theme="0"/>
        </right>
        <top style="thin">
          <color rgb="FF7030A0"/>
        </top>
        <bottom style="thin">
          <color theme="0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theme="0"/>
        </bottom>
      </border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colors>
    <mruColors>
      <color rgb="FFA9D08E"/>
      <color rgb="FFDDEBF7"/>
      <color rgb="FFDEFBFA"/>
      <color rgb="FFF1FDFD"/>
      <color rgb="FFE2EFDA"/>
      <color rgb="FF70AD47"/>
      <color rgb="FF9BC2E6"/>
      <color rgb="FF5B9BD5"/>
      <color rgb="FF19A4A7"/>
      <color rgb="FFFFEB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Style="combo" dx="16" fmlaLink="'BECO_Consulta Ver.02'!$C$5" fmlaRange="'Bases de Cálculo'!$C$38:$C$44" sel="1" val="0"/>
</file>

<file path=xl/ctrlProps/ctrlProp2.xml><?xml version="1.0" encoding="utf-8"?>
<formControlPr xmlns="http://schemas.microsoft.com/office/spreadsheetml/2009/9/main" objectType="Drop" dropStyle="combo" dx="16" fmlaLink="$B$5" fmlaRange="'Bases de Cálculo'!$E$38:$E$47" sel="1" val="2"/>
</file>

<file path=xl/ctrlProps/ctrlProp3.xml><?xml version="1.0" encoding="utf-8"?>
<formControlPr xmlns="http://schemas.microsoft.com/office/spreadsheetml/2009/9/main" objectType="Drop" dropStyle="combo" dx="16" fmlaLink="'BECO_Consulta Ver.02'!$C$5" fmlaRange="'Bases de Cálculo'!$C$38:$C$44" sel="1" val="0"/>
</file>

<file path=xl/ctrlProps/ctrlProp4.xml><?xml version="1.0" encoding="utf-8"?>
<formControlPr xmlns="http://schemas.microsoft.com/office/spreadsheetml/2009/9/main" objectType="Drop" dropStyle="combo" dx="16" fmlaLink="$B$5" fmlaRange="'Bases de Cálculo'!$C$115:$C$134" sel="3" val="0"/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1323975</xdr:colOff>
          <xdr:row>2</xdr:row>
          <xdr:rowOff>19050</xdr:rowOff>
        </xdr:from>
        <xdr:to>
          <xdr:col>2</xdr:col>
          <xdr:colOff>9525</xdr:colOff>
          <xdr:row>3</xdr:row>
          <xdr:rowOff>47625</xdr:rowOff>
        </xdr:to>
        <xdr:sp macro="" textlink="">
          <xdr:nvSpPr>
            <xdr:cNvPr id="113665" name="Drop Down 1" hidden="1">
              <a:extLst>
                <a:ext uri="{63B3BB69-23CF-44E3-9099-C40C66FF867C}">
                  <a14:compatExt spid="_x0000_s1136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1323975</xdr:colOff>
          <xdr:row>1</xdr:row>
          <xdr:rowOff>0</xdr:rowOff>
        </xdr:from>
        <xdr:to>
          <xdr:col>2</xdr:col>
          <xdr:colOff>9525</xdr:colOff>
          <xdr:row>2</xdr:row>
          <xdr:rowOff>19050</xdr:rowOff>
        </xdr:to>
        <xdr:sp macro="" textlink="">
          <xdr:nvSpPr>
            <xdr:cNvPr id="113666" name="Drop Down 2" hidden="1">
              <a:extLst>
                <a:ext uri="{63B3BB69-23CF-44E3-9099-C40C66FF867C}">
                  <a14:compatExt spid="_x0000_s1136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1323975</xdr:colOff>
          <xdr:row>2</xdr:row>
          <xdr:rowOff>19050</xdr:rowOff>
        </xdr:from>
        <xdr:to>
          <xdr:col>2</xdr:col>
          <xdr:colOff>9525</xdr:colOff>
          <xdr:row>3</xdr:row>
          <xdr:rowOff>47625</xdr:rowOff>
        </xdr:to>
        <xdr:sp macro="" textlink="">
          <xdr:nvSpPr>
            <xdr:cNvPr id="137217" name="Drop Down 1" hidden="1">
              <a:extLst>
                <a:ext uri="{63B3BB69-23CF-44E3-9099-C40C66FF867C}">
                  <a14:compatExt spid="_x0000_s137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1323975</xdr:colOff>
          <xdr:row>1</xdr:row>
          <xdr:rowOff>0</xdr:rowOff>
        </xdr:from>
        <xdr:to>
          <xdr:col>2</xdr:col>
          <xdr:colOff>9525</xdr:colOff>
          <xdr:row>2</xdr:row>
          <xdr:rowOff>19050</xdr:rowOff>
        </xdr:to>
        <xdr:sp macro="" textlink="">
          <xdr:nvSpPr>
            <xdr:cNvPr id="137218" name="Drop Down 2" hidden="1">
              <a:extLst>
                <a:ext uri="{63B3BB69-23CF-44E3-9099-C40C66FF867C}">
                  <a14:compatExt spid="_x0000_s137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278</xdr:col>
      <xdr:colOff>448235</xdr:colOff>
      <xdr:row>46</xdr:row>
      <xdr:rowOff>89647</xdr:rowOff>
    </xdr:from>
    <xdr:to>
      <xdr:col>287</xdr:col>
      <xdr:colOff>381000</xdr:colOff>
      <xdr:row>68</xdr:row>
      <xdr:rowOff>100853</xdr:rowOff>
    </xdr:to>
    <xdr:sp macro="" textlink="">
      <xdr:nvSpPr>
        <xdr:cNvPr id="2" name="Rectangle 1"/>
        <xdr:cNvSpPr/>
      </xdr:nvSpPr>
      <xdr:spPr>
        <a:xfrm>
          <a:off x="181277559" y="8886265"/>
          <a:ext cx="6790765" cy="420220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600" b="1"/>
            <a:t>NO</a:t>
          </a:r>
          <a:r>
            <a:rPr lang="es-MX" sz="1600" b="1" baseline="0"/>
            <a:t> HAY CONSUMO DE OTROS RENOVABLES COMO SOLAR EN INDUSTRIA, NO HAY CÓMO RESTAR ESE CONSUMO , SE DEJA EN CEROS ASUMIENDO QUE TODOS LOS OTROS RENOVABLES SE USA PARA GENERACIÓN</a:t>
          </a:r>
          <a:endParaRPr lang="es-MX" sz="1600" b="1"/>
        </a:p>
      </xdr:txBody>
    </xdr:sp>
    <xdr:clientData/>
  </xdr:twoCellAnchor>
  <xdr:twoCellAnchor>
    <xdr:from>
      <xdr:col>256</xdr:col>
      <xdr:colOff>425823</xdr:colOff>
      <xdr:row>46</xdr:row>
      <xdr:rowOff>100852</xdr:rowOff>
    </xdr:from>
    <xdr:to>
      <xdr:col>265</xdr:col>
      <xdr:colOff>358588</xdr:colOff>
      <xdr:row>68</xdr:row>
      <xdr:rowOff>112058</xdr:rowOff>
    </xdr:to>
    <xdr:sp macro="" textlink="">
      <xdr:nvSpPr>
        <xdr:cNvPr id="4" name="Rectangle 3"/>
        <xdr:cNvSpPr/>
      </xdr:nvSpPr>
      <xdr:spPr>
        <a:xfrm>
          <a:off x="165678970" y="8897470"/>
          <a:ext cx="6790765" cy="420220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600" b="1"/>
            <a:t>NO</a:t>
          </a:r>
          <a:r>
            <a:rPr lang="es-MX" sz="1600" b="1" baseline="0"/>
            <a:t> HAY CONSUMO DE HIDROENERGÍA EN INDUSTRIA, NO HAY CÓMO RESTAR ESE CONSUMO , SE DEJA EN CEROS ASUMIENDO QUE TODA LA HIDROENERGÍA SE USA PARA GENERACIÓN</a:t>
          </a:r>
          <a:endParaRPr lang="es-MX" sz="1600" b="1"/>
        </a:p>
      </xdr:txBody>
    </xdr:sp>
    <xdr:clientData/>
  </xdr:twoCellAnchor>
  <xdr:twoCellAnchor>
    <xdr:from>
      <xdr:col>274</xdr:col>
      <xdr:colOff>44823</xdr:colOff>
      <xdr:row>40</xdr:row>
      <xdr:rowOff>0</xdr:rowOff>
    </xdr:from>
    <xdr:to>
      <xdr:col>276</xdr:col>
      <xdr:colOff>560294</xdr:colOff>
      <xdr:row>43</xdr:row>
      <xdr:rowOff>11205</xdr:rowOff>
    </xdr:to>
    <xdr:sp macro="" textlink="">
      <xdr:nvSpPr>
        <xdr:cNvPr id="6" name="Rectangle 5"/>
        <xdr:cNvSpPr/>
      </xdr:nvSpPr>
      <xdr:spPr>
        <a:xfrm>
          <a:off x="171046588" y="7182970"/>
          <a:ext cx="1725706" cy="862853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50" b="1"/>
            <a:t>No hay Autoconsumo de PT para estos años. Se asume</a:t>
          </a:r>
          <a:r>
            <a:rPr lang="es-MX" sz="1050" b="1" baseline="0"/>
            <a:t> que todo el PT va a generación</a:t>
          </a:r>
          <a:endParaRPr lang="es-MX" sz="1050" b="1"/>
        </a:p>
      </xdr:txBody>
    </xdr:sp>
    <xdr:clientData/>
  </xdr:twoCellAnchor>
  <xdr:twoCellAnchor>
    <xdr:from>
      <xdr:col>252</xdr:col>
      <xdr:colOff>89646</xdr:colOff>
      <xdr:row>40</xdr:row>
      <xdr:rowOff>0</xdr:rowOff>
    </xdr:from>
    <xdr:to>
      <xdr:col>254</xdr:col>
      <xdr:colOff>605116</xdr:colOff>
      <xdr:row>43</xdr:row>
      <xdr:rowOff>110939</xdr:rowOff>
    </xdr:to>
    <xdr:sp macro="" textlink="">
      <xdr:nvSpPr>
        <xdr:cNvPr id="7" name="Rectangle 6"/>
        <xdr:cNvSpPr/>
      </xdr:nvSpPr>
      <xdr:spPr>
        <a:xfrm>
          <a:off x="157699821" y="7171765"/>
          <a:ext cx="1734670" cy="997324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50" b="1"/>
            <a:t>No hay Autoconsumo de GN para estos años. Se asume</a:t>
          </a:r>
          <a:r>
            <a:rPr lang="es-MX" sz="1050" b="1" baseline="0"/>
            <a:t> que todo el GN va a generación; Se necesitan datos de ANH</a:t>
          </a:r>
        </a:p>
      </xdr:txBody>
    </xdr:sp>
    <xdr:clientData/>
  </xdr:twoCellAnchor>
  <xdr:twoCellAnchor>
    <xdr:from>
      <xdr:col>267</xdr:col>
      <xdr:colOff>29134</xdr:colOff>
      <xdr:row>40</xdr:row>
      <xdr:rowOff>0</xdr:rowOff>
    </xdr:from>
    <xdr:to>
      <xdr:col>273</xdr:col>
      <xdr:colOff>582705</xdr:colOff>
      <xdr:row>41</xdr:row>
      <xdr:rowOff>56029</xdr:rowOff>
    </xdr:to>
    <xdr:sp macro="" textlink="">
      <xdr:nvSpPr>
        <xdr:cNvPr id="8" name="Rectangle 5"/>
        <xdr:cNvSpPr/>
      </xdr:nvSpPr>
      <xdr:spPr>
        <a:xfrm>
          <a:off x="166795075" y="7268136"/>
          <a:ext cx="4184277" cy="441511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50" b="1"/>
            <a:t>Autoconsumo</a:t>
          </a:r>
          <a:r>
            <a:rPr lang="es-MX" sz="1050" b="1" baseline="0"/>
            <a:t> de Crudo en campo tomado de SIPG, se asume como 100% para generación eléctrica.</a:t>
          </a:r>
          <a:endParaRPr lang="es-MX" sz="1050" b="1"/>
        </a:p>
      </xdr:txBody>
    </xdr:sp>
    <xdr:clientData/>
  </xdr:twoCellAnchor>
  <xdr:twoCellAnchor>
    <xdr:from>
      <xdr:col>57</xdr:col>
      <xdr:colOff>156882</xdr:colOff>
      <xdr:row>20</xdr:row>
      <xdr:rowOff>67235</xdr:rowOff>
    </xdr:from>
    <xdr:to>
      <xdr:col>67</xdr:col>
      <xdr:colOff>649941</xdr:colOff>
      <xdr:row>23</xdr:row>
      <xdr:rowOff>22412</xdr:rowOff>
    </xdr:to>
    <xdr:sp macro="" textlink="">
      <xdr:nvSpPr>
        <xdr:cNvPr id="10" name="Rectangle 5"/>
        <xdr:cNvSpPr/>
      </xdr:nvSpPr>
      <xdr:spPr>
        <a:xfrm>
          <a:off x="37898294" y="3720353"/>
          <a:ext cx="6723529" cy="526677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50" b="1"/>
            <a:t>Dato</a:t>
          </a:r>
          <a:r>
            <a:rPr lang="es-MX" sz="1050" b="1" baseline="0"/>
            <a:t> calculado, sin soporte, solo para efectos prácticos de indicadores de PROURE. Por confirmar con  CENIT</a:t>
          </a:r>
        </a:p>
        <a:p>
          <a:pPr algn="ctr"/>
          <a:r>
            <a:rPr lang="es-MX" sz="1050" b="1" baseline="0"/>
            <a:t>Datos en negro  de balanc de crudos de ECOPETROL</a:t>
          </a:r>
          <a:endParaRPr lang="es-MX" sz="1050" b="1"/>
        </a:p>
      </xdr:txBody>
    </xdr:sp>
    <xdr:clientData/>
  </xdr:twoCellAnchor>
  <xdr:twoCellAnchor>
    <xdr:from>
      <xdr:col>65</xdr:col>
      <xdr:colOff>44824</xdr:colOff>
      <xdr:row>22</xdr:row>
      <xdr:rowOff>40341</xdr:rowOff>
    </xdr:from>
    <xdr:to>
      <xdr:col>67</xdr:col>
      <xdr:colOff>661147</xdr:colOff>
      <xdr:row>23</xdr:row>
      <xdr:rowOff>179295</xdr:rowOff>
    </xdr:to>
    <xdr:sp macro="" textlink="">
      <xdr:nvSpPr>
        <xdr:cNvPr id="9" name="Rectangle 5"/>
        <xdr:cNvSpPr/>
      </xdr:nvSpPr>
      <xdr:spPr>
        <a:xfrm>
          <a:off x="42672000" y="7122459"/>
          <a:ext cx="1961029" cy="329454"/>
        </a:xfrm>
        <a:prstGeom prst="rect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050" b="1"/>
            <a:t>Tomado</a:t>
          </a:r>
          <a:r>
            <a:rPr lang="es-MX" sz="1050" b="1" baseline="0"/>
            <a:t> de  Autogeneración</a:t>
          </a:r>
          <a:endParaRPr lang="es-MX" sz="1050" b="1"/>
        </a:p>
      </xdr:txBody>
    </xdr:sp>
    <xdr:clientData/>
  </xdr:twoCellAnchor>
</xdr:wsDr>
</file>

<file path=xl/tables/table1.xml><?xml version="1.0" encoding="utf-8"?>
<table xmlns="http://schemas.openxmlformats.org/spreadsheetml/2006/main" id="1" name="Tabla1" displayName="Tabla1" ref="B10:G16" headerRowCount="0" totalsRowShown="0" headerRowDxfId="15" dataDxfId="13" headerRowBorderDxfId="14" tableBorderDxfId="12">
  <tableColumns count="6">
    <tableColumn id="1" name="Columna1" headerRowDxfId="11" dataDxfId="10"/>
    <tableColumn id="2" name="Columna2" headerRowDxfId="9" dataDxfId="8" headerRowCellStyle="Millares" dataCellStyle="Millares"/>
    <tableColumn id="3" name="Columna3" headerRowDxfId="7" dataDxfId="6" headerRowCellStyle="Millares" dataCellStyle="Millares"/>
    <tableColumn id="4" name="Columna4" headerRowDxfId="5" dataDxfId="4"/>
    <tableColumn id="5" name="Columna5" headerRowDxfId="3" dataDxfId="2"/>
    <tableColumn id="6" name="Columna6" headerRowDxfId="1" dataDxfId="0" headerRowCellStyle="Millares" dataCellStyle="Millares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Empresarial 1">
      <a:dk1>
        <a:sysClr val="windowText" lastClr="000000"/>
      </a:dk1>
      <a:lt1>
        <a:sysClr val="window" lastClr="FFFFFF"/>
      </a:lt1>
      <a:dk2>
        <a:srgbClr val="352F25"/>
      </a:dk2>
      <a:lt2>
        <a:srgbClr val="EDECEB"/>
      </a:lt2>
      <a:accent1>
        <a:srgbClr val="03A996"/>
      </a:accent1>
      <a:accent2>
        <a:srgbClr val="B33536"/>
      </a:accent2>
      <a:accent3>
        <a:srgbClr val="E8C94B"/>
      </a:accent3>
      <a:accent4>
        <a:srgbClr val="2682A6"/>
      </a:accent4>
      <a:accent5>
        <a:srgbClr val="F08A42"/>
      </a:accent5>
      <a:accent6>
        <a:srgbClr val="6A5178"/>
      </a:accent6>
      <a:hlink>
        <a:srgbClr val="4D4436"/>
      </a:hlink>
      <a:folHlink>
        <a:srgbClr val="027E70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4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G23"/>
  <sheetViews>
    <sheetView workbookViewId="0"/>
  </sheetViews>
  <sheetFormatPr baseColWidth="10" defaultRowHeight="15" x14ac:dyDescent="0.25"/>
  <cols>
    <col min="1" max="1" width="2.140625" customWidth="1"/>
    <col min="2" max="2" width="11" customWidth="1"/>
    <col min="3" max="3" width="17" bestFit="1" customWidth="1"/>
    <col min="4" max="4" width="40.5703125" customWidth="1"/>
    <col min="5" max="6" width="11.140625" style="90" customWidth="1"/>
  </cols>
  <sheetData>
    <row r="1" spans="1:7" x14ac:dyDescent="0.25">
      <c r="A1" s="117"/>
      <c r="B1" s="117"/>
      <c r="C1" s="117"/>
      <c r="D1" s="117"/>
      <c r="E1" s="119"/>
      <c r="F1" s="119"/>
      <c r="G1" s="119"/>
    </row>
    <row r="2" spans="1:7" ht="21.75" thickBot="1" x14ac:dyDescent="0.4">
      <c r="A2" s="117"/>
      <c r="B2" s="122"/>
      <c r="C2" s="160" t="s">
        <v>285</v>
      </c>
      <c r="D2" s="160"/>
      <c r="E2" s="160"/>
      <c r="F2" s="160"/>
      <c r="G2" s="160"/>
    </row>
    <row r="3" spans="1:7" ht="15.75" thickTop="1" x14ac:dyDescent="0.25">
      <c r="A3" s="117"/>
      <c r="B3" s="117"/>
      <c r="C3" s="117"/>
      <c r="D3" s="117"/>
      <c r="E3" s="119"/>
      <c r="F3" s="119"/>
      <c r="G3" s="119"/>
    </row>
    <row r="4" spans="1:7" x14ac:dyDescent="0.25">
      <c r="A4" s="117"/>
      <c r="B4" s="117"/>
      <c r="C4" s="118" t="s">
        <v>280</v>
      </c>
      <c r="D4" s="117"/>
      <c r="E4" s="120" t="s">
        <v>286</v>
      </c>
      <c r="F4" s="121">
        <v>10</v>
      </c>
      <c r="G4" s="119"/>
    </row>
    <row r="5" spans="1:7" x14ac:dyDescent="0.25">
      <c r="A5" s="117"/>
      <c r="B5" s="117"/>
      <c r="C5" s="118" t="s">
        <v>281</v>
      </c>
      <c r="D5" s="117"/>
      <c r="E5" s="120" t="s">
        <v>287</v>
      </c>
      <c r="F5" s="121">
        <v>6</v>
      </c>
      <c r="G5" s="119"/>
    </row>
    <row r="6" spans="1:7" x14ac:dyDescent="0.25">
      <c r="A6" s="117"/>
      <c r="B6" s="117"/>
      <c r="C6" s="117"/>
      <c r="D6" s="117"/>
      <c r="E6" s="119"/>
      <c r="F6" s="119"/>
      <c r="G6" s="119"/>
    </row>
    <row r="7" spans="1:7" x14ac:dyDescent="0.25">
      <c r="A7" s="117"/>
      <c r="B7" s="117"/>
      <c r="C7" s="117"/>
      <c r="D7" s="117"/>
      <c r="E7" s="119"/>
      <c r="F7" s="119"/>
      <c r="G7" s="119"/>
    </row>
    <row r="8" spans="1:7" x14ac:dyDescent="0.25">
      <c r="A8" s="117"/>
      <c r="B8" s="157" t="s">
        <v>276</v>
      </c>
      <c r="C8" s="158"/>
      <c r="D8" s="158"/>
      <c r="E8" s="158"/>
      <c r="F8" s="159"/>
      <c r="G8" s="119"/>
    </row>
    <row r="9" spans="1:7" ht="38.25" x14ac:dyDescent="0.25">
      <c r="A9" s="117"/>
      <c r="B9" s="130"/>
      <c r="C9" s="131" t="s">
        <v>277</v>
      </c>
      <c r="D9" s="131" t="s">
        <v>282</v>
      </c>
      <c r="E9" s="132" t="s">
        <v>292</v>
      </c>
      <c r="F9" s="131" t="s">
        <v>278</v>
      </c>
      <c r="G9" s="131" t="s">
        <v>279</v>
      </c>
    </row>
    <row r="10" spans="1:7" x14ac:dyDescent="0.25">
      <c r="A10" s="117"/>
      <c r="B10" s="133">
        <v>1</v>
      </c>
      <c r="C10" s="134">
        <v>42740</v>
      </c>
      <c r="D10" s="135" t="s">
        <v>289</v>
      </c>
      <c r="E10" s="136" t="s">
        <v>281</v>
      </c>
      <c r="F10" s="136" t="s">
        <v>280</v>
      </c>
      <c r="G10" s="137" t="s">
        <v>283</v>
      </c>
    </row>
    <row r="11" spans="1:7" x14ac:dyDescent="0.25">
      <c r="A11" s="117"/>
      <c r="B11" s="133">
        <f>B10+1</f>
        <v>2</v>
      </c>
      <c r="C11" s="134"/>
      <c r="D11" s="135" t="s">
        <v>288</v>
      </c>
      <c r="E11" s="136" t="s">
        <v>281</v>
      </c>
      <c r="F11" s="136" t="s">
        <v>280</v>
      </c>
      <c r="G11" s="137" t="s">
        <v>283</v>
      </c>
    </row>
    <row r="12" spans="1:7" x14ac:dyDescent="0.25">
      <c r="A12" s="117"/>
      <c r="B12" s="133">
        <f t="shared" ref="B12:B15" si="0">B11+1</f>
        <v>3</v>
      </c>
      <c r="C12" s="134">
        <v>42754</v>
      </c>
      <c r="D12" s="135" t="s">
        <v>290</v>
      </c>
      <c r="E12" s="136" t="s">
        <v>281</v>
      </c>
      <c r="F12" s="136" t="s">
        <v>280</v>
      </c>
      <c r="G12" s="137" t="s">
        <v>283</v>
      </c>
    </row>
    <row r="13" spans="1:7" ht="25.5" x14ac:dyDescent="0.25">
      <c r="A13" s="117"/>
      <c r="B13" s="133">
        <f t="shared" si="0"/>
        <v>4</v>
      </c>
      <c r="C13" s="134">
        <v>42759</v>
      </c>
      <c r="D13" s="135" t="s">
        <v>284</v>
      </c>
      <c r="E13" s="136" t="s">
        <v>280</v>
      </c>
      <c r="F13" s="136" t="s">
        <v>280</v>
      </c>
      <c r="G13" s="137" t="s">
        <v>283</v>
      </c>
    </row>
    <row r="14" spans="1:7" ht="25.5" x14ac:dyDescent="0.25">
      <c r="A14" s="117"/>
      <c r="B14" s="133">
        <f t="shared" si="0"/>
        <v>5</v>
      </c>
      <c r="C14" s="134">
        <v>42759</v>
      </c>
      <c r="D14" s="135" t="s">
        <v>291</v>
      </c>
      <c r="E14" s="136" t="s">
        <v>280</v>
      </c>
      <c r="F14" s="136" t="s">
        <v>281</v>
      </c>
      <c r="G14" s="137" t="s">
        <v>283</v>
      </c>
    </row>
    <row r="15" spans="1:7" ht="25.5" x14ac:dyDescent="0.25">
      <c r="A15" s="117"/>
      <c r="B15" s="133">
        <f t="shared" si="0"/>
        <v>6</v>
      </c>
      <c r="C15" s="134">
        <v>42766</v>
      </c>
      <c r="D15" s="135" t="s">
        <v>294</v>
      </c>
      <c r="E15" s="136" t="s">
        <v>280</v>
      </c>
      <c r="F15" s="136" t="s">
        <v>280</v>
      </c>
      <c r="G15" s="137" t="s">
        <v>283</v>
      </c>
    </row>
    <row r="16" spans="1:7" ht="25.5" x14ac:dyDescent="0.25">
      <c r="A16" s="117"/>
      <c r="B16" s="133">
        <v>7</v>
      </c>
      <c r="C16" s="134">
        <v>42857</v>
      </c>
      <c r="D16" s="135" t="s">
        <v>301</v>
      </c>
      <c r="E16" s="136" t="s">
        <v>280</v>
      </c>
      <c r="F16" s="136" t="s">
        <v>280</v>
      </c>
      <c r="G16" s="137" t="s">
        <v>283</v>
      </c>
    </row>
    <row r="17" spans="1:7" x14ac:dyDescent="0.25">
      <c r="A17" s="117"/>
      <c r="B17" s="117"/>
      <c r="C17" s="117"/>
      <c r="D17" s="117"/>
      <c r="E17" s="117"/>
      <c r="F17" s="117"/>
      <c r="G17" s="117"/>
    </row>
    <row r="18" spans="1:7" x14ac:dyDescent="0.25">
      <c r="A18" s="117"/>
      <c r="B18" s="161"/>
      <c r="C18" s="162"/>
      <c r="D18" s="162"/>
      <c r="E18" s="162"/>
      <c r="F18" s="162"/>
      <c r="G18" s="163"/>
    </row>
    <row r="19" spans="1:7" x14ac:dyDescent="0.25">
      <c r="A19" s="117"/>
      <c r="B19" s="164"/>
      <c r="C19" s="165"/>
      <c r="D19" s="165"/>
      <c r="E19" s="165"/>
      <c r="F19" s="165"/>
      <c r="G19" s="166"/>
    </row>
    <row r="20" spans="1:7" x14ac:dyDescent="0.25">
      <c r="A20" s="117"/>
      <c r="B20" s="164"/>
      <c r="C20" s="165"/>
      <c r="D20" s="165"/>
      <c r="E20" s="165"/>
      <c r="F20" s="165"/>
      <c r="G20" s="166"/>
    </row>
    <row r="21" spans="1:7" x14ac:dyDescent="0.25">
      <c r="A21" s="117"/>
      <c r="B21" s="164"/>
      <c r="C21" s="165"/>
      <c r="D21" s="165"/>
      <c r="E21" s="165"/>
      <c r="F21" s="165"/>
      <c r="G21" s="166"/>
    </row>
    <row r="22" spans="1:7" x14ac:dyDescent="0.25">
      <c r="A22" s="117"/>
      <c r="B22" s="167"/>
      <c r="C22" s="168"/>
      <c r="D22" s="168"/>
      <c r="E22" s="168"/>
      <c r="F22" s="168"/>
      <c r="G22" s="169"/>
    </row>
    <row r="23" spans="1:7" x14ac:dyDescent="0.25">
      <c r="B23" s="117"/>
      <c r="C23" s="117"/>
      <c r="D23" s="117"/>
      <c r="E23" s="117"/>
      <c r="F23" s="117"/>
      <c r="G23" s="117"/>
    </row>
  </sheetData>
  <sheetProtection password="CC3D" sheet="1" objects="1" scenarios="1"/>
  <mergeCells count="3">
    <mergeCell ref="B8:F8"/>
    <mergeCell ref="C2:G2"/>
    <mergeCell ref="B18:G22"/>
  </mergeCells>
  <dataValidations count="1">
    <dataValidation type="list" allowBlank="1" showInputMessage="1" showErrorMessage="1" sqref="E10:F16">
      <formula1>$C$4:$C$5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A1:X94"/>
  <sheetViews>
    <sheetView tabSelected="1" zoomScaleNormal="100" zoomScalePageLayoutView="70" workbookViewId="0">
      <pane xSplit="2" ySplit="8" topLeftCell="C9" activePane="bottomRight" state="frozen"/>
      <selection pane="topRight" activeCell="C1" sqref="C1"/>
      <selection pane="bottomLeft" activeCell="A9" sqref="A9"/>
      <selection pane="bottomRight"/>
    </sheetView>
  </sheetViews>
  <sheetFormatPr baseColWidth="10" defaultColWidth="9.140625" defaultRowHeight="12.75" x14ac:dyDescent="0.25"/>
  <cols>
    <col min="1" max="1" width="3" style="12" bestFit="1" customWidth="1"/>
    <col min="2" max="2" width="46.42578125" style="8" customWidth="1"/>
    <col min="3" max="3" width="10.7109375" style="8" customWidth="1"/>
    <col min="4" max="11" width="10" style="8" customWidth="1"/>
    <col min="12" max="12" width="10.7109375" style="8" customWidth="1"/>
    <col min="13" max="23" width="10" style="8" customWidth="1"/>
    <col min="24" max="16384" width="9.140625" style="8"/>
  </cols>
  <sheetData>
    <row r="1" spans="1:23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</row>
    <row r="2" spans="1:23" s="12" customFormat="1" ht="15.75" x14ac:dyDescent="0.25">
      <c r="A2" s="88"/>
      <c r="B2" s="103" t="s">
        <v>79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</row>
    <row r="3" spans="1:23" s="12" customFormat="1" ht="15.75" x14ac:dyDescent="0.25">
      <c r="A3" s="88"/>
      <c r="B3" s="103" t="s">
        <v>80</v>
      </c>
      <c r="D3" s="91"/>
      <c r="E3" s="91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</row>
    <row r="4" spans="1:23" s="12" customFormat="1" x14ac:dyDescent="0.25">
      <c r="A4" s="88"/>
      <c r="B4" s="88"/>
      <c r="C4" s="88"/>
      <c r="D4" s="92"/>
      <c r="E4" s="92"/>
      <c r="F4" s="92"/>
      <c r="G4" s="92"/>
      <c r="H4" s="92"/>
      <c r="I4" s="92"/>
      <c r="J4" s="92"/>
      <c r="K4" s="92"/>
      <c r="L4" s="92"/>
      <c r="M4" s="92"/>
      <c r="N4" s="92"/>
      <c r="O4" s="92"/>
      <c r="P4" s="92"/>
      <c r="Q4" s="92"/>
      <c r="R4" s="92"/>
      <c r="S4" s="92"/>
      <c r="T4" s="92"/>
      <c r="U4" s="92"/>
      <c r="V4" s="92"/>
      <c r="W4" s="92"/>
    </row>
    <row r="5" spans="1:23" s="106" customFormat="1" hidden="1" x14ac:dyDescent="0.25">
      <c r="B5" s="107">
        <v>1</v>
      </c>
      <c r="C5" s="107">
        <v>1</v>
      </c>
      <c r="D5" s="108">
        <f>VLOOKUP(D7,'Bases de Cálculo'!$B$9:$K$35,$C$5+3,FALSE)</f>
        <v>1</v>
      </c>
      <c r="E5" s="108">
        <f>VLOOKUP(E7,'Bases de Cálculo'!$B$9:$K$35,$C$5+3,FALSE)</f>
        <v>1</v>
      </c>
      <c r="F5" s="108">
        <f>VLOOKUP(F7,'Bases de Cálculo'!$B$9:$K$35,$C$5+3,FALSE)</f>
        <v>1</v>
      </c>
      <c r="G5" s="108">
        <f>VLOOKUP(G7,'Bases de Cálculo'!$B$9:$K$35,$C$5+3,FALSE)</f>
        <v>1</v>
      </c>
      <c r="H5" s="108">
        <f>VLOOKUP(H7,'Bases de Cálculo'!$B$9:$K$35,$C$5+3,FALSE)</f>
        <v>1</v>
      </c>
      <c r="I5" s="108">
        <f>VLOOKUP(I7,'Bases de Cálculo'!$B$9:$K$35,$C$5+3,FALSE)</f>
        <v>1</v>
      </c>
      <c r="J5" s="108">
        <f>VLOOKUP(J7,'Bases de Cálculo'!$B$9:$K$35,$C$5+3,FALSE)</f>
        <v>1</v>
      </c>
      <c r="K5" s="108">
        <f>VLOOKUP(K7,'Bases de Cálculo'!$B$9:$K$35,$C$5+3,FALSE)</f>
        <v>1</v>
      </c>
      <c r="L5" s="107">
        <f>2005+B5</f>
        <v>2006</v>
      </c>
      <c r="M5" s="108">
        <f>VLOOKUP(M7,'Bases de Cálculo'!$B$9:$K$35,$C$5+3,FALSE)</f>
        <v>1</v>
      </c>
      <c r="N5" s="108">
        <f>VLOOKUP(N7,'Bases de Cálculo'!$B$9:$K$35,$C$5+3,FALSE)</f>
        <v>1</v>
      </c>
      <c r="O5" s="108">
        <f>VLOOKUP(O7,'Bases de Cálculo'!$B$9:$K$35,$C$5+3,FALSE)</f>
        <v>1</v>
      </c>
      <c r="P5" s="108">
        <f>VLOOKUP(P7,'Bases de Cálculo'!$B$9:$K$35,$C$5+3,FALSE)</f>
        <v>1</v>
      </c>
      <c r="Q5" s="108">
        <f>VLOOKUP(Q7,'Bases de Cálculo'!$B$9:$K$35,$C$5+3,FALSE)</f>
        <v>1</v>
      </c>
      <c r="R5" s="108">
        <f>VLOOKUP(R7,'Bases de Cálculo'!$B$9:$K$35,$C$5+3,FALSE)</f>
        <v>1</v>
      </c>
      <c r="S5" s="108">
        <f>VLOOKUP(S7,'Bases de Cálculo'!$B$9:$K$35,$C$5+3,FALSE)</f>
        <v>1</v>
      </c>
      <c r="T5" s="108">
        <f>VLOOKUP(T7,'Bases de Cálculo'!$B$9:$K$35,$C$5+3,FALSE)</f>
        <v>1</v>
      </c>
      <c r="U5" s="108">
        <f>VLOOKUP(U7,'Bases de Cálculo'!$B$9:$K$35,$C$5+3,FALSE)</f>
        <v>1</v>
      </c>
      <c r="V5" s="108">
        <f>VLOOKUP(V7,'Bases de Cálculo'!$B$9:$K$35,$C$5+3,FALSE)</f>
        <v>1</v>
      </c>
      <c r="W5" s="108">
        <f>VLOOKUP(W7,'Bases de Cálculo'!$B$9:$K$35,$C$5+3,FALSE)</f>
        <v>1</v>
      </c>
    </row>
    <row r="6" spans="1:23" s="9" customFormat="1" x14ac:dyDescent="0.25">
      <c r="A6" s="54"/>
      <c r="B6" s="170" t="str">
        <f>CONCATENATE("Balance energético Colombiano ",L5,"
",VLOOKUP($C$8,'Bases de Cálculo'!$B$38:$C$44,2,FALSE),"/año")</f>
        <v>Balance energético Colombiano 2006
Unidades Originales */año</v>
      </c>
      <c r="C6" s="173" t="s">
        <v>40</v>
      </c>
      <c r="D6" s="173"/>
      <c r="E6" s="173"/>
      <c r="F6" s="173"/>
      <c r="G6" s="173"/>
      <c r="H6" s="173"/>
      <c r="I6" s="173"/>
      <c r="J6" s="173"/>
      <c r="K6" s="173"/>
      <c r="L6" s="174" t="s">
        <v>41</v>
      </c>
      <c r="M6" s="174"/>
      <c r="N6" s="174"/>
      <c r="O6" s="174"/>
      <c r="P6" s="174"/>
      <c r="Q6" s="174"/>
      <c r="R6" s="174"/>
      <c r="S6" s="174"/>
      <c r="T6" s="174"/>
      <c r="U6" s="174"/>
      <c r="V6" s="174"/>
      <c r="W6" s="174"/>
    </row>
    <row r="7" spans="1:23" s="9" customFormat="1" x14ac:dyDescent="0.25">
      <c r="A7" s="54"/>
      <c r="B7" s="171"/>
      <c r="C7" s="14" t="s">
        <v>42</v>
      </c>
      <c r="D7" s="14" t="s">
        <v>20</v>
      </c>
      <c r="E7" s="14" t="s">
        <v>21</v>
      </c>
      <c r="F7" s="14" t="s">
        <v>22</v>
      </c>
      <c r="G7" s="14" t="s">
        <v>23</v>
      </c>
      <c r="H7" s="14" t="s">
        <v>24</v>
      </c>
      <c r="I7" s="14" t="s">
        <v>25</v>
      </c>
      <c r="J7" s="14" t="s">
        <v>26</v>
      </c>
      <c r="K7" s="14" t="s">
        <v>112</v>
      </c>
      <c r="L7" s="15" t="s">
        <v>42</v>
      </c>
      <c r="M7" s="15" t="s">
        <v>27</v>
      </c>
      <c r="N7" s="15" t="s">
        <v>28</v>
      </c>
      <c r="O7" s="15" t="s">
        <v>29</v>
      </c>
      <c r="P7" s="15" t="s">
        <v>30</v>
      </c>
      <c r="Q7" s="15" t="s">
        <v>31</v>
      </c>
      <c r="R7" s="15" t="s">
        <v>32</v>
      </c>
      <c r="S7" s="15" t="s">
        <v>117</v>
      </c>
      <c r="T7" s="15" t="s">
        <v>33</v>
      </c>
      <c r="U7" s="15" t="s">
        <v>35</v>
      </c>
      <c r="V7" s="15" t="s">
        <v>36</v>
      </c>
      <c r="W7" s="15" t="s">
        <v>38</v>
      </c>
    </row>
    <row r="8" spans="1:23" s="9" customFormat="1" x14ac:dyDescent="0.25">
      <c r="A8" s="54"/>
      <c r="B8" s="172"/>
      <c r="C8" s="14" t="str">
        <f>IF($C$5=1,"UO",HLOOKUP("UO",'Bases de Cálculo'!$B$38:$B$44,$C$5))</f>
        <v>UO</v>
      </c>
      <c r="D8" s="14" t="str">
        <f ca="1">IF($C$5=1,VLOOKUP(D7,'Bases de Cálculo'!$B$9:$D$35,3,FALSE),INDIRECT(CONCATENATE("'Bases de Cálculo'!B",37+$C$5)))</f>
        <v>kTon</v>
      </c>
      <c r="E8" s="138" t="str">
        <f ca="1">IF($C$5=1,VLOOKUP(E7,'Bases de Cálculo'!$B$9:$D$35,3,FALSE),INDIRECT(CONCATENATE("'Bases de Cálculo'!B",37+$C$5)))</f>
        <v>kTon</v>
      </c>
      <c r="F8" s="138" t="str">
        <f ca="1">IF($C$5=1,VLOOKUP(F7,'Bases de Cálculo'!$B$9:$D$35,3,FALSE),INDIRECT(CONCATENATE("'Bases de Cálculo'!B",37+$C$5)))</f>
        <v>Mpc</v>
      </c>
      <c r="G8" s="138" t="str">
        <f ca="1">IF($C$5=1,VLOOKUP(G7,'Bases de Cálculo'!$B$9:$D$35,3,FALSE),INDIRECT(CONCATENATE("'Bases de Cálculo'!B",37+$C$5)))</f>
        <v>GWh</v>
      </c>
      <c r="H8" s="138" t="str">
        <f ca="1">IF($C$5=1,VLOOKUP(H7,'Bases de Cálculo'!$B$9:$D$35,3,FALSE),INDIRECT(CONCATENATE("'Bases de Cálculo'!B",37+$C$5)))</f>
        <v>kTon</v>
      </c>
      <c r="I8" s="138" t="str">
        <f ca="1">IF($C$5=1,VLOOKUP(I7,'Bases de Cálculo'!$B$9:$D$35,3,FALSE),INDIRECT(CONCATENATE("'Bases de Cálculo'!B",37+$C$5)))</f>
        <v>kBL</v>
      </c>
      <c r="J8" s="138" t="str">
        <f ca="1">IF($C$5=1,VLOOKUP(J7,'Bases de Cálculo'!$B$9:$D$35,3,FALSE),INDIRECT(CONCATENATE("'Bases de Cálculo'!B",37+$C$5)))</f>
        <v>TJ</v>
      </c>
      <c r="K8" s="138" t="str">
        <f ca="1">IF($C$5=1,VLOOKUP(K7,'Bases de Cálculo'!$B$9:$D$35,3,FALSE),INDIRECT(CONCATENATE("'Bases de Cálculo'!B",37+$C$5)))</f>
        <v>GWh</v>
      </c>
      <c r="L8" s="139" t="str">
        <f>IF($C$5=1,"UO",HLOOKUP("UO",'Bases de Cálculo'!$B$38:$B$44,$C$5))</f>
        <v>UO</v>
      </c>
      <c r="M8" s="139" t="str">
        <f ca="1">IF($C$5=1,VLOOKUP(M7,'Bases de Cálculo'!$B$9:$D$35,3,FALSE),INDIRECT(CONCATENATE("'Bases de Cálculo'!B",37+$C$5)))</f>
        <v>kBL</v>
      </c>
      <c r="N8" s="139" t="str">
        <f ca="1">IF($C$5=1,VLOOKUP(N7,'Bases de Cálculo'!$B$9:$D$35,3,FALSE),INDIRECT(CONCATENATE("'Bases de Cálculo'!B",37+$C$5)))</f>
        <v>kBL</v>
      </c>
      <c r="O8" s="139" t="str">
        <f ca="1">IF($C$5=1,VLOOKUP(O7,'Bases de Cálculo'!$B$9:$D$35,3,FALSE),INDIRECT(CONCATENATE("'Bases de Cálculo'!B",37+$C$5)))</f>
        <v>kTon</v>
      </c>
      <c r="P8" s="139" t="str">
        <f ca="1">IF($C$5=1,VLOOKUP(P7,'Bases de Cálculo'!$B$9:$D$35,3,FALSE),INDIRECT(CONCATENATE("'Bases de Cálculo'!B",37+$C$5)))</f>
        <v>kTon</v>
      </c>
      <c r="Q8" s="139" t="str">
        <f ca="1">IF($C$5=1,VLOOKUP(Q7,'Bases de Cálculo'!$B$9:$D$35,3,FALSE),INDIRECT(CONCATENATE("'Bases de Cálculo'!B",37+$C$5)))</f>
        <v>kBL</v>
      </c>
      <c r="R8" s="139" t="str">
        <f ca="1">IF($C$5=1,VLOOKUP(R7,'Bases de Cálculo'!$B$9:$D$35,3,FALSE),INDIRECT(CONCATENATE("'Bases de Cálculo'!B",37+$C$5)))</f>
        <v>GWh</v>
      </c>
      <c r="S8" s="139" t="str">
        <f ca="1">IF($C$5=1,VLOOKUP(S7,'Bases de Cálculo'!$B$9:$D$35,3,FALSE),INDIRECT(CONCATENATE("'Bases de Cálculo'!B",37+$C$5)))</f>
        <v>GWh</v>
      </c>
      <c r="T8" s="139" t="str">
        <f ca="1">IF($C$5=1,VLOOKUP(T7,'Bases de Cálculo'!$B$9:$D$35,3,FALSE),INDIRECT(CONCATENATE("'Bases de Cálculo'!B",37+$C$5)))</f>
        <v>kBL</v>
      </c>
      <c r="U8" s="139" t="str">
        <f ca="1">IF($C$5=1,VLOOKUP(U7,'Bases de Cálculo'!$B$9:$D$35,3,FALSE),INDIRECT(CONCATENATE("'Bases de Cálculo'!B",37+$C$5)))</f>
        <v>kBL</v>
      </c>
      <c r="V8" s="139" t="str">
        <f ca="1">IF($C$5=1,VLOOKUP(V7,'Bases de Cálculo'!$B$9:$D$35,3,FALSE),INDIRECT(CONCATENATE("'Bases de Cálculo'!B",37+$C$5)))</f>
        <v>kBL</v>
      </c>
      <c r="W8" s="139" t="str">
        <f ca="1">IF($C$5=1,VLOOKUP(W7,'Bases de Cálculo'!$B$9:$D$35,3,FALSE),INDIRECT(CONCATENATE("'Bases de Cálculo'!B",37+$C$5)))</f>
        <v>kBL</v>
      </c>
    </row>
    <row r="9" spans="1:23" s="9" customFormat="1" x14ac:dyDescent="0.25">
      <c r="A9" s="54"/>
      <c r="B9" s="153" t="s">
        <v>298</v>
      </c>
      <c r="C9" s="152" t="str">
        <f t="shared" ref="C9:C10" si="0">IF($C$5=1,"No aplica",_xlfn.AGGREGATE(9,6,D9:K9))</f>
        <v>No aplica</v>
      </c>
      <c r="D9" s="93">
        <f>D10+D11+D12-D13-D14-D15-D16+D17-D18-D19-D20</f>
        <v>5301.2118649999984</v>
      </c>
      <c r="E9" s="93">
        <f t="shared" ref="E9:K9" si="1">E10+E11+E12-E13-E14-E15-E16+E17-E18-E19-E20</f>
        <v>5990.6552536432791</v>
      </c>
      <c r="F9" s="93">
        <f t="shared" si="1"/>
        <v>242708.37392849804</v>
      </c>
      <c r="G9" s="93">
        <f t="shared" si="1"/>
        <v>51343.855862749588</v>
      </c>
      <c r="H9" s="93">
        <f t="shared" si="1"/>
        <v>5173.1651038512045</v>
      </c>
      <c r="I9" s="93">
        <f t="shared" si="1"/>
        <v>117216.36818380951</v>
      </c>
      <c r="J9" s="93">
        <f t="shared" si="1"/>
        <v>2669.0876355534974</v>
      </c>
      <c r="K9" s="93">
        <f t="shared" si="1"/>
        <v>1435.7836499963139</v>
      </c>
      <c r="L9" s="152" t="str">
        <f t="shared" ref="L9:L24" si="2">IF($C$5=1,"No aplica",_xlfn.AGGREGATE(9,6,M9:W9))</f>
        <v>No aplica</v>
      </c>
      <c r="M9" s="93">
        <f t="shared" ref="M9:W9" si="3">M10+M11+M12-M13-M14-M15-M16+M17-M18-M19-M20</f>
        <v>0</v>
      </c>
      <c r="N9" s="93">
        <f t="shared" si="3"/>
        <v>0</v>
      </c>
      <c r="O9" s="93">
        <f t="shared" si="3"/>
        <v>118.839</v>
      </c>
      <c r="P9" s="93">
        <f t="shared" si="3"/>
        <v>350.69699999999989</v>
      </c>
      <c r="Q9" s="93">
        <f t="shared" si="3"/>
        <v>36078.326143497034</v>
      </c>
      <c r="R9" s="93">
        <f t="shared" si="3"/>
        <v>40233.650742417471</v>
      </c>
      <c r="S9" s="93">
        <f t="shared" si="3"/>
        <v>3202.9873372237939</v>
      </c>
      <c r="T9" s="93">
        <f t="shared" si="3"/>
        <v>634.86476190475878</v>
      </c>
      <c r="U9" s="93">
        <f t="shared" si="3"/>
        <v>9187.1913643325606</v>
      </c>
      <c r="V9" s="93">
        <f t="shared" si="3"/>
        <v>34800.070029709554</v>
      </c>
      <c r="W9" s="93">
        <f t="shared" si="3"/>
        <v>6563.7950000000001</v>
      </c>
    </row>
    <row r="10" spans="1:23" x14ac:dyDescent="0.25">
      <c r="A10" s="54"/>
      <c r="B10" s="141" t="s">
        <v>295</v>
      </c>
      <c r="C10" s="22" t="str">
        <f t="shared" si="0"/>
        <v>No aplica</v>
      </c>
      <c r="D10" s="22">
        <f>(HLOOKUP(CONCATENATE($L$5,D$7),BECO_Datos!$D$3:$HN$86,BECO_Datos!$A10,FALSE)+IFERROR(HLOOKUP(CONCATENATE($L$5,D$7),BECO_Datos!$HP$3:$LT$86,BECO_Datos!$A10,FALSE),0))*D$5+D25</f>
        <v>5301.2118649999984</v>
      </c>
      <c r="E10" s="22">
        <f>(HLOOKUP(CONCATENATE($L$5,E$7),BECO_Datos!$D$3:$HN$86,BECO_Datos!$A10,FALSE)+IFERROR(HLOOKUP(CONCATENATE($L$5,E$7),BECO_Datos!$HP$3:$LT$86,BECO_Datos!$A10,FALSE),0))*E$5+E25</f>
        <v>66191.87</v>
      </c>
      <c r="F10" s="22">
        <f>(HLOOKUP(CONCATENATE($L$5,F$7),BECO_Datos!$D$3:$HN$86,BECO_Datos!$A10,FALSE)+IFERROR(HLOOKUP(CONCATENATE($L$5,F$7),BECO_Datos!$HP$3:$LT$86,BECO_Datos!$A10,FALSE),0))*F$5+F25</f>
        <v>1378351.683</v>
      </c>
      <c r="G10" s="22">
        <f>(HLOOKUP(CONCATENATE($L$5,G$7),BECO_Datos!$D$3:$HN$86,BECO_Datos!$A10,FALSE)+IFERROR(HLOOKUP(CONCATENATE($L$5,G$7),BECO_Datos!$HP$3:$LT$86,BECO_Datos!$A10,FALSE),0))*G$5+G25</f>
        <v>51343.855862749588</v>
      </c>
      <c r="H10" s="22">
        <f>(HLOOKUP(CONCATENATE($L$5,H$7),BECO_Datos!$D$3:$HN$86,BECO_Datos!$A10,FALSE)+IFERROR(HLOOKUP(CONCATENATE($L$5,H$7),BECO_Datos!$HP$3:$LT$86,BECO_Datos!$A10,FALSE),0))*H$5+H25</f>
        <v>5174.5103738512043</v>
      </c>
      <c r="I10" s="22">
        <f>(HLOOKUP(CONCATENATE($L$5,I$7),BECO_Datos!$D$3:$HN$86,BECO_Datos!$A10,FALSE)+IFERROR(HLOOKUP(CONCATENATE($L$5,I$7),BECO_Datos!$HP$3:$LT$86,BECO_Datos!$A10,FALSE),0))*I$5+I25</f>
        <v>192504.185</v>
      </c>
      <c r="J10" s="22">
        <f>(HLOOKUP(CONCATENATE($L$5,J$7),BECO_Datos!$D$3:$HN$86,BECO_Datos!$A10,FALSE)+IFERROR(HLOOKUP(CONCATENATE($L$5,J$7),BECO_Datos!$HP$3:$LT$86,BECO_Datos!$A10,FALSE),0))*J$5+J25</f>
        <v>2669.0876355534974</v>
      </c>
      <c r="K10" s="22">
        <f>(HLOOKUP(CONCATENATE($L$5,K$7),BECO_Datos!$D$3:$HN$86,BECO_Datos!$A10,FALSE)+IFERROR(HLOOKUP(CONCATENATE($L$5,K$7),BECO_Datos!$HP$3:$LT$86,BECO_Datos!$A10,FALSE),0))*K$5+K25</f>
        <v>1435.7836499963139</v>
      </c>
      <c r="L10" s="22" t="str">
        <f t="shared" si="2"/>
        <v>No aplica</v>
      </c>
      <c r="M10" s="22">
        <f>(HLOOKUP(CONCATENATE($L$5,M$7),BECO_Datos!$D$3:$HN$86,BECO_Datos!$A10,FALSE)+IFERROR(HLOOKUP(CONCATENATE($L$5,M$7),BECO_Datos!$HP$3:$LT$86,BECO_Datos!$A10,FALSE),0))*M$5+M25</f>
        <v>1671.1007663842765</v>
      </c>
      <c r="N10" s="22">
        <f>(HLOOKUP(CONCATENATE($L$5,N$7),BECO_Datos!$D$3:$HN$86,BECO_Datos!$A10,FALSE)+IFERROR(HLOOKUP(CONCATENATE($L$5,N$7),BECO_Datos!$HP$3:$LT$86,BECO_Datos!$A10,FALSE),0))*N$5+N25</f>
        <v>0</v>
      </c>
      <c r="O10" s="22">
        <f>(HLOOKUP(CONCATENATE($L$5,O$7),BECO_Datos!$D$3:$HN$86,BECO_Datos!$A10,FALSE)+IFERROR(HLOOKUP(CONCATENATE($L$5,O$7),BECO_Datos!$HP$3:$LT$86,BECO_Datos!$A10,FALSE),0))*O$5+O25</f>
        <v>123.93358076999999</v>
      </c>
      <c r="P10" s="22">
        <f>(HLOOKUP(CONCATENATE($L$5,P$7),BECO_Datos!$D$3:$HN$86,BECO_Datos!$A10,FALSE)+IFERROR(HLOOKUP(CONCATENATE($L$5,P$7),BECO_Datos!$HP$3:$LT$86,BECO_Datos!$A10,FALSE),0))*P$5+P25</f>
        <v>1170.1571146299998</v>
      </c>
      <c r="Q10" s="22">
        <f>(HLOOKUP(CONCATENATE($L$5,Q$7),BECO_Datos!$D$3:$HN$86,BECO_Datos!$A10,FALSE)+IFERROR(HLOOKUP(CONCATENATE($L$5,Q$7),BECO_Datos!$HP$3:$LT$86,BECO_Datos!$A10,FALSE),0))*Q$5+Q25</f>
        <v>31347.769520000002</v>
      </c>
      <c r="R10" s="22">
        <f>(HLOOKUP(CONCATENATE($L$5,R$7),BECO_Datos!$D$3:$HN$86,BECO_Datos!$A10,FALSE)+IFERROR(HLOOKUP(CONCATENATE($L$5,R$7),BECO_Datos!$HP$3:$LT$86,BECO_Datos!$A10,FALSE),0))*R$5+R25</f>
        <v>52340.048325819967</v>
      </c>
      <c r="S10" s="22">
        <f>(HLOOKUP(CONCATENATE($L$5,S$7),BECO_Datos!$D$3:$HN$86,BECO_Datos!$A10,FALSE)+IFERROR(HLOOKUP(CONCATENATE($L$5,S$7),BECO_Datos!$HP$3:$LT$86,BECO_Datos!$A10,FALSE),0))*S$5+S25</f>
        <v>6927.7710930981029</v>
      </c>
      <c r="T10" s="22">
        <f>(HLOOKUP(CONCATENATE($L$5,T$7),BECO_Datos!$D$3:$HN$86,BECO_Datos!$A10,FALSE)+IFERROR(HLOOKUP(CONCATENATE($L$5,T$7),BECO_Datos!$HP$3:$LT$86,BECO_Datos!$A10,FALSE),0))*T$5+T25</f>
        <v>24008.36976190476</v>
      </c>
      <c r="U10" s="22">
        <f>(HLOOKUP(CONCATENATE($L$5,U$7),BECO_Datos!$D$3:$HN$86,BECO_Datos!$A10,FALSE)+IFERROR(HLOOKUP(CONCATENATE($L$5,U$7),BECO_Datos!$HP$3:$LT$86,BECO_Datos!$A10,FALSE),0))*U$5+U25</f>
        <v>9564.1735802055773</v>
      </c>
      <c r="V10" s="22">
        <f>(HLOOKUP(CONCATENATE($L$5,V$7),BECO_Datos!$D$3:$HN$86,BECO_Datos!$A10,FALSE)+IFERROR(HLOOKUP(CONCATENATE($L$5,V$7),BECO_Datos!$HP$3:$LT$86,BECO_Datos!$A10,FALSE),0))*V$5+V25</f>
        <v>33543.826470094646</v>
      </c>
      <c r="W10" s="22">
        <f>(HLOOKUP(CONCATENATE($L$5,W$7),BECO_Datos!$D$3:$HN$86,BECO_Datos!$A10,FALSE)+IFERROR(HLOOKUP(CONCATENATE($L$5,W$7),BECO_Datos!$HP$3:$LT$86,BECO_Datos!$A10,FALSE),0))*W$5+W25</f>
        <v>6533.1350000000002</v>
      </c>
    </row>
    <row r="11" spans="1:23" x14ac:dyDescent="0.25">
      <c r="A11" s="54"/>
      <c r="B11" s="142" t="s">
        <v>0</v>
      </c>
      <c r="C11" s="23" t="str">
        <f t="shared" ref="C11:C19" si="4">IF($C$5=1,"No aplica",_xlfn.AGGREGATE(9,6,D11:K11))</f>
        <v>No aplica</v>
      </c>
      <c r="D11" s="94">
        <f>(HLOOKUP(CONCATENATE($L$5,D$7),BECO_Datos!$D$3:$HN$86,BECO_Datos!$A11,FALSE)+IFERROR(HLOOKUP(CONCATENATE($L$5,D$7),BECO_Datos!$HP$3:$LT$86,BECO_Datos!$A11,FALSE),0))*D$5</f>
        <v>0</v>
      </c>
      <c r="E11" s="94">
        <f>(HLOOKUP(CONCATENATE($L$5,E$7),BECO_Datos!$D$3:$HN$86,BECO_Datos!$A11,FALSE)+IFERROR(HLOOKUP(CONCATENATE($L$5,E$7),BECO_Datos!$HP$3:$LT$86,BECO_Datos!$A11,FALSE),0))*E$5</f>
        <v>0.12589335000000001</v>
      </c>
      <c r="F11" s="94">
        <f>(HLOOKUP(CONCATENATE($L$5,F$7),BECO_Datos!$D$3:$HN$86,BECO_Datos!$A11,FALSE)+IFERROR(HLOOKUP(CONCATENATE($L$5,F$7),BECO_Datos!$HP$3:$LT$86,BECO_Datos!$A11,FALSE),0))*F$5</f>
        <v>0</v>
      </c>
      <c r="G11" s="94">
        <f>(HLOOKUP(CONCATENATE($L$5,G$7),BECO_Datos!$D$3:$HN$86,BECO_Datos!$A11,FALSE)+IFERROR(HLOOKUP(CONCATENATE($L$5,G$7),BECO_Datos!$HP$3:$LT$86,BECO_Datos!$A11,FALSE),0))*G$5</f>
        <v>0</v>
      </c>
      <c r="H11" s="94">
        <f>(HLOOKUP(CONCATENATE($L$5,H$7),BECO_Datos!$D$3:$HN$86,BECO_Datos!$A11,FALSE)+IFERROR(HLOOKUP(CONCATENATE($L$5,H$7),BECO_Datos!$HP$3:$LT$86,BECO_Datos!$A11,FALSE),0))*H$5</f>
        <v>0</v>
      </c>
      <c r="I11" s="94">
        <f>(HLOOKUP(CONCATENATE($L$5,I$7),BECO_Datos!$D$3:$HN$86,BECO_Datos!$A11,FALSE)+IFERROR(HLOOKUP(CONCATENATE($L$5,I$7),BECO_Datos!$HP$3:$LT$86,BECO_Datos!$A11,FALSE),0))*I$5</f>
        <v>0</v>
      </c>
      <c r="J11" s="94">
        <f>(HLOOKUP(CONCATENATE($L$5,J$7),BECO_Datos!$D$3:$HN$86,BECO_Datos!$A11,FALSE)+IFERROR(HLOOKUP(CONCATENATE($L$5,J$7),BECO_Datos!$HP$3:$LT$86,BECO_Datos!$A11,FALSE),0))*J$5</f>
        <v>0</v>
      </c>
      <c r="K11" s="94">
        <f>(HLOOKUP(CONCATENATE($L$5,K$7),BECO_Datos!$D$3:$HN$86,BECO_Datos!$A11,FALSE)+IFERROR(HLOOKUP(CONCATENATE($L$5,K$7),BECO_Datos!$HP$3:$LT$86,BECO_Datos!$A11,FALSE),0))*K$5</f>
        <v>0</v>
      </c>
      <c r="L11" s="23" t="str">
        <f t="shared" si="2"/>
        <v>No aplica</v>
      </c>
      <c r="M11" s="94">
        <f>(HLOOKUP(CONCATENATE($L$5,M$7),BECO_Datos!$D$3:$HN$86,BECO_Datos!$A11,FALSE)+IFERROR(HLOOKUP(CONCATENATE($L$5,M$7),BECO_Datos!$HP$3:$LT$86,BECO_Datos!$A11,FALSE),0))*M$5</f>
        <v>0</v>
      </c>
      <c r="N11" s="94">
        <f>(HLOOKUP(CONCATENATE($L$5,N$7),BECO_Datos!$D$3:$HN$86,BECO_Datos!$A11,FALSE)+IFERROR(HLOOKUP(CONCATENATE($L$5,N$7),BECO_Datos!$HP$3:$LT$86,BECO_Datos!$A11,FALSE),0))*N$5</f>
        <v>0</v>
      </c>
      <c r="O11" s="94">
        <f>(HLOOKUP(CONCATENATE($L$5,O$7),BECO_Datos!$D$3:$HN$86,BECO_Datos!$A11,FALSE)+IFERROR(HLOOKUP(CONCATENATE($L$5,O$7),BECO_Datos!$HP$3:$LT$86,BECO_Datos!$A11,FALSE),0))*O$5</f>
        <v>0</v>
      </c>
      <c r="P11" s="94">
        <f>(HLOOKUP(CONCATENATE($L$5,P$7),BECO_Datos!$D$3:$HN$86,BECO_Datos!$A11,FALSE)+IFERROR(HLOOKUP(CONCATENATE($L$5,P$7),BECO_Datos!$HP$3:$LT$86,BECO_Datos!$A11,FALSE),0))*P$5</f>
        <v>4.2149370000000005E-2</v>
      </c>
      <c r="Q11" s="94">
        <f>(HLOOKUP(CONCATENATE($L$5,Q$7),BECO_Datos!$D$3:$HN$86,BECO_Datos!$A11,FALSE)+IFERROR(HLOOKUP(CONCATENATE($L$5,Q$7),BECO_Datos!$HP$3:$LT$86,BECO_Datos!$A11,FALSE),0))*Q$5</f>
        <v>3448.0917565064528</v>
      </c>
      <c r="R11" s="94">
        <f>(HLOOKUP(CONCATENATE($L$5,R$7),BECO_Datos!$D$3:$HN$86,BECO_Datos!$A11,FALSE)+IFERROR(HLOOKUP(CONCATENATE($L$5,R$7),BECO_Datos!$HP$3:$LT$86,BECO_Datos!$A11,FALSE),0))*R$5</f>
        <v>28.092755249999986</v>
      </c>
      <c r="S11" s="94">
        <f>(HLOOKUP(CONCATENATE($L$5,S$7),BECO_Datos!$D$3:$HN$86,BECO_Datos!$A11,FALSE)+IFERROR(HLOOKUP(CONCATENATE($L$5,S$7),BECO_Datos!$HP$3:$LT$86,BECO_Datos!$A11,FALSE),0))*S$5</f>
        <v>0</v>
      </c>
      <c r="T11" s="94">
        <f>(HLOOKUP(CONCATENATE($L$5,T$7),BECO_Datos!$D$3:$HN$86,BECO_Datos!$A11,FALSE)+IFERROR(HLOOKUP(CONCATENATE($L$5,T$7),BECO_Datos!$HP$3:$LT$86,BECO_Datos!$A11,FALSE),0))*T$5</f>
        <v>41.61</v>
      </c>
      <c r="U11" s="94">
        <f>(HLOOKUP(CONCATENATE($L$5,U$7),BECO_Datos!$D$3:$HN$86,BECO_Datos!$A11,FALSE)+IFERROR(HLOOKUP(CONCATENATE($L$5,U$7),BECO_Datos!$HP$3:$LT$86,BECO_Datos!$A11,FALSE),0))*U$5</f>
        <v>3.9638649659863945</v>
      </c>
      <c r="V11" s="94">
        <f>(HLOOKUP(CONCATENATE($L$5,V$7),BECO_Datos!$D$3:$HN$86,BECO_Datos!$A11,FALSE)+IFERROR(HLOOKUP(CONCATENATE($L$5,V$7),BECO_Datos!$HP$3:$LT$86,BECO_Datos!$A11,FALSE),0))*V$5</f>
        <v>547.70425238095231</v>
      </c>
      <c r="W11" s="94">
        <f>(HLOOKUP(CONCATENATE($L$5,W$7),BECO_Datos!$D$3:$HN$86,BECO_Datos!$A11,FALSE)+IFERROR(HLOOKUP(CONCATENATE($L$5,W$7),BECO_Datos!$HP$3:$LT$86,BECO_Datos!$A11,FALSE),0))*W$5</f>
        <v>30.66</v>
      </c>
    </row>
    <row r="12" spans="1:23" x14ac:dyDescent="0.25">
      <c r="A12" s="54"/>
      <c r="B12" s="141" t="s">
        <v>113</v>
      </c>
      <c r="C12" s="22" t="str">
        <f t="shared" si="4"/>
        <v>No aplica</v>
      </c>
      <c r="D12" s="22">
        <f>(HLOOKUP(CONCATENATE($L$5,D$7),BECO_Datos!$D$3:$HN$86,BECO_Datos!$A12,FALSE)+IFERROR(HLOOKUP(CONCATENATE($L$5,D$7),BECO_Datos!$HP$3:$LT$86,BECO_Datos!$A12,FALSE),0))*D$5</f>
        <v>0</v>
      </c>
      <c r="E12" s="22">
        <f>(HLOOKUP(CONCATENATE($L$5,E$7),BECO_Datos!$D$3:$HN$86,BECO_Datos!$A12,FALSE)+IFERROR(HLOOKUP(CONCATENATE($L$5,E$7),BECO_Datos!$HP$3:$LT$86,BECO_Datos!$A12,FALSE),0))*E$5</f>
        <v>0</v>
      </c>
      <c r="F12" s="22">
        <f>(HLOOKUP(CONCATENATE($L$5,F$7),BECO_Datos!$D$3:$HN$86,BECO_Datos!$A12,FALSE)+IFERROR(HLOOKUP(CONCATENATE($L$5,F$7),BECO_Datos!$HP$3:$LT$86,BECO_Datos!$A12,FALSE),0))*F$5</f>
        <v>0</v>
      </c>
      <c r="G12" s="22">
        <f>(HLOOKUP(CONCATENATE($L$5,G$7),BECO_Datos!$D$3:$HN$86,BECO_Datos!$A12,FALSE)+IFERROR(HLOOKUP(CONCATENATE($L$5,G$7),BECO_Datos!$HP$3:$LT$86,BECO_Datos!$A12,FALSE),0))*G$5</f>
        <v>0</v>
      </c>
      <c r="H12" s="22">
        <f>(HLOOKUP(CONCATENATE($L$5,H$7),BECO_Datos!$D$3:$HN$86,BECO_Datos!$A12,FALSE)+IFERROR(HLOOKUP(CONCATENATE($L$5,H$7),BECO_Datos!$HP$3:$LT$86,BECO_Datos!$A12,FALSE),0))*H$5</f>
        <v>0</v>
      </c>
      <c r="I12" s="22">
        <f>(HLOOKUP(CONCATENATE($L$5,I$7),BECO_Datos!$D$3:$HN$86,BECO_Datos!$A12,FALSE)+IFERROR(HLOOKUP(CONCATENATE($L$5,I$7),BECO_Datos!$HP$3:$LT$86,BECO_Datos!$A12,FALSE),0))*I$5</f>
        <v>2692.1272334968962</v>
      </c>
      <c r="J12" s="22">
        <f>(HLOOKUP(CONCATENATE($L$5,J$7),BECO_Datos!$D$3:$HN$86,BECO_Datos!$A12,FALSE)+IFERROR(HLOOKUP(CONCATENATE($L$5,J$7),BECO_Datos!$HP$3:$LT$86,BECO_Datos!$A12,FALSE),0))*J$5</f>
        <v>0</v>
      </c>
      <c r="K12" s="22">
        <f>(HLOOKUP(CONCATENATE($L$5,K$7),BECO_Datos!$D$3:$HN$86,BECO_Datos!$A12,FALSE)+IFERROR(HLOOKUP(CONCATENATE($L$5,K$7),BECO_Datos!$HP$3:$LT$86,BECO_Datos!$A12,FALSE),0))*K$5</f>
        <v>0</v>
      </c>
      <c r="L12" s="22" t="str">
        <f t="shared" si="2"/>
        <v>No aplica</v>
      </c>
      <c r="M12" s="22">
        <f>(HLOOKUP(CONCATENATE($L$5,M$7),BECO_Datos!$D$3:$HN$86,BECO_Datos!$A12,FALSE)+IFERROR(HLOOKUP(CONCATENATE($L$5,M$7),BECO_Datos!$HP$3:$LT$86,BECO_Datos!$A12,FALSE),0))*M$5</f>
        <v>-1650.8881934583931</v>
      </c>
      <c r="N12" s="22">
        <f>(HLOOKUP(CONCATENATE($L$5,N$7),BECO_Datos!$D$3:$HN$86,BECO_Datos!$A12,FALSE)+IFERROR(HLOOKUP(CONCATENATE($L$5,N$7),BECO_Datos!$HP$3:$LT$86,BECO_Datos!$A12,FALSE),0))*N$5</f>
        <v>0</v>
      </c>
      <c r="O12" s="22">
        <f>(HLOOKUP(CONCATENATE($L$5,O$7),BECO_Datos!$D$3:$HN$86,BECO_Datos!$A12,FALSE)+IFERROR(HLOOKUP(CONCATENATE($L$5,O$7),BECO_Datos!$HP$3:$LT$86,BECO_Datos!$A12,FALSE),0))*O$5</f>
        <v>0</v>
      </c>
      <c r="P12" s="22">
        <f>(HLOOKUP(CONCATENATE($L$5,P$7),BECO_Datos!$D$3:$HN$86,BECO_Datos!$A12,FALSE)+IFERROR(HLOOKUP(CONCATENATE($L$5,P$7),BECO_Datos!$HP$3:$LT$86,BECO_Datos!$A12,FALSE),0))*P$5</f>
        <v>0</v>
      </c>
      <c r="Q12" s="22">
        <f>(HLOOKUP(CONCATENATE($L$5,Q$7),BECO_Datos!$D$3:$HN$86,BECO_Datos!$A12,FALSE)+IFERROR(HLOOKUP(CONCATENATE($L$5,Q$7),BECO_Datos!$HP$3:$LT$86,BECO_Datos!$A12,FALSE),0))*Q$5</f>
        <v>0</v>
      </c>
      <c r="R12" s="22">
        <f>(HLOOKUP(CONCATENATE($L$5,R$7),BECO_Datos!$D$3:$HN$86,BECO_Datos!$A12,FALSE)+IFERROR(HLOOKUP(CONCATENATE($L$5,R$7),BECO_Datos!$HP$3:$LT$86,BECO_Datos!$A12,FALSE),0))*R$5</f>
        <v>0</v>
      </c>
      <c r="S12" s="22">
        <f>(HLOOKUP(CONCATENATE($L$5,S$7),BECO_Datos!$D$3:$HN$86,BECO_Datos!$A12,FALSE)+IFERROR(HLOOKUP(CONCATENATE($L$5,S$7),BECO_Datos!$HP$3:$LT$86,BECO_Datos!$A12,FALSE),0))*S$5</f>
        <v>0</v>
      </c>
      <c r="T12" s="22">
        <f>(HLOOKUP(CONCATENATE($L$5,T$7),BECO_Datos!$D$3:$HN$86,BECO_Datos!$A12,FALSE)+IFERROR(HLOOKUP(CONCATENATE($L$5,T$7),BECO_Datos!$HP$3:$LT$86,BECO_Datos!$A12,FALSE),0))*T$5</f>
        <v>0</v>
      </c>
      <c r="U12" s="22">
        <f>(HLOOKUP(CONCATENATE($L$5,U$7),BECO_Datos!$D$3:$HN$86,BECO_Datos!$A12,FALSE)+IFERROR(HLOOKUP(CONCATENATE($L$5,U$7),BECO_Datos!$HP$3:$LT$86,BECO_Datos!$A12,FALSE),0))*U$5</f>
        <v>0</v>
      </c>
      <c r="V12" s="22">
        <f>(HLOOKUP(CONCATENATE($L$5,V$7),BECO_Datos!$D$3:$HN$86,BECO_Datos!$A12,FALSE)+IFERROR(HLOOKUP(CONCATENATE($L$5,V$7),BECO_Datos!$HP$3:$LT$86,BECO_Datos!$A12,FALSE),0))*V$5</f>
        <v>1650.8881934583931</v>
      </c>
      <c r="W12" s="22">
        <f>(HLOOKUP(CONCATENATE($L$5,W$7),BECO_Datos!$D$3:$HN$86,BECO_Datos!$A12,FALSE)+IFERROR(HLOOKUP(CONCATENATE($L$5,W$7),BECO_Datos!$HP$3:$LT$86,BECO_Datos!$A12,FALSE),0))*W$5</f>
        <v>0</v>
      </c>
    </row>
    <row r="13" spans="1:23" x14ac:dyDescent="0.25">
      <c r="A13" s="54"/>
      <c r="B13" s="142" t="s">
        <v>1</v>
      </c>
      <c r="C13" s="23" t="str">
        <f t="shared" si="4"/>
        <v>No aplica</v>
      </c>
      <c r="D13" s="94">
        <f>(HLOOKUP(CONCATENATE($L$5,D$7),BECO_Datos!$D$3:$HN$86,BECO_Datos!$A13,FALSE)+IFERROR(HLOOKUP(CONCATENATE($L$5,D$7),BECO_Datos!$HP$3:$LT$86,BECO_Datos!$A13,FALSE),0))*D$5</f>
        <v>0</v>
      </c>
      <c r="E13" s="94">
        <f>(HLOOKUP(CONCATENATE($L$5,E$7),BECO_Datos!$D$3:$HN$86,BECO_Datos!$A13,FALSE)+IFERROR(HLOOKUP(CONCATENATE($L$5,E$7),BECO_Datos!$HP$3:$LT$86,BECO_Datos!$A13,FALSE),0))*E$5</f>
        <v>59935.756101999999</v>
      </c>
      <c r="F13" s="94">
        <f>(HLOOKUP(CONCATENATE($L$5,F$7),BECO_Datos!$D$3:$HN$86,BECO_Datos!$A13,FALSE)+IFERROR(HLOOKUP(CONCATENATE($L$5,F$7),BECO_Datos!$HP$3:$LT$86,BECO_Datos!$A13,FALSE),0))*F$5</f>
        <v>0</v>
      </c>
      <c r="G13" s="94">
        <f>(HLOOKUP(CONCATENATE($L$5,G$7),BECO_Datos!$D$3:$HN$86,BECO_Datos!$A13,FALSE)+IFERROR(HLOOKUP(CONCATENATE($L$5,G$7),BECO_Datos!$HP$3:$LT$86,BECO_Datos!$A13,FALSE),0))*G$5</f>
        <v>0</v>
      </c>
      <c r="H13" s="94">
        <f>(HLOOKUP(CONCATENATE($L$5,H$7),BECO_Datos!$D$3:$HN$86,BECO_Datos!$A13,FALSE)+IFERROR(HLOOKUP(CONCATENATE($L$5,H$7),BECO_Datos!$HP$3:$LT$86,BECO_Datos!$A13,FALSE),0))*H$5</f>
        <v>1.34527</v>
      </c>
      <c r="I13" s="94">
        <f>(HLOOKUP(CONCATENATE($L$5,I$7),BECO_Datos!$D$3:$HN$86,BECO_Datos!$A13,FALSE)+IFERROR(HLOOKUP(CONCATENATE($L$5,I$7),BECO_Datos!$HP$3:$LT$86,BECO_Datos!$A13,FALSE),0))*I$5</f>
        <v>77970.534049687383</v>
      </c>
      <c r="J13" s="94">
        <f>(HLOOKUP(CONCATENATE($L$5,J$7),BECO_Datos!$D$3:$HN$86,BECO_Datos!$A13,FALSE)+IFERROR(HLOOKUP(CONCATENATE($L$5,J$7),BECO_Datos!$HP$3:$LT$86,BECO_Datos!$A13,FALSE),0))*J$5</f>
        <v>0</v>
      </c>
      <c r="K13" s="94">
        <f>(HLOOKUP(CONCATENATE($L$5,K$7),BECO_Datos!$D$3:$HN$86,BECO_Datos!$A13,FALSE)+IFERROR(HLOOKUP(CONCATENATE($L$5,K$7),BECO_Datos!$HP$3:$LT$86,BECO_Datos!$A13,FALSE),0))*K$5</f>
        <v>0</v>
      </c>
      <c r="L13" s="23" t="str">
        <f t="shared" si="2"/>
        <v>No aplica</v>
      </c>
      <c r="M13" s="94">
        <f>(HLOOKUP(CONCATENATE($L$5,M$7),BECO_Datos!$D$3:$HN$86,BECO_Datos!$A13,FALSE)+IFERROR(HLOOKUP(CONCATENATE($L$5,M$7),BECO_Datos!$HP$3:$LT$86,BECO_Datos!$A13,FALSE),0))*M$5</f>
        <v>0</v>
      </c>
      <c r="N13" s="94">
        <f>(HLOOKUP(CONCATENATE($L$5,N$7),BECO_Datos!$D$3:$HN$86,BECO_Datos!$A13,FALSE)+IFERROR(HLOOKUP(CONCATENATE($L$5,N$7),BECO_Datos!$HP$3:$LT$86,BECO_Datos!$A13,FALSE),0))*N$5</f>
        <v>0</v>
      </c>
      <c r="O13" s="94">
        <f>(HLOOKUP(CONCATENATE($L$5,O$7),BECO_Datos!$D$3:$HN$86,BECO_Datos!$A13,FALSE)+IFERROR(HLOOKUP(CONCATENATE($L$5,O$7),BECO_Datos!$HP$3:$LT$86,BECO_Datos!$A13,FALSE),0))*O$5</f>
        <v>5.0945807699999994</v>
      </c>
      <c r="P13" s="94">
        <f>(HLOOKUP(CONCATENATE($L$5,P$7),BECO_Datos!$D$3:$HN$86,BECO_Datos!$A13,FALSE)+IFERROR(HLOOKUP(CONCATENATE($L$5,P$7),BECO_Datos!$HP$3:$LT$86,BECO_Datos!$A13,FALSE),0))*P$5</f>
        <v>819.50226399999997</v>
      </c>
      <c r="Q13" s="94">
        <f>(HLOOKUP(CONCATENATE($L$5,Q$7),BECO_Datos!$D$3:$HN$86,BECO_Datos!$A13,FALSE)+IFERROR(HLOOKUP(CONCATENATE($L$5,Q$7),BECO_Datos!$HP$3:$LT$86,BECO_Datos!$A13,FALSE),0))*Q$5</f>
        <v>429.60500000000002</v>
      </c>
      <c r="R13" s="94">
        <f>(HLOOKUP(CONCATENATE($L$5,R$7),BECO_Datos!$D$3:$HN$86,BECO_Datos!$A13,FALSE)+IFERROR(HLOOKUP(CONCATENATE($L$5,R$7),BECO_Datos!$HP$3:$LT$86,BECO_Datos!$A13,FALSE),0))*R$5</f>
        <v>1608.6288891300001</v>
      </c>
      <c r="S13" s="94">
        <f>(HLOOKUP(CONCATENATE($L$5,S$7),BECO_Datos!$D$3:$HN$86,BECO_Datos!$A13,FALSE)+IFERROR(HLOOKUP(CONCATENATE($L$5,S$7),BECO_Datos!$HP$3:$LT$86,BECO_Datos!$A13,FALSE),0))*S$5</f>
        <v>0</v>
      </c>
      <c r="T13" s="94">
        <f>(HLOOKUP(CONCATENATE($L$5,T$7),BECO_Datos!$D$3:$HN$86,BECO_Datos!$A13,FALSE)+IFERROR(HLOOKUP(CONCATENATE($L$5,T$7),BECO_Datos!$HP$3:$LT$86,BECO_Datos!$A13,FALSE),0))*T$5</f>
        <v>23415.115000000002</v>
      </c>
      <c r="U13" s="94">
        <f>(HLOOKUP(CONCATENATE($L$5,U$7),BECO_Datos!$D$3:$HN$86,BECO_Datos!$A13,FALSE)+IFERROR(HLOOKUP(CONCATENATE($L$5,U$7),BECO_Datos!$HP$3:$LT$86,BECO_Datos!$A13,FALSE),0))*U$5</f>
        <v>380.94608083900232</v>
      </c>
      <c r="V13" s="94">
        <f>(HLOOKUP(CONCATENATE($L$5,V$7),BECO_Datos!$D$3:$HN$86,BECO_Datos!$A13,FALSE)+IFERROR(HLOOKUP(CONCATENATE($L$5,V$7),BECO_Datos!$HP$3:$LT$86,BECO_Datos!$A13,FALSE),0))*V$5</f>
        <v>5184.0950000000003</v>
      </c>
      <c r="W13" s="94">
        <f>(HLOOKUP(CONCATENATE($L$5,W$7),BECO_Datos!$D$3:$HN$86,BECO_Datos!$A13,FALSE)+IFERROR(HLOOKUP(CONCATENATE($L$5,W$7),BECO_Datos!$HP$3:$LT$86,BECO_Datos!$A13,FALSE),0))*W$5</f>
        <v>0</v>
      </c>
    </row>
    <row r="14" spans="1:23" x14ac:dyDescent="0.25">
      <c r="A14" s="54"/>
      <c r="B14" s="141" t="s">
        <v>44</v>
      </c>
      <c r="C14" s="22" t="str">
        <f t="shared" si="4"/>
        <v>No aplica</v>
      </c>
      <c r="D14" s="22">
        <f>(HLOOKUP(CONCATENATE($L$5,D$7),BECO_Datos!$D$3:$HN$86,BECO_Datos!$A14,FALSE)+IFERROR(HLOOKUP(CONCATENATE($L$5,D$7),BECO_Datos!$HP$3:$LT$86,BECO_Datos!$A14,FALSE),0))*D$5</f>
        <v>0</v>
      </c>
      <c r="E14" s="22">
        <f>(HLOOKUP(CONCATENATE($L$5,E$7),BECO_Datos!$D$3:$HN$86,BECO_Datos!$A14,FALSE)+IFERROR(HLOOKUP(CONCATENATE($L$5,E$7),BECO_Datos!$HP$3:$LT$86,BECO_Datos!$A14,FALSE),0))*E$5</f>
        <v>265.58453770672332</v>
      </c>
      <c r="F14" s="22">
        <f>(HLOOKUP(CONCATENATE($L$5,F$7),BECO_Datos!$D$3:$HN$86,BECO_Datos!$A14,FALSE)+IFERROR(HLOOKUP(CONCATENATE($L$5,F$7),BECO_Datos!$HP$3:$LT$86,BECO_Datos!$A14,FALSE),0))*F$5</f>
        <v>0</v>
      </c>
      <c r="G14" s="22">
        <f>(HLOOKUP(CONCATENATE($L$5,G$7),BECO_Datos!$D$3:$HN$86,BECO_Datos!$A14,FALSE)+IFERROR(HLOOKUP(CONCATENATE($L$5,G$7),BECO_Datos!$HP$3:$LT$86,BECO_Datos!$A14,FALSE),0))*G$5</f>
        <v>0</v>
      </c>
      <c r="H14" s="22">
        <f>(HLOOKUP(CONCATENATE($L$5,H$7),BECO_Datos!$D$3:$HN$86,BECO_Datos!$A14,FALSE)+IFERROR(HLOOKUP(CONCATENATE($L$5,H$7),BECO_Datos!$HP$3:$LT$86,BECO_Datos!$A14,FALSE),0))*H$5</f>
        <v>0</v>
      </c>
      <c r="I14" s="22">
        <f>(HLOOKUP(CONCATENATE($L$5,I$7),BECO_Datos!$D$3:$HN$86,BECO_Datos!$A14,FALSE)+IFERROR(HLOOKUP(CONCATENATE($L$5,I$7),BECO_Datos!$HP$3:$LT$86,BECO_Datos!$A14,FALSE),0))*I$5</f>
        <v>0</v>
      </c>
      <c r="J14" s="22">
        <f>(HLOOKUP(CONCATENATE($L$5,J$7),BECO_Datos!$D$3:$HN$86,BECO_Datos!$A14,FALSE)+IFERROR(HLOOKUP(CONCATENATE($L$5,J$7),BECO_Datos!$HP$3:$LT$86,BECO_Datos!$A14,FALSE),0))*J$5</f>
        <v>0</v>
      </c>
      <c r="K14" s="22">
        <f>(HLOOKUP(CONCATENATE($L$5,K$7),BECO_Datos!$D$3:$HN$86,BECO_Datos!$A14,FALSE)+IFERROR(HLOOKUP(CONCATENATE($L$5,K$7),BECO_Datos!$HP$3:$LT$86,BECO_Datos!$A14,FALSE),0))*K$5</f>
        <v>0</v>
      </c>
      <c r="L14" s="22" t="str">
        <f t="shared" si="2"/>
        <v>No aplica</v>
      </c>
      <c r="M14" s="22">
        <f>(HLOOKUP(CONCATENATE($L$5,M$7),BECO_Datos!$D$3:$HN$86,BECO_Datos!$A14,FALSE)+IFERROR(HLOOKUP(CONCATENATE($L$5,M$7),BECO_Datos!$HP$3:$LT$86,BECO_Datos!$A14,FALSE),0))*M$5</f>
        <v>20.212572925883478</v>
      </c>
      <c r="N14" s="22">
        <f>(HLOOKUP(CONCATENATE($L$5,N$7),BECO_Datos!$D$3:$HN$86,BECO_Datos!$A14,FALSE)+IFERROR(HLOOKUP(CONCATENATE($L$5,N$7),BECO_Datos!$HP$3:$LT$86,BECO_Datos!$A14,FALSE),0))*N$5</f>
        <v>0</v>
      </c>
      <c r="O14" s="22">
        <f>(HLOOKUP(CONCATENATE($L$5,O$7),BECO_Datos!$D$3:$HN$86,BECO_Datos!$A14,FALSE)+IFERROR(HLOOKUP(CONCATENATE($L$5,O$7),BECO_Datos!$HP$3:$LT$86,BECO_Datos!$A14,FALSE),0))*O$5</f>
        <v>0</v>
      </c>
      <c r="P14" s="22">
        <f>(HLOOKUP(CONCATENATE($L$5,P$7),BECO_Datos!$D$3:$HN$86,BECO_Datos!$A14,FALSE)+IFERROR(HLOOKUP(CONCATENATE($L$5,P$7),BECO_Datos!$HP$3:$LT$86,BECO_Datos!$A14,FALSE),0))*P$5</f>
        <v>0</v>
      </c>
      <c r="Q14" s="22">
        <f>(HLOOKUP(CONCATENATE($L$5,Q$7),BECO_Datos!$D$3:$HN$86,BECO_Datos!$A14,FALSE)+IFERROR(HLOOKUP(CONCATENATE($L$5,Q$7),BECO_Datos!$HP$3:$LT$86,BECO_Datos!$A14,FALSE),0))*Q$5</f>
        <v>0</v>
      </c>
      <c r="R14" s="22">
        <f>(HLOOKUP(CONCATENATE($L$5,R$7),BECO_Datos!$D$3:$HN$86,BECO_Datos!$A14,FALSE)+IFERROR(HLOOKUP(CONCATENATE($L$5,R$7),BECO_Datos!$HP$3:$LT$86,BECO_Datos!$A14,FALSE),0))*R$5</f>
        <v>0</v>
      </c>
      <c r="S14" s="22">
        <f>(HLOOKUP(CONCATENATE($L$5,S$7),BECO_Datos!$D$3:$HN$86,BECO_Datos!$A14,FALSE)+IFERROR(HLOOKUP(CONCATENATE($L$5,S$7),BECO_Datos!$HP$3:$LT$86,BECO_Datos!$A14,FALSE),0))*S$5</f>
        <v>0</v>
      </c>
      <c r="T14" s="22">
        <f>(HLOOKUP(CONCATENATE($L$5,T$7),BECO_Datos!$D$3:$HN$86,BECO_Datos!$A14,FALSE)+IFERROR(HLOOKUP(CONCATENATE($L$5,T$7),BECO_Datos!$HP$3:$LT$86,BECO_Datos!$A14,FALSE),0))*T$5</f>
        <v>0</v>
      </c>
      <c r="U14" s="22">
        <f>(HLOOKUP(CONCATENATE($L$5,U$7),BECO_Datos!$D$3:$HN$86,BECO_Datos!$A14,FALSE)+IFERROR(HLOOKUP(CONCATENATE($L$5,U$7),BECO_Datos!$HP$3:$LT$86,BECO_Datos!$A14,FALSE),0))*U$5</f>
        <v>0</v>
      </c>
      <c r="V14" s="22">
        <f>(HLOOKUP(CONCATENATE($L$5,V$7),BECO_Datos!$D$3:$HN$86,BECO_Datos!$A14,FALSE)+IFERROR(HLOOKUP(CONCATENATE($L$5,V$7),BECO_Datos!$HP$3:$LT$86,BECO_Datos!$A14,FALSE),0))*V$5</f>
        <v>0</v>
      </c>
      <c r="W14" s="22">
        <f>(HLOOKUP(CONCATENATE($L$5,W$7),BECO_Datos!$D$3:$HN$86,BECO_Datos!$A14,FALSE)+IFERROR(HLOOKUP(CONCATENATE($L$5,W$7),BECO_Datos!$HP$3:$LT$86,BECO_Datos!$A14,FALSE),0))*W$5</f>
        <v>0</v>
      </c>
    </row>
    <row r="15" spans="1:23" x14ac:dyDescent="0.25">
      <c r="A15" s="54"/>
      <c r="B15" s="142" t="s">
        <v>45</v>
      </c>
      <c r="C15" s="23" t="str">
        <f t="shared" si="4"/>
        <v>No aplica</v>
      </c>
      <c r="D15" s="94">
        <f>(HLOOKUP(CONCATENATE($L$5,D$7),BECO_Datos!$D$3:$HN$86,BECO_Datos!$A15,FALSE)+IFERROR(HLOOKUP(CONCATENATE($L$5,D$7),BECO_Datos!$HP$3:$LT$86,BECO_Datos!$A15,FALSE),0))*D$5</f>
        <v>0</v>
      </c>
      <c r="E15" s="94">
        <f>(HLOOKUP(CONCATENATE($L$5,E$7),BECO_Datos!$D$3:$HN$86,BECO_Datos!$A15,FALSE)+IFERROR(HLOOKUP(CONCATENATE($L$5,E$7),BECO_Datos!$HP$3:$LT$86,BECO_Datos!$A15,FALSE),0))*E$5</f>
        <v>0</v>
      </c>
      <c r="F15" s="94">
        <f>(HLOOKUP(CONCATENATE($L$5,F$7),BECO_Datos!$D$3:$HN$86,BECO_Datos!$A15,FALSE)+IFERROR(HLOOKUP(CONCATENATE($L$5,F$7),BECO_Datos!$HP$3:$LT$86,BECO_Datos!$A15,FALSE),0))*F$5</f>
        <v>125294.11500000001</v>
      </c>
      <c r="G15" s="94">
        <f>(HLOOKUP(CONCATENATE($L$5,G$7),BECO_Datos!$D$3:$HN$86,BECO_Datos!$A15,FALSE)+IFERROR(HLOOKUP(CONCATENATE($L$5,G$7),BECO_Datos!$HP$3:$LT$86,BECO_Datos!$A15,FALSE),0))*G$5</f>
        <v>0</v>
      </c>
      <c r="H15" s="94">
        <f>(HLOOKUP(CONCATENATE($L$5,H$7),BECO_Datos!$D$3:$HN$86,BECO_Datos!$A15,FALSE)+IFERROR(HLOOKUP(CONCATENATE($L$5,H$7),BECO_Datos!$HP$3:$LT$86,BECO_Datos!$A15,FALSE),0))*H$5</f>
        <v>0</v>
      </c>
      <c r="I15" s="94">
        <f>(HLOOKUP(CONCATENATE($L$5,I$7),BECO_Datos!$D$3:$HN$86,BECO_Datos!$A15,FALSE)+IFERROR(HLOOKUP(CONCATENATE($L$5,I$7),BECO_Datos!$HP$3:$LT$86,BECO_Datos!$A15,FALSE),0))*I$5</f>
        <v>0</v>
      </c>
      <c r="J15" s="94">
        <f>(HLOOKUP(CONCATENATE($L$5,J$7),BECO_Datos!$D$3:$HN$86,BECO_Datos!$A15,FALSE)+IFERROR(HLOOKUP(CONCATENATE($L$5,J$7),BECO_Datos!$HP$3:$LT$86,BECO_Datos!$A15,FALSE),0))*J$5</f>
        <v>0</v>
      </c>
      <c r="K15" s="94">
        <f>(HLOOKUP(CONCATENATE($L$5,K$7),BECO_Datos!$D$3:$HN$86,BECO_Datos!$A15,FALSE)+IFERROR(HLOOKUP(CONCATENATE($L$5,K$7),BECO_Datos!$HP$3:$LT$86,BECO_Datos!$A15,FALSE),0))*K$5</f>
        <v>0</v>
      </c>
      <c r="L15" s="23" t="str">
        <f t="shared" si="2"/>
        <v>No aplica</v>
      </c>
      <c r="M15" s="94">
        <f>(HLOOKUP(CONCATENATE($L$5,M$7),BECO_Datos!$D$3:$HN$86,BECO_Datos!$A15,FALSE)+IFERROR(HLOOKUP(CONCATENATE($L$5,M$7),BECO_Datos!$HP$3:$LT$86,BECO_Datos!$A15,FALSE),0))*M$5</f>
        <v>0</v>
      </c>
      <c r="N15" s="94">
        <f>(HLOOKUP(CONCATENATE($L$5,N$7),BECO_Datos!$D$3:$HN$86,BECO_Datos!$A15,FALSE)+IFERROR(HLOOKUP(CONCATENATE($L$5,N$7),BECO_Datos!$HP$3:$LT$86,BECO_Datos!$A15,FALSE),0))*N$5</f>
        <v>0</v>
      </c>
      <c r="O15" s="94">
        <f>(HLOOKUP(CONCATENATE($L$5,O$7),BECO_Datos!$D$3:$HN$86,BECO_Datos!$A15,FALSE)+IFERROR(HLOOKUP(CONCATENATE($L$5,O$7),BECO_Datos!$HP$3:$LT$86,BECO_Datos!$A15,FALSE),0))*O$5</f>
        <v>0</v>
      </c>
      <c r="P15" s="94">
        <f>(HLOOKUP(CONCATENATE($L$5,P$7),BECO_Datos!$D$3:$HN$86,BECO_Datos!$A15,FALSE)+IFERROR(HLOOKUP(CONCATENATE($L$5,P$7),BECO_Datos!$HP$3:$LT$86,BECO_Datos!$A15,FALSE),0))*P$5</f>
        <v>0</v>
      </c>
      <c r="Q15" s="94">
        <f>(HLOOKUP(CONCATENATE($L$5,Q$7),BECO_Datos!$D$3:$HN$86,BECO_Datos!$A15,FALSE)+IFERROR(HLOOKUP(CONCATENATE($L$5,Q$7),BECO_Datos!$HP$3:$LT$86,BECO_Datos!$A15,FALSE),0))*Q$5</f>
        <v>0</v>
      </c>
      <c r="R15" s="94">
        <f>(HLOOKUP(CONCATENATE($L$5,R$7),BECO_Datos!$D$3:$HN$86,BECO_Datos!$A15,FALSE)+IFERROR(HLOOKUP(CONCATENATE($L$5,R$7),BECO_Datos!$HP$3:$LT$86,BECO_Datos!$A15,FALSE),0))*R$5</f>
        <v>0</v>
      </c>
      <c r="S15" s="94">
        <f>(HLOOKUP(CONCATENATE($L$5,S$7),BECO_Datos!$D$3:$HN$86,BECO_Datos!$A15,FALSE)+IFERROR(HLOOKUP(CONCATENATE($L$5,S$7),BECO_Datos!$HP$3:$LT$86,BECO_Datos!$A15,FALSE),0))*S$5</f>
        <v>0</v>
      </c>
      <c r="T15" s="94">
        <f>(HLOOKUP(CONCATENATE($L$5,T$7),BECO_Datos!$D$3:$HN$86,BECO_Datos!$A15,FALSE)+IFERROR(HLOOKUP(CONCATENATE($L$5,T$7),BECO_Datos!$HP$3:$LT$86,BECO_Datos!$A15,FALSE),0))*T$5</f>
        <v>0</v>
      </c>
      <c r="U15" s="94">
        <f>(HLOOKUP(CONCATENATE($L$5,U$7),BECO_Datos!$D$3:$HN$86,BECO_Datos!$A15,FALSE)+IFERROR(HLOOKUP(CONCATENATE($L$5,U$7),BECO_Datos!$HP$3:$LT$86,BECO_Datos!$A15,FALSE),0))*U$5</f>
        <v>0</v>
      </c>
      <c r="V15" s="94">
        <f>(HLOOKUP(CONCATENATE($L$5,V$7),BECO_Datos!$D$3:$HN$86,BECO_Datos!$A15,FALSE)+IFERROR(HLOOKUP(CONCATENATE($L$5,V$7),BECO_Datos!$HP$3:$LT$86,BECO_Datos!$A15,FALSE),0))*V$5</f>
        <v>0</v>
      </c>
      <c r="W15" s="94">
        <f>(HLOOKUP(CONCATENATE($L$5,W$7),BECO_Datos!$D$3:$HN$86,BECO_Datos!$A15,FALSE)+IFERROR(HLOOKUP(CONCATENATE($L$5,W$7),BECO_Datos!$HP$3:$LT$86,BECO_Datos!$A15,FALSE),0))*W$5</f>
        <v>0</v>
      </c>
    </row>
    <row r="16" spans="1:23" x14ac:dyDescent="0.25">
      <c r="A16" s="54"/>
      <c r="B16" s="141" t="s">
        <v>43</v>
      </c>
      <c r="C16" s="22" t="str">
        <f t="shared" si="4"/>
        <v>No aplica</v>
      </c>
      <c r="D16" s="22">
        <f>(HLOOKUP(CONCATENATE($L$5,D$7),BECO_Datos!$D$3:$HN$86,BECO_Datos!$A16,FALSE)+IFERROR(HLOOKUP(CONCATENATE($L$5,D$7),BECO_Datos!$HP$3:$LT$86,BECO_Datos!$A16,FALSE),0))*D$5</f>
        <v>0</v>
      </c>
      <c r="E16" s="22">
        <f>(HLOOKUP(CONCATENATE($L$5,E$7),BECO_Datos!$D$3:$HN$86,BECO_Datos!$A16,FALSE)+IFERROR(HLOOKUP(CONCATENATE($L$5,E$7),BECO_Datos!$HP$3:$LT$86,BECO_Datos!$A16,FALSE),0))*E$5</f>
        <v>0</v>
      </c>
      <c r="F16" s="22">
        <f>(HLOOKUP(CONCATENATE($L$5,F$7),BECO_Datos!$D$3:$HN$86,BECO_Datos!$A16,FALSE)+IFERROR(HLOOKUP(CONCATENATE($L$5,F$7),BECO_Datos!$HP$3:$LT$86,BECO_Datos!$A16,FALSE),0))*F$5</f>
        <v>-619.86800000000005</v>
      </c>
      <c r="G16" s="22">
        <f>(HLOOKUP(CONCATENATE($L$5,G$7),BECO_Datos!$D$3:$HN$86,BECO_Datos!$A16,FALSE)+IFERROR(HLOOKUP(CONCATENATE($L$5,G$7),BECO_Datos!$HP$3:$LT$86,BECO_Datos!$A16,FALSE),0))*G$5</f>
        <v>0</v>
      </c>
      <c r="H16" s="22">
        <f>(HLOOKUP(CONCATENATE($L$5,H$7),BECO_Datos!$D$3:$HN$86,BECO_Datos!$A16,FALSE)+IFERROR(HLOOKUP(CONCATENATE($L$5,H$7),BECO_Datos!$HP$3:$LT$86,BECO_Datos!$A16,FALSE),0))*H$5</f>
        <v>0</v>
      </c>
      <c r="I16" s="22">
        <f>(HLOOKUP(CONCATENATE($L$5,I$7),BECO_Datos!$D$3:$HN$86,BECO_Datos!$A16,FALSE)+IFERROR(HLOOKUP(CONCATENATE($L$5,I$7),BECO_Datos!$HP$3:$LT$86,BECO_Datos!$A16,FALSE),0))*I$5</f>
        <v>9.41</v>
      </c>
      <c r="J16" s="22">
        <f>(HLOOKUP(CONCATENATE($L$5,J$7),BECO_Datos!$D$3:$HN$86,BECO_Datos!$A16,FALSE)+IFERROR(HLOOKUP(CONCATENATE($L$5,J$7),BECO_Datos!$HP$3:$LT$86,BECO_Datos!$A16,FALSE),0))*J$5</f>
        <v>0</v>
      </c>
      <c r="K16" s="22">
        <f>(HLOOKUP(CONCATENATE($L$5,K$7),BECO_Datos!$D$3:$HN$86,BECO_Datos!$A16,FALSE)+IFERROR(HLOOKUP(CONCATENATE($L$5,K$7),BECO_Datos!$HP$3:$LT$86,BECO_Datos!$A16,FALSE),0))*K$5</f>
        <v>0</v>
      </c>
      <c r="L16" s="22" t="str">
        <f t="shared" si="2"/>
        <v>No aplica</v>
      </c>
      <c r="M16" s="22">
        <f>(HLOOKUP(CONCATENATE($L$5,M$7),BECO_Datos!$D$3:$HN$86,BECO_Datos!$A16,FALSE)+IFERROR(HLOOKUP(CONCATENATE($L$5,M$7),BECO_Datos!$HP$3:$LT$86,BECO_Datos!$A16,FALSE),0))*M$5</f>
        <v>0</v>
      </c>
      <c r="N16" s="22">
        <f>(HLOOKUP(CONCATENATE($L$5,N$7),BECO_Datos!$D$3:$HN$86,BECO_Datos!$A16,FALSE)+IFERROR(HLOOKUP(CONCATENATE($L$5,N$7),BECO_Datos!$HP$3:$LT$86,BECO_Datos!$A16,FALSE),0))*N$5</f>
        <v>0</v>
      </c>
      <c r="O16" s="22">
        <f>(HLOOKUP(CONCATENATE($L$5,O$7),BECO_Datos!$D$3:$HN$86,BECO_Datos!$A16,FALSE)+IFERROR(HLOOKUP(CONCATENATE($L$5,O$7),BECO_Datos!$HP$3:$LT$86,BECO_Datos!$A16,FALSE),0))*O$5</f>
        <v>0</v>
      </c>
      <c r="P16" s="22">
        <f>(HLOOKUP(CONCATENATE($L$5,P$7),BECO_Datos!$D$3:$HN$86,BECO_Datos!$A16,FALSE)+IFERROR(HLOOKUP(CONCATENATE($L$5,P$7),BECO_Datos!$HP$3:$LT$86,BECO_Datos!$A16,FALSE),0))*P$5</f>
        <v>0</v>
      </c>
      <c r="Q16" s="22">
        <f>(HLOOKUP(CONCATENATE($L$5,Q$7),BECO_Datos!$D$3:$HN$86,BECO_Datos!$A16,FALSE)+IFERROR(HLOOKUP(CONCATENATE($L$5,Q$7),BECO_Datos!$HP$3:$LT$86,BECO_Datos!$A16,FALSE),0))*Q$5</f>
        <v>120.34050000000001</v>
      </c>
      <c r="R16" s="22">
        <f>(HLOOKUP(CONCATENATE($L$5,R$7),BECO_Datos!$D$3:$HN$86,BECO_Datos!$A16,FALSE)+IFERROR(HLOOKUP(CONCATENATE($L$5,R$7),BECO_Datos!$HP$3:$LT$86,BECO_Datos!$A16,FALSE),0))*R$5</f>
        <v>8917.0585407371764</v>
      </c>
      <c r="S16" s="22">
        <f>(HLOOKUP(CONCATENATE($L$5,S$7),BECO_Datos!$D$3:$HN$86,BECO_Datos!$A16,FALSE)+IFERROR(HLOOKUP(CONCATENATE($L$5,S$7),BECO_Datos!$HP$3:$LT$86,BECO_Datos!$A16,FALSE),0))*S$5</f>
        <v>0</v>
      </c>
      <c r="T16" s="22">
        <f>(HLOOKUP(CONCATENATE($L$5,T$7),BECO_Datos!$D$3:$HN$86,BECO_Datos!$A16,FALSE)+IFERROR(HLOOKUP(CONCATENATE($L$5,T$7),BECO_Datos!$HP$3:$LT$86,BECO_Datos!$A16,FALSE),0))*T$5</f>
        <v>0</v>
      </c>
      <c r="U16" s="22">
        <f>(HLOOKUP(CONCATENATE($L$5,U$7),BECO_Datos!$D$3:$HN$86,BECO_Datos!$A16,FALSE)+IFERROR(HLOOKUP(CONCATENATE($L$5,U$7),BECO_Datos!$HP$3:$LT$86,BECO_Datos!$A16,FALSE),0))*U$5</f>
        <v>0</v>
      </c>
      <c r="V16" s="22">
        <f>(HLOOKUP(CONCATENATE($L$5,V$7),BECO_Datos!$D$3:$HN$86,BECO_Datos!$A16,FALSE)+IFERROR(HLOOKUP(CONCATENATE($L$5,V$7),BECO_Datos!$HP$3:$LT$86,BECO_Datos!$A16,FALSE),0))*V$5</f>
        <v>192.54480000000004</v>
      </c>
      <c r="W16" s="22">
        <f>(HLOOKUP(CONCATENATE($L$5,W$7),BECO_Datos!$D$3:$HN$86,BECO_Datos!$A16,FALSE)+IFERROR(HLOOKUP(CONCATENATE($L$5,W$7),BECO_Datos!$HP$3:$LT$86,BECO_Datos!$A16,FALSE),0))*W$5</f>
        <v>0</v>
      </c>
    </row>
    <row r="17" spans="1:24" x14ac:dyDescent="0.25">
      <c r="A17" s="54"/>
      <c r="B17" s="142" t="s">
        <v>132</v>
      </c>
      <c r="C17" s="23" t="str">
        <f t="shared" si="4"/>
        <v>No aplica</v>
      </c>
      <c r="D17" s="94">
        <f>(HLOOKUP(CONCATENATE($L$5,D$7),BECO_Datos!$D$3:$HN$86,BECO_Datos!$A17,FALSE)+IFERROR(HLOOKUP(CONCATENATE($L$5,D$7),BECO_Datos!$HP$3:$LT$86,BECO_Datos!$A17,FALSE),0))*D$5</f>
        <v>0</v>
      </c>
      <c r="E17" s="94">
        <f>(HLOOKUP(CONCATENATE($L$5,E$7),BECO_Datos!$D$3:$HN$86,BECO_Datos!$A17,FALSE)+IFERROR(HLOOKUP(CONCATENATE($L$5,E$7),BECO_Datos!$HP$3:$LT$86,BECO_Datos!$A17,FALSE),0))*E$5</f>
        <v>0</v>
      </c>
      <c r="F17" s="94">
        <f>(HLOOKUP(CONCATENATE($L$5,F$7),BECO_Datos!$D$3:$HN$86,BECO_Datos!$A17,FALSE)+IFERROR(HLOOKUP(CONCATENATE($L$5,F$7),BECO_Datos!$HP$3:$LT$86,BECO_Datos!$A17,FALSE),0))*F$5</f>
        <v>0</v>
      </c>
      <c r="G17" s="94">
        <f>(HLOOKUP(CONCATENATE($L$5,G$7),BECO_Datos!$D$3:$HN$86,BECO_Datos!$A17,FALSE)+IFERROR(HLOOKUP(CONCATENATE($L$5,G$7),BECO_Datos!$HP$3:$LT$86,BECO_Datos!$A17,FALSE),0))*G$5</f>
        <v>0</v>
      </c>
      <c r="H17" s="94">
        <f>(HLOOKUP(CONCATENATE($L$5,H$7),BECO_Datos!$D$3:$HN$86,BECO_Datos!$A17,FALSE)+IFERROR(HLOOKUP(CONCATENATE($L$5,H$7),BECO_Datos!$HP$3:$LT$86,BECO_Datos!$A17,FALSE),0))*H$5</f>
        <v>0</v>
      </c>
      <c r="I17" s="94">
        <f>(HLOOKUP(CONCATENATE($L$5,I$7),BECO_Datos!$D$3:$HN$86,BECO_Datos!$A17,FALSE)+IFERROR(HLOOKUP(CONCATENATE($L$5,I$7),BECO_Datos!$HP$3:$LT$86,BECO_Datos!$A17,FALSE),0))*I$5</f>
        <v>0</v>
      </c>
      <c r="J17" s="94">
        <f>(HLOOKUP(CONCATENATE($L$5,J$7),BECO_Datos!$D$3:$HN$86,BECO_Datos!$A17,FALSE)+IFERROR(HLOOKUP(CONCATENATE($L$5,J$7),BECO_Datos!$HP$3:$LT$86,BECO_Datos!$A17,FALSE),0))*J$5</f>
        <v>0</v>
      </c>
      <c r="K17" s="94">
        <f>(HLOOKUP(CONCATENATE($L$5,K$7),BECO_Datos!$D$3:$HN$86,BECO_Datos!$A17,FALSE)+IFERROR(HLOOKUP(CONCATENATE($L$5,K$7),BECO_Datos!$HP$3:$LT$86,BECO_Datos!$A17,FALSE),0))*K$5</f>
        <v>0</v>
      </c>
      <c r="L17" s="23" t="str">
        <f t="shared" si="2"/>
        <v>No aplica</v>
      </c>
      <c r="M17" s="94">
        <f>(HLOOKUP(CONCATENATE($L$5,M$7),BECO_Datos!$D$3:$HN$86,BECO_Datos!$A17,FALSE)+IFERROR(HLOOKUP(CONCATENATE($L$5,M$7),BECO_Datos!$HP$3:$LT$86,BECO_Datos!$A17,FALSE),0))*M$5</f>
        <v>0</v>
      </c>
      <c r="N17" s="94">
        <f>(HLOOKUP(CONCATENATE($L$5,N$7),BECO_Datos!$D$3:$HN$86,BECO_Datos!$A17,FALSE)+IFERROR(HLOOKUP(CONCATENATE($L$5,N$7),BECO_Datos!$HP$3:$LT$86,BECO_Datos!$A17,FALSE),0))*N$5</f>
        <v>0</v>
      </c>
      <c r="O17" s="94">
        <f>(HLOOKUP(CONCATENATE($L$5,O$7),BECO_Datos!$D$3:$HN$86,BECO_Datos!$A17,FALSE)+IFERROR(HLOOKUP(CONCATENATE($L$5,O$7),BECO_Datos!$HP$3:$LT$86,BECO_Datos!$A17,FALSE),0))*O$5</f>
        <v>0</v>
      </c>
      <c r="P17" s="94">
        <f>(HLOOKUP(CONCATENATE($L$5,P$7),BECO_Datos!$D$3:$HN$86,BECO_Datos!$A17,FALSE)+IFERROR(HLOOKUP(CONCATENATE($L$5,P$7),BECO_Datos!$HP$3:$LT$86,BECO_Datos!$A17,FALSE),0))*P$5</f>
        <v>0</v>
      </c>
      <c r="Q17" s="94">
        <f>(HLOOKUP(CONCATENATE($L$5,Q$7),BECO_Datos!$D$3:$HN$86,BECO_Datos!$A17,FALSE)+IFERROR(HLOOKUP(CONCATENATE($L$5,Q$7),BECO_Datos!$HP$3:$LT$86,BECO_Datos!$A17,FALSE),0))*Q$5</f>
        <v>1832.4103669905833</v>
      </c>
      <c r="R17" s="94">
        <f>(HLOOKUP(CONCATENATE($L$5,R$7),BECO_Datos!$D$3:$HN$86,BECO_Datos!$A17,FALSE)+IFERROR(HLOOKUP(CONCATENATE($L$5,R$7),BECO_Datos!$HP$3:$LT$86,BECO_Datos!$A17,FALSE),0))*R$5</f>
        <v>0</v>
      </c>
      <c r="S17" s="94">
        <f>(HLOOKUP(CONCATENATE($L$5,S$7),BECO_Datos!$D$3:$HN$86,BECO_Datos!$A17,FALSE)+IFERROR(HLOOKUP(CONCATENATE($L$5,S$7),BECO_Datos!$HP$3:$LT$86,BECO_Datos!$A17,FALSE),0))*S$5</f>
        <v>0</v>
      </c>
      <c r="T17" s="94">
        <f>(HLOOKUP(CONCATENATE($L$5,T$7),BECO_Datos!$D$3:$HN$86,BECO_Datos!$A17,FALSE)+IFERROR(HLOOKUP(CONCATENATE($L$5,T$7),BECO_Datos!$HP$3:$LT$86,BECO_Datos!$A17,FALSE),0))*T$5</f>
        <v>0</v>
      </c>
      <c r="U17" s="94">
        <f>(HLOOKUP(CONCATENATE($L$5,U$7),BECO_Datos!$D$3:$HN$86,BECO_Datos!$A17,FALSE)+IFERROR(HLOOKUP(CONCATENATE($L$5,U$7),BECO_Datos!$HP$3:$LT$86,BECO_Datos!$A17,FALSE),0))*U$5</f>
        <v>0</v>
      </c>
      <c r="V17" s="94">
        <f>(HLOOKUP(CONCATENATE($L$5,V$7),BECO_Datos!$D$3:$HN$86,BECO_Datos!$A17,FALSE)+IFERROR(HLOOKUP(CONCATENATE($L$5,V$7),BECO_Datos!$HP$3:$LT$86,BECO_Datos!$A17,FALSE),0))*V$5</f>
        <v>4434.2909137755669</v>
      </c>
      <c r="W17" s="94">
        <f>(HLOOKUP(CONCATENATE($L$5,W$7),BECO_Datos!$D$3:$HN$86,BECO_Datos!$A17,FALSE)+IFERROR(HLOOKUP(CONCATENATE($L$5,W$7),BECO_Datos!$HP$3:$LT$86,BECO_Datos!$A17,FALSE),0))*W$5</f>
        <v>0</v>
      </c>
    </row>
    <row r="18" spans="1:24" x14ac:dyDescent="0.25">
      <c r="A18" s="54"/>
      <c r="B18" s="141" t="s">
        <v>110</v>
      </c>
      <c r="C18" s="22" t="str">
        <f t="shared" si="4"/>
        <v>No aplica</v>
      </c>
      <c r="D18" s="22">
        <f>(HLOOKUP(CONCATENATE($L$5,D$7),BECO_Datos!$D$3:$HN$86,BECO_Datos!$A18,FALSE)+IFERROR(HLOOKUP(CONCATENATE($L$5,D$7),BECO_Datos!$HP$3:$LT$86,BECO_Datos!$A18,FALSE),0))*D$5</f>
        <v>0</v>
      </c>
      <c r="E18" s="22">
        <f>(HLOOKUP(CONCATENATE($L$5,E$7),BECO_Datos!$D$3:$HN$86,BECO_Datos!$A18,FALSE)+IFERROR(HLOOKUP(CONCATENATE($L$5,E$7),BECO_Datos!$HP$3:$LT$86,BECO_Datos!$A18,FALSE),0))*E$5</f>
        <v>0</v>
      </c>
      <c r="F18" s="22">
        <f>(HLOOKUP(CONCATENATE($L$5,F$7),BECO_Datos!$D$3:$HN$86,BECO_Datos!$A18,FALSE)+IFERROR(HLOOKUP(CONCATENATE($L$5,F$7),BECO_Datos!$HP$3:$LT$86,BECO_Datos!$A18,FALSE),0))*F$5</f>
        <v>938210.69099999999</v>
      </c>
      <c r="G18" s="22">
        <f>(HLOOKUP(CONCATENATE($L$5,G$7),BECO_Datos!$D$3:$HN$86,BECO_Datos!$A18,FALSE)+IFERROR(HLOOKUP(CONCATENATE($L$5,G$7),BECO_Datos!$HP$3:$LT$86,BECO_Datos!$A18,FALSE),0))*G$5</f>
        <v>0</v>
      </c>
      <c r="H18" s="22">
        <f>(HLOOKUP(CONCATENATE($L$5,H$7),BECO_Datos!$D$3:$HN$86,BECO_Datos!$A18,FALSE)+IFERROR(HLOOKUP(CONCATENATE($L$5,H$7),BECO_Datos!$HP$3:$LT$86,BECO_Datos!$A18,FALSE),0))*H$5</f>
        <v>0</v>
      </c>
      <c r="I18" s="22">
        <f>(HLOOKUP(CONCATENATE($L$5,I$7),BECO_Datos!$D$3:$HN$86,BECO_Datos!$A18,FALSE)+IFERROR(HLOOKUP(CONCATENATE($L$5,I$7),BECO_Datos!$HP$3:$LT$86,BECO_Datos!$A18,FALSE),0))*I$5</f>
        <v>0</v>
      </c>
      <c r="J18" s="22">
        <f>(HLOOKUP(CONCATENATE($L$5,J$7),BECO_Datos!$D$3:$HN$86,BECO_Datos!$A18,FALSE)+IFERROR(HLOOKUP(CONCATENATE($L$5,J$7),BECO_Datos!$HP$3:$LT$86,BECO_Datos!$A18,FALSE),0))*J$5</f>
        <v>0</v>
      </c>
      <c r="K18" s="22">
        <f>(HLOOKUP(CONCATENATE($L$5,K$7),BECO_Datos!$D$3:$HN$86,BECO_Datos!$A18,FALSE)+IFERROR(HLOOKUP(CONCATENATE($L$5,K$7),BECO_Datos!$HP$3:$LT$86,BECO_Datos!$A18,FALSE),0))*K$5</f>
        <v>0</v>
      </c>
      <c r="L18" s="22" t="str">
        <f t="shared" si="2"/>
        <v>No aplica</v>
      </c>
      <c r="M18" s="22">
        <f>(HLOOKUP(CONCATENATE($L$5,M$7),BECO_Datos!$D$3:$HN$86,BECO_Datos!$A18,FALSE)+IFERROR(HLOOKUP(CONCATENATE($L$5,M$7),BECO_Datos!$HP$3:$LT$86,BECO_Datos!$A18,FALSE),0))*M$5</f>
        <v>0</v>
      </c>
      <c r="N18" s="22">
        <f>(HLOOKUP(CONCATENATE($L$5,N$7),BECO_Datos!$D$3:$HN$86,BECO_Datos!$A18,FALSE)+IFERROR(HLOOKUP(CONCATENATE($L$5,N$7),BECO_Datos!$HP$3:$LT$86,BECO_Datos!$A18,FALSE),0))*N$5</f>
        <v>0</v>
      </c>
      <c r="O18" s="22">
        <f>(HLOOKUP(CONCATENATE($L$5,O$7),BECO_Datos!$D$3:$HN$86,BECO_Datos!$A18,FALSE)+IFERROR(HLOOKUP(CONCATENATE($L$5,O$7),BECO_Datos!$HP$3:$LT$86,BECO_Datos!$A18,FALSE),0))*O$5</f>
        <v>0</v>
      </c>
      <c r="P18" s="22">
        <f>(HLOOKUP(CONCATENATE($L$5,P$7),BECO_Datos!$D$3:$HN$86,BECO_Datos!$A18,FALSE)+IFERROR(HLOOKUP(CONCATENATE($L$5,P$7),BECO_Datos!$HP$3:$LT$86,BECO_Datos!$A18,FALSE),0))*P$5</f>
        <v>0</v>
      </c>
      <c r="Q18" s="22">
        <f>(HLOOKUP(CONCATENATE($L$5,Q$7),BECO_Datos!$D$3:$HN$86,BECO_Datos!$A18,FALSE)+IFERROR(HLOOKUP(CONCATENATE($L$5,Q$7),BECO_Datos!$HP$3:$LT$86,BECO_Datos!$A18,FALSE),0))*Q$5</f>
        <v>0</v>
      </c>
      <c r="R18" s="22">
        <f>(HLOOKUP(CONCATENATE($L$5,R$7),BECO_Datos!$D$3:$HN$86,BECO_Datos!$A18,FALSE)+IFERROR(HLOOKUP(CONCATENATE($L$5,R$7),BECO_Datos!$HP$3:$LT$86,BECO_Datos!$A18,FALSE),0))*R$5</f>
        <v>0</v>
      </c>
      <c r="S18" s="22">
        <f>(HLOOKUP(CONCATENATE($L$5,S$7),BECO_Datos!$D$3:$HN$86,BECO_Datos!$A18,FALSE)+IFERROR(HLOOKUP(CONCATENATE($L$5,S$7),BECO_Datos!$HP$3:$LT$86,BECO_Datos!$A18,FALSE),0))*S$5</f>
        <v>0</v>
      </c>
      <c r="T18" s="22">
        <f>(HLOOKUP(CONCATENATE($L$5,T$7),BECO_Datos!$D$3:$HN$86,BECO_Datos!$A18,FALSE)+IFERROR(HLOOKUP(CONCATENATE($L$5,T$7),BECO_Datos!$HP$3:$LT$86,BECO_Datos!$A18,FALSE),0))*T$5</f>
        <v>0</v>
      </c>
      <c r="U18" s="22">
        <f>(HLOOKUP(CONCATENATE($L$5,U$7),BECO_Datos!$D$3:$HN$86,BECO_Datos!$A18,FALSE)+IFERROR(HLOOKUP(CONCATENATE($L$5,U$7),BECO_Datos!$HP$3:$LT$86,BECO_Datos!$A18,FALSE),0))*U$5</f>
        <v>0</v>
      </c>
      <c r="V18" s="22">
        <f>(HLOOKUP(CONCATENATE($L$5,V$7),BECO_Datos!$D$3:$HN$86,BECO_Datos!$A18,FALSE)+IFERROR(HLOOKUP(CONCATENATE($L$5,V$7),BECO_Datos!$HP$3:$LT$86,BECO_Datos!$A18,FALSE),0))*V$5</f>
        <v>0</v>
      </c>
      <c r="W18" s="22">
        <f>(HLOOKUP(CONCATENATE($L$5,W$7),BECO_Datos!$D$3:$HN$86,BECO_Datos!$A18,FALSE)+IFERROR(HLOOKUP(CONCATENATE($L$5,W$7),BECO_Datos!$HP$3:$LT$86,BECO_Datos!$A18,FALSE),0))*W$5</f>
        <v>0</v>
      </c>
    </row>
    <row r="19" spans="1:24" x14ac:dyDescent="0.25">
      <c r="A19" s="54"/>
      <c r="B19" s="142" t="s">
        <v>111</v>
      </c>
      <c r="C19" s="23" t="str">
        <f t="shared" si="4"/>
        <v>No aplica</v>
      </c>
      <c r="D19" s="94">
        <f>(HLOOKUP(CONCATENATE($L$5,D$7),BECO_Datos!$D$3:$HN$86,BECO_Datos!$A19,FALSE)+IFERROR(HLOOKUP(CONCATENATE($L$5,D$7),BECO_Datos!$HP$3:$LT$86,BECO_Datos!$A19,FALSE),0))*D$5</f>
        <v>0</v>
      </c>
      <c r="E19" s="94">
        <f>(HLOOKUP(CONCATENATE($L$5,E$7),BECO_Datos!$D$3:$HN$86,BECO_Datos!$A19,FALSE)+IFERROR(HLOOKUP(CONCATENATE($L$5,E$7),BECO_Datos!$HP$3:$LT$86,BECO_Datos!$A19,FALSE),0))*E$5</f>
        <v>0</v>
      </c>
      <c r="F19" s="94">
        <f>(HLOOKUP(CONCATENATE($L$5,F$7),BECO_Datos!$D$3:$HN$86,BECO_Datos!$A19,FALSE)+IFERROR(HLOOKUP(CONCATENATE($L$5,F$7),BECO_Datos!$HP$3:$LT$86,BECO_Datos!$A19,FALSE),0))*F$5</f>
        <v>0</v>
      </c>
      <c r="G19" s="94">
        <f>(HLOOKUP(CONCATENATE($L$5,G$7),BECO_Datos!$D$3:$HN$86,BECO_Datos!$A19,FALSE)+IFERROR(HLOOKUP(CONCATENATE($L$5,G$7),BECO_Datos!$HP$3:$LT$86,BECO_Datos!$A19,FALSE),0))*G$5</f>
        <v>0</v>
      </c>
      <c r="H19" s="94">
        <f>(HLOOKUP(CONCATENATE($L$5,H$7),BECO_Datos!$D$3:$HN$86,BECO_Datos!$A19,FALSE)+IFERROR(HLOOKUP(CONCATENATE($L$5,H$7),BECO_Datos!$HP$3:$LT$86,BECO_Datos!$A19,FALSE),0))*H$5</f>
        <v>0</v>
      </c>
      <c r="I19" s="94">
        <f>(HLOOKUP(CONCATENATE($L$5,I$7),BECO_Datos!$D$3:$HN$86,BECO_Datos!$A19,FALSE)+IFERROR(HLOOKUP(CONCATENATE($L$5,I$7),BECO_Datos!$HP$3:$LT$86,BECO_Datos!$A19,FALSE),0))*I$5</f>
        <v>0</v>
      </c>
      <c r="J19" s="94">
        <f>(HLOOKUP(CONCATENATE($L$5,J$7),BECO_Datos!$D$3:$HN$86,BECO_Datos!$A19,FALSE)+IFERROR(HLOOKUP(CONCATENATE($L$5,J$7),BECO_Datos!$HP$3:$LT$86,BECO_Datos!$A19,FALSE),0))*J$5</f>
        <v>0</v>
      </c>
      <c r="K19" s="94">
        <f>(HLOOKUP(CONCATENATE($L$5,K$7),BECO_Datos!$D$3:$HN$86,BECO_Datos!$A19,FALSE)+IFERROR(HLOOKUP(CONCATENATE($L$5,K$7),BECO_Datos!$HP$3:$LT$86,BECO_Datos!$A19,FALSE),0))*K$5</f>
        <v>0</v>
      </c>
      <c r="L19" s="23" t="str">
        <f t="shared" si="2"/>
        <v>No aplica</v>
      </c>
      <c r="M19" s="94">
        <f>(HLOOKUP(CONCATENATE($L$5,M$7),BECO_Datos!$D$3:$HN$86,BECO_Datos!$A19,FALSE)+IFERROR(HLOOKUP(CONCATENATE($L$5,M$7),BECO_Datos!$HP$3:$LT$86,BECO_Datos!$A19,FALSE),0))*M$5</f>
        <v>0</v>
      </c>
      <c r="N19" s="94">
        <f>(HLOOKUP(CONCATENATE($L$5,N$7),BECO_Datos!$D$3:$HN$86,BECO_Datos!$A19,FALSE)+IFERROR(HLOOKUP(CONCATENATE($L$5,N$7),BECO_Datos!$HP$3:$LT$86,BECO_Datos!$A19,FALSE),0))*N$5</f>
        <v>0</v>
      </c>
      <c r="O19" s="94">
        <f>(HLOOKUP(CONCATENATE($L$5,O$7),BECO_Datos!$D$3:$HN$86,BECO_Datos!$A19,FALSE)+IFERROR(HLOOKUP(CONCATENATE($L$5,O$7),BECO_Datos!$HP$3:$LT$86,BECO_Datos!$A19,FALSE),0))*O$5</f>
        <v>0</v>
      </c>
      <c r="P19" s="94">
        <f>(HLOOKUP(CONCATENATE($L$5,P$7),BECO_Datos!$D$3:$HN$86,BECO_Datos!$A19,FALSE)+IFERROR(HLOOKUP(CONCATENATE($L$5,P$7),BECO_Datos!$HP$3:$LT$86,BECO_Datos!$A19,FALSE),0))*P$5</f>
        <v>0</v>
      </c>
      <c r="Q19" s="94">
        <f>(HLOOKUP(CONCATENATE($L$5,Q$7),BECO_Datos!$D$3:$HN$86,BECO_Datos!$A19,FALSE)+IFERROR(HLOOKUP(CONCATENATE($L$5,Q$7),BECO_Datos!$HP$3:$LT$86,BECO_Datos!$A19,FALSE),0))*Q$5</f>
        <v>0</v>
      </c>
      <c r="R19" s="94">
        <f>(HLOOKUP(CONCATENATE($L$5,R$7),BECO_Datos!$D$3:$HN$86,BECO_Datos!$A19,FALSE)+IFERROR(HLOOKUP(CONCATENATE($L$5,R$7),BECO_Datos!$HP$3:$LT$86,BECO_Datos!$A19,FALSE),0))*R$5</f>
        <v>0</v>
      </c>
      <c r="S19" s="94">
        <f>(HLOOKUP(CONCATENATE($L$5,S$7),BECO_Datos!$D$3:$HN$86,BECO_Datos!$A19,FALSE)+IFERROR(HLOOKUP(CONCATENATE($L$5,S$7),BECO_Datos!$HP$3:$LT$86,BECO_Datos!$A19,FALSE),0))*S$5</f>
        <v>0</v>
      </c>
      <c r="T19" s="94">
        <f>(HLOOKUP(CONCATENATE($L$5,T$7),BECO_Datos!$D$3:$HN$86,BECO_Datos!$A19,FALSE)+IFERROR(HLOOKUP(CONCATENATE($L$5,T$7),BECO_Datos!$HP$3:$LT$86,BECO_Datos!$A19,FALSE),0))*T$5</f>
        <v>0</v>
      </c>
      <c r="U19" s="94">
        <f>(HLOOKUP(CONCATENATE($L$5,U$7),BECO_Datos!$D$3:$HN$86,BECO_Datos!$A19,FALSE)+IFERROR(HLOOKUP(CONCATENATE($L$5,U$7),BECO_Datos!$HP$3:$LT$86,BECO_Datos!$A19,FALSE),0))*U$5</f>
        <v>0</v>
      </c>
      <c r="V19" s="94">
        <f>(HLOOKUP(CONCATENATE($L$5,V$7),BECO_Datos!$D$3:$HN$86,BECO_Datos!$A19,FALSE)+IFERROR(HLOOKUP(CONCATENATE($L$5,V$7),BECO_Datos!$HP$3:$LT$86,BECO_Datos!$A19,FALSE),0))*V$5</f>
        <v>0</v>
      </c>
      <c r="W19" s="94">
        <f>(HLOOKUP(CONCATENATE($L$5,W$7),BECO_Datos!$D$3:$HN$86,BECO_Datos!$A19,FALSE)+IFERROR(HLOOKUP(CONCATENATE($L$5,W$7),BECO_Datos!$HP$3:$LT$86,BECO_Datos!$A19,FALSE),0))*W$5</f>
        <v>0</v>
      </c>
    </row>
    <row r="20" spans="1:24" s="9" customFormat="1" x14ac:dyDescent="0.25">
      <c r="A20" s="140"/>
      <c r="B20" s="141" t="s">
        <v>11</v>
      </c>
      <c r="C20" s="22" t="str">
        <f t="shared" ref="C20:C36" si="5">IF($C$5=1,"No aplica",_xlfn.AGGREGATE(9,6,D20:K20))</f>
        <v>No aplica</v>
      </c>
      <c r="D20" s="22">
        <f t="shared" ref="D20" si="6">SUM(D21:D24)</f>
        <v>0</v>
      </c>
      <c r="E20" s="22">
        <f t="shared" ref="E20:K20" si="7">SUM(E21:E24)</f>
        <v>0</v>
      </c>
      <c r="F20" s="22">
        <f t="shared" si="7"/>
        <v>72758.371071501955</v>
      </c>
      <c r="G20" s="22">
        <f t="shared" si="7"/>
        <v>0</v>
      </c>
      <c r="H20" s="22">
        <f t="shared" si="7"/>
        <v>0</v>
      </c>
      <c r="I20" s="22">
        <f t="shared" si="7"/>
        <v>0</v>
      </c>
      <c r="J20" s="22">
        <f t="shared" si="7"/>
        <v>0</v>
      </c>
      <c r="K20" s="22">
        <f t="shared" si="7"/>
        <v>0</v>
      </c>
      <c r="L20" s="22" t="str">
        <f t="shared" si="2"/>
        <v>No aplica</v>
      </c>
      <c r="M20" s="22">
        <f t="shared" ref="M20:W20" si="8">SUM(M21:M24)</f>
        <v>0</v>
      </c>
      <c r="N20" s="22">
        <f t="shared" si="8"/>
        <v>0</v>
      </c>
      <c r="O20" s="22">
        <f t="shared" si="8"/>
        <v>0</v>
      </c>
      <c r="P20" s="22">
        <f t="shared" si="8"/>
        <v>0</v>
      </c>
      <c r="Q20" s="22">
        <f t="shared" si="8"/>
        <v>0</v>
      </c>
      <c r="R20" s="22">
        <f t="shared" si="8"/>
        <v>1608.8029087853217</v>
      </c>
      <c r="S20" s="22">
        <f t="shared" si="8"/>
        <v>3724.783755874309</v>
      </c>
      <c r="T20" s="22">
        <f t="shared" si="8"/>
        <v>0</v>
      </c>
      <c r="U20" s="22">
        <f t="shared" si="8"/>
        <v>0</v>
      </c>
      <c r="V20" s="22">
        <f t="shared" si="8"/>
        <v>0</v>
      </c>
      <c r="W20" s="22">
        <f t="shared" si="8"/>
        <v>0</v>
      </c>
    </row>
    <row r="21" spans="1:24" x14ac:dyDescent="0.25">
      <c r="A21" s="54"/>
      <c r="B21" s="143" t="s">
        <v>109</v>
      </c>
      <c r="C21" s="23" t="str">
        <f t="shared" si="5"/>
        <v>No aplica</v>
      </c>
      <c r="D21" s="95">
        <f>(HLOOKUP(CONCATENATE($L$5,D$7),BECO_Datos!$D$3:$HN$86,BECO_Datos!$A21,FALSE)+IFERROR(HLOOKUP(CONCATENATE($L$5,D$7),BECO_Datos!$HP$3:$LT$86,BECO_Datos!$A21,FALSE),0))*D$5</f>
        <v>0</v>
      </c>
      <c r="E21" s="95">
        <f>(HLOOKUP(CONCATENATE($L$5,E$7),BECO_Datos!$D$3:$HN$86,BECO_Datos!$A21,FALSE)+IFERROR(HLOOKUP(CONCATENATE($L$5,E$7),BECO_Datos!$HP$3:$LT$86,BECO_Datos!$A21,FALSE),0))*E$5</f>
        <v>0</v>
      </c>
      <c r="F21" s="95">
        <f>(HLOOKUP(CONCATENATE($L$5,F$7),BECO_Datos!$D$3:$HN$86,BECO_Datos!$A21,FALSE)+IFERROR(HLOOKUP(CONCATENATE($L$5,F$7),BECO_Datos!$HP$3:$LT$86,BECO_Datos!$A21,FALSE),0))*F$5</f>
        <v>0</v>
      </c>
      <c r="G21" s="95">
        <f>(HLOOKUP(CONCATENATE($L$5,G$7),BECO_Datos!$D$3:$HN$86,BECO_Datos!$A21,FALSE)+IFERROR(HLOOKUP(CONCATENATE($L$5,G$7),BECO_Datos!$HP$3:$LT$86,BECO_Datos!$A21,FALSE),0))*G$5</f>
        <v>0</v>
      </c>
      <c r="H21" s="95">
        <f>(HLOOKUP(CONCATENATE($L$5,H$7),BECO_Datos!$D$3:$HN$86,BECO_Datos!$A21,FALSE)+IFERROR(HLOOKUP(CONCATENATE($L$5,H$7),BECO_Datos!$HP$3:$LT$86,BECO_Datos!$A21,FALSE),0))*H$5</f>
        <v>0</v>
      </c>
      <c r="I21" s="95">
        <f>(HLOOKUP(CONCATENATE($L$5,I$7),BECO_Datos!$D$3:$HN$86,BECO_Datos!$A21,FALSE)+IFERROR(HLOOKUP(CONCATENATE($L$5,I$7),BECO_Datos!$HP$3:$LT$86,BECO_Datos!$A21,FALSE),0))*I$5</f>
        <v>0</v>
      </c>
      <c r="J21" s="95">
        <f>(HLOOKUP(CONCATENATE($L$5,J$7),BECO_Datos!$D$3:$HN$86,BECO_Datos!$A21,FALSE)+IFERROR(HLOOKUP(CONCATENATE($L$5,J$7),BECO_Datos!$HP$3:$LT$86,BECO_Datos!$A21,FALSE),0))*J$5</f>
        <v>0</v>
      </c>
      <c r="K21" s="95">
        <f>(HLOOKUP(CONCATENATE($L$5,K$7),BECO_Datos!$D$3:$HN$86,BECO_Datos!$A21,FALSE)+IFERROR(HLOOKUP(CONCATENATE($L$5,K$7),BECO_Datos!$HP$3:$LT$86,BECO_Datos!$A21,FALSE),0))*K$5</f>
        <v>0</v>
      </c>
      <c r="L21" s="23" t="str">
        <f t="shared" si="2"/>
        <v>No aplica</v>
      </c>
      <c r="M21" s="95">
        <f>(HLOOKUP(CONCATENATE($L$5,M$7),BECO_Datos!$D$3:$HN$86,BECO_Datos!$A21,FALSE)+IFERROR(HLOOKUP(CONCATENATE($L$5,M$7),BECO_Datos!$HP$3:$LT$86,BECO_Datos!$A21,FALSE),0))*M$5</f>
        <v>0</v>
      </c>
      <c r="N21" s="95">
        <f>(HLOOKUP(CONCATENATE($L$5,N$7),BECO_Datos!$D$3:$HN$86,BECO_Datos!$A21,FALSE)+IFERROR(HLOOKUP(CONCATENATE($L$5,N$7),BECO_Datos!$HP$3:$LT$86,BECO_Datos!$A21,FALSE),0))*N$5</f>
        <v>0</v>
      </c>
      <c r="O21" s="95">
        <f>(HLOOKUP(CONCATENATE($L$5,O$7),BECO_Datos!$D$3:$HN$86,BECO_Datos!$A21,FALSE)+IFERROR(HLOOKUP(CONCATENATE($L$5,O$7),BECO_Datos!$HP$3:$LT$86,BECO_Datos!$A21,FALSE),0))*O$5</f>
        <v>0</v>
      </c>
      <c r="P21" s="95">
        <f>(HLOOKUP(CONCATENATE($L$5,P$7),BECO_Datos!$D$3:$HN$86,BECO_Datos!$A21,FALSE)+IFERROR(HLOOKUP(CONCATENATE($L$5,P$7),BECO_Datos!$HP$3:$LT$86,BECO_Datos!$A21,FALSE),0))*P$5</f>
        <v>0</v>
      </c>
      <c r="Q21" s="95">
        <f>(HLOOKUP(CONCATENATE($L$5,Q$7),BECO_Datos!$D$3:$HN$86,BECO_Datos!$A21,FALSE)+IFERROR(HLOOKUP(CONCATENATE($L$5,Q$7),BECO_Datos!$HP$3:$LT$86,BECO_Datos!$A21,FALSE),0))*Q$5</f>
        <v>0</v>
      </c>
      <c r="R21" s="95">
        <f>(HLOOKUP(CONCATENATE($L$5,R$7),BECO_Datos!$D$3:$HN$86,BECO_Datos!$A21,FALSE)+IFERROR(HLOOKUP(CONCATENATE($L$5,R$7),BECO_Datos!$HP$3:$LT$86,BECO_Datos!$A21,FALSE),0))*R$5</f>
        <v>1608.8029087853217</v>
      </c>
      <c r="S21" s="95">
        <f>(HLOOKUP(CONCATENATE($L$5,S$7),BECO_Datos!$D$3:$HN$86,BECO_Datos!$A21,FALSE)+IFERROR(HLOOKUP(CONCATENATE($L$5,S$7),BECO_Datos!$HP$3:$LT$86,BECO_Datos!$A21,FALSE),0))*S$5</f>
        <v>0</v>
      </c>
      <c r="T21" s="95">
        <f>(HLOOKUP(CONCATENATE($L$5,T$7),BECO_Datos!$D$3:$HN$86,BECO_Datos!$A21,FALSE)+IFERROR(HLOOKUP(CONCATENATE($L$5,T$7),BECO_Datos!$HP$3:$LT$86,BECO_Datos!$A21,FALSE),0))*T$5</f>
        <v>0</v>
      </c>
      <c r="U21" s="95">
        <f>(HLOOKUP(CONCATENATE($L$5,U$7),BECO_Datos!$D$3:$HN$86,BECO_Datos!$A21,FALSE)+IFERROR(HLOOKUP(CONCATENATE($L$5,U$7),BECO_Datos!$HP$3:$LT$86,BECO_Datos!$A21,FALSE),0))*U$5</f>
        <v>0</v>
      </c>
      <c r="V21" s="95">
        <f>(HLOOKUP(CONCATENATE($L$5,V$7),BECO_Datos!$D$3:$HN$86,BECO_Datos!$A21,FALSE)+IFERROR(HLOOKUP(CONCATENATE($L$5,V$7),BECO_Datos!$HP$3:$LT$86,BECO_Datos!$A21,FALSE),0))*V$5</f>
        <v>0</v>
      </c>
      <c r="W21" s="95">
        <f>(HLOOKUP(CONCATENATE($L$5,W$7),BECO_Datos!$D$3:$HN$86,BECO_Datos!$A21,FALSE)+IFERROR(HLOOKUP(CONCATENATE($L$5,W$7),BECO_Datos!$HP$3:$LT$86,BECO_Datos!$A21,FALSE),0))*W$5</f>
        <v>0</v>
      </c>
    </row>
    <row r="22" spans="1:24" x14ac:dyDescent="0.25">
      <c r="A22" s="54"/>
      <c r="B22" s="102" t="s">
        <v>115</v>
      </c>
      <c r="C22" s="22" t="str">
        <f t="shared" si="5"/>
        <v>No aplica</v>
      </c>
      <c r="D22" s="22">
        <f>(HLOOKUP(CONCATENATE($L$5,D$7),BECO_Datos!$D$3:$HN$86,BECO_Datos!$A22,FALSE)+IFERROR(HLOOKUP(CONCATENATE($L$5,D$7),BECO_Datos!$HP$3:$LT$86,BECO_Datos!$A22,FALSE),0))*D$5</f>
        <v>0</v>
      </c>
      <c r="E22" s="22">
        <f>(HLOOKUP(CONCATENATE($L$5,E$7),BECO_Datos!$D$3:$HN$86,BECO_Datos!$A22,FALSE)+IFERROR(HLOOKUP(CONCATENATE($L$5,E$7),BECO_Datos!$HP$3:$LT$86,BECO_Datos!$A22,FALSE),0))*E$5</f>
        <v>0</v>
      </c>
      <c r="F22" s="22">
        <f>(HLOOKUP(CONCATENATE($L$5,F$7),BECO_Datos!$D$3:$HN$86,BECO_Datos!$A22,FALSE)+IFERROR(HLOOKUP(CONCATENATE($L$5,F$7),BECO_Datos!$HP$3:$LT$86,BECO_Datos!$A22,FALSE),0))*F$5</f>
        <v>72758.371071501955</v>
      </c>
      <c r="G22" s="22">
        <f>(HLOOKUP(CONCATENATE($L$5,G$7),BECO_Datos!$D$3:$HN$86,BECO_Datos!$A22,FALSE)+IFERROR(HLOOKUP(CONCATENATE($L$5,G$7),BECO_Datos!$HP$3:$LT$86,BECO_Datos!$A22,FALSE),0))*G$5</f>
        <v>0</v>
      </c>
      <c r="H22" s="22">
        <f>(HLOOKUP(CONCATENATE($L$5,H$7),BECO_Datos!$D$3:$HN$86,BECO_Datos!$A22,FALSE)+IFERROR(HLOOKUP(CONCATENATE($L$5,H$7),BECO_Datos!$HP$3:$LT$86,BECO_Datos!$A22,FALSE),0))*H$5</f>
        <v>0</v>
      </c>
      <c r="I22" s="22">
        <f>(HLOOKUP(CONCATENATE($L$5,I$7),BECO_Datos!$D$3:$HN$86,BECO_Datos!$A22,FALSE)+IFERROR(HLOOKUP(CONCATENATE($L$5,I$7),BECO_Datos!$HP$3:$LT$86,BECO_Datos!$A22,FALSE),0))*I$5</f>
        <v>0</v>
      </c>
      <c r="J22" s="22">
        <f>(HLOOKUP(CONCATENATE($L$5,J$7),BECO_Datos!$D$3:$HN$86,BECO_Datos!$A22,FALSE)+IFERROR(HLOOKUP(CONCATENATE($L$5,J$7),BECO_Datos!$HP$3:$LT$86,BECO_Datos!$A22,FALSE),0))*J$5</f>
        <v>0</v>
      </c>
      <c r="K22" s="22">
        <f>(HLOOKUP(CONCATENATE($L$5,K$7),BECO_Datos!$D$3:$HN$86,BECO_Datos!$A22,FALSE)+IFERROR(HLOOKUP(CONCATENATE($L$5,K$7),BECO_Datos!$HP$3:$LT$86,BECO_Datos!$A22,FALSE),0))*K$5</f>
        <v>0</v>
      </c>
      <c r="L22" s="22" t="str">
        <f t="shared" si="2"/>
        <v>No aplica</v>
      </c>
      <c r="M22" s="22">
        <f>(HLOOKUP(CONCATENATE($L$5,M$7),BECO_Datos!$D$3:$HN$86,BECO_Datos!$A22,FALSE)+IFERROR(HLOOKUP(CONCATENATE($L$5,M$7),BECO_Datos!$HP$3:$LT$86,BECO_Datos!$A22,FALSE),0))*M$5</f>
        <v>0</v>
      </c>
      <c r="N22" s="22">
        <f>(HLOOKUP(CONCATENATE($L$5,N$7),BECO_Datos!$D$3:$HN$86,BECO_Datos!$A22,FALSE)+IFERROR(HLOOKUP(CONCATENATE($L$5,N$7),BECO_Datos!$HP$3:$LT$86,BECO_Datos!$A22,FALSE),0))*N$5</f>
        <v>0</v>
      </c>
      <c r="O22" s="22">
        <f>(HLOOKUP(CONCATENATE($L$5,O$7),BECO_Datos!$D$3:$HN$86,BECO_Datos!$A22,FALSE)+IFERROR(HLOOKUP(CONCATENATE($L$5,O$7),BECO_Datos!$HP$3:$LT$86,BECO_Datos!$A22,FALSE),0))*O$5</f>
        <v>0</v>
      </c>
      <c r="P22" s="22">
        <f>(HLOOKUP(CONCATENATE($L$5,P$7),BECO_Datos!$D$3:$HN$86,BECO_Datos!$A22,FALSE)+IFERROR(HLOOKUP(CONCATENATE($L$5,P$7),BECO_Datos!$HP$3:$LT$86,BECO_Datos!$A22,FALSE),0))*P$5</f>
        <v>0</v>
      </c>
      <c r="Q22" s="22">
        <f>(HLOOKUP(CONCATENATE($L$5,Q$7),BECO_Datos!$D$3:$HN$86,BECO_Datos!$A22,FALSE)+IFERROR(HLOOKUP(CONCATENATE($L$5,Q$7),BECO_Datos!$HP$3:$LT$86,BECO_Datos!$A22,FALSE),0))*Q$5</f>
        <v>0</v>
      </c>
      <c r="R22" s="22">
        <f>(HLOOKUP(CONCATENATE($L$5,R$7),BECO_Datos!$D$3:$HN$86,BECO_Datos!$A22,FALSE)+IFERROR(HLOOKUP(CONCATENATE($L$5,R$7),BECO_Datos!$HP$3:$LT$86,BECO_Datos!$A22,FALSE),0))*R$5</f>
        <v>0</v>
      </c>
      <c r="S22" s="22">
        <f>(HLOOKUP(CONCATENATE($L$5,S$7),BECO_Datos!$D$3:$HN$86,BECO_Datos!$A22,FALSE)+IFERROR(HLOOKUP(CONCATENATE($L$5,S$7),BECO_Datos!$HP$3:$LT$86,BECO_Datos!$A22,FALSE),0))*S$5</f>
        <v>3724.783755874309</v>
      </c>
      <c r="T22" s="22">
        <f>(HLOOKUP(CONCATENATE($L$5,T$7),BECO_Datos!$D$3:$HN$86,BECO_Datos!$A22,FALSE)+IFERROR(HLOOKUP(CONCATENATE($L$5,T$7),BECO_Datos!$HP$3:$LT$86,BECO_Datos!$A22,FALSE),0))*T$5</f>
        <v>0</v>
      </c>
      <c r="U22" s="22">
        <f>(HLOOKUP(CONCATENATE($L$5,U$7),BECO_Datos!$D$3:$HN$86,BECO_Datos!$A22,FALSE)+IFERROR(HLOOKUP(CONCATENATE($L$5,U$7),BECO_Datos!$HP$3:$LT$86,BECO_Datos!$A22,FALSE),0))*U$5</f>
        <v>0</v>
      </c>
      <c r="V22" s="22">
        <f>(HLOOKUP(CONCATENATE($L$5,V$7),BECO_Datos!$D$3:$HN$86,BECO_Datos!$A22,FALSE)+IFERROR(HLOOKUP(CONCATENATE($L$5,V$7),BECO_Datos!$HP$3:$LT$86,BECO_Datos!$A22,FALSE),0))*V$5</f>
        <v>0</v>
      </c>
      <c r="W22" s="22">
        <f>(HLOOKUP(CONCATENATE($L$5,W$7),BECO_Datos!$D$3:$HN$86,BECO_Datos!$A22,FALSE)+IFERROR(HLOOKUP(CONCATENATE($L$5,W$7),BECO_Datos!$HP$3:$LT$86,BECO_Datos!$A22,FALSE),0))*W$5</f>
        <v>0</v>
      </c>
    </row>
    <row r="23" spans="1:24" x14ac:dyDescent="0.25">
      <c r="A23" s="54"/>
      <c r="B23" s="143" t="s">
        <v>114</v>
      </c>
      <c r="C23" s="23" t="str">
        <f t="shared" si="5"/>
        <v>No aplica</v>
      </c>
      <c r="D23" s="95">
        <f>(HLOOKUP(CONCATENATE($L$5,D$7),BECO_Datos!$D$3:$HN$86,BECO_Datos!$A23,FALSE)+IFERROR(HLOOKUP(CONCATENATE($L$5,D$7),BECO_Datos!$HP$3:$LT$86,BECO_Datos!$A23,FALSE),0))*D$5</f>
        <v>0</v>
      </c>
      <c r="E23" s="95">
        <f>(HLOOKUP(CONCATENATE($L$5,E$7),BECO_Datos!$D$3:$HN$86,BECO_Datos!$A23,FALSE)+IFERROR(HLOOKUP(CONCATENATE($L$5,E$7),BECO_Datos!$HP$3:$LT$86,BECO_Datos!$A23,FALSE),0))*E$5</f>
        <v>0</v>
      </c>
      <c r="F23" s="95">
        <f>(HLOOKUP(CONCATENATE($L$5,F$7),BECO_Datos!$D$3:$HN$86,BECO_Datos!$A23,FALSE)+IFERROR(HLOOKUP(CONCATENATE($L$5,F$7),BECO_Datos!$HP$3:$LT$86,BECO_Datos!$A23,FALSE),0))*F$5</f>
        <v>0</v>
      </c>
      <c r="G23" s="95">
        <f>(HLOOKUP(CONCATENATE($L$5,G$7),BECO_Datos!$D$3:$HN$86,BECO_Datos!$A23,FALSE)+IFERROR(HLOOKUP(CONCATENATE($L$5,G$7),BECO_Datos!$HP$3:$LT$86,BECO_Datos!$A23,FALSE),0))*G$5</f>
        <v>0</v>
      </c>
      <c r="H23" s="95">
        <f>(HLOOKUP(CONCATENATE($L$5,H$7),BECO_Datos!$D$3:$HN$86,BECO_Datos!$A23,FALSE)+IFERROR(HLOOKUP(CONCATENATE($L$5,H$7),BECO_Datos!$HP$3:$LT$86,BECO_Datos!$A23,FALSE),0))*H$5</f>
        <v>0</v>
      </c>
      <c r="I23" s="95">
        <f>(HLOOKUP(CONCATENATE($L$5,I$7),BECO_Datos!$D$3:$HN$86,BECO_Datos!$A23,FALSE)+IFERROR(HLOOKUP(CONCATENATE($L$5,I$7),BECO_Datos!$HP$3:$LT$86,BECO_Datos!$A23,FALSE),0))*I$5</f>
        <v>0</v>
      </c>
      <c r="J23" s="95">
        <f>(HLOOKUP(CONCATENATE($L$5,J$7),BECO_Datos!$D$3:$HN$86,BECO_Datos!$A23,FALSE)+IFERROR(HLOOKUP(CONCATENATE($L$5,J$7),BECO_Datos!$HP$3:$LT$86,BECO_Datos!$A23,FALSE),0))*J$5</f>
        <v>0</v>
      </c>
      <c r="K23" s="95">
        <f>(HLOOKUP(CONCATENATE($L$5,K$7),BECO_Datos!$D$3:$HN$86,BECO_Datos!$A23,FALSE)+IFERROR(HLOOKUP(CONCATENATE($L$5,K$7),BECO_Datos!$HP$3:$LT$86,BECO_Datos!$A23,FALSE),0))*K$5</f>
        <v>0</v>
      </c>
      <c r="L23" s="23" t="str">
        <f t="shared" si="2"/>
        <v>No aplica</v>
      </c>
      <c r="M23" s="95">
        <f>(HLOOKUP(CONCATENATE($L$5,M$7),BECO_Datos!$D$3:$HN$86,BECO_Datos!$A23,FALSE)+IFERROR(HLOOKUP(CONCATENATE($L$5,M$7),BECO_Datos!$HP$3:$LT$86,BECO_Datos!$A23,FALSE),0))*M$5</f>
        <v>0</v>
      </c>
      <c r="N23" s="95">
        <f>(HLOOKUP(CONCATENATE($L$5,N$7),BECO_Datos!$D$3:$HN$86,BECO_Datos!$A23,FALSE)+IFERROR(HLOOKUP(CONCATENATE($L$5,N$7),BECO_Datos!$HP$3:$LT$86,BECO_Datos!$A23,FALSE),0))*N$5</f>
        <v>0</v>
      </c>
      <c r="O23" s="95">
        <f>(HLOOKUP(CONCATENATE($L$5,O$7),BECO_Datos!$D$3:$HN$86,BECO_Datos!$A23,FALSE)+IFERROR(HLOOKUP(CONCATENATE($L$5,O$7),BECO_Datos!$HP$3:$LT$86,BECO_Datos!$A23,FALSE),0))*O$5</f>
        <v>0</v>
      </c>
      <c r="P23" s="95">
        <f>(HLOOKUP(CONCATENATE($L$5,P$7),BECO_Datos!$D$3:$HN$86,BECO_Datos!$A23,FALSE)+IFERROR(HLOOKUP(CONCATENATE($L$5,P$7),BECO_Datos!$HP$3:$LT$86,BECO_Datos!$A23,FALSE),0))*P$5</f>
        <v>0</v>
      </c>
      <c r="Q23" s="95">
        <f>(HLOOKUP(CONCATENATE($L$5,Q$7),BECO_Datos!$D$3:$HN$86,BECO_Datos!$A23,FALSE)+IFERROR(HLOOKUP(CONCATENATE($L$5,Q$7),BECO_Datos!$HP$3:$LT$86,BECO_Datos!$A23,FALSE),0))*Q$5</f>
        <v>0</v>
      </c>
      <c r="R23" s="95">
        <f>(HLOOKUP(CONCATENATE($L$5,R$7),BECO_Datos!$D$3:$HN$86,BECO_Datos!$A23,FALSE)+IFERROR(HLOOKUP(CONCATENATE($L$5,R$7),BECO_Datos!$HP$3:$LT$86,BECO_Datos!$A23,FALSE),0))*R$5</f>
        <v>0</v>
      </c>
      <c r="S23" s="95">
        <f>(HLOOKUP(CONCATENATE($L$5,S$7),BECO_Datos!$D$3:$HN$86,BECO_Datos!$A23,FALSE)+IFERROR(HLOOKUP(CONCATENATE($L$5,S$7),BECO_Datos!$HP$3:$LT$86,BECO_Datos!$A23,FALSE),0))*S$5</f>
        <v>0</v>
      </c>
      <c r="T23" s="95">
        <f>(HLOOKUP(CONCATENATE($L$5,T$7),BECO_Datos!$D$3:$HN$86,BECO_Datos!$A23,FALSE)+IFERROR(HLOOKUP(CONCATENATE($L$5,T$7),BECO_Datos!$HP$3:$LT$86,BECO_Datos!$A23,FALSE),0))*T$5</f>
        <v>0</v>
      </c>
      <c r="U23" s="95">
        <f>(HLOOKUP(CONCATENATE($L$5,U$7),BECO_Datos!$D$3:$HN$86,BECO_Datos!$A23,FALSE)+IFERROR(HLOOKUP(CONCATENATE($L$5,U$7),BECO_Datos!$HP$3:$LT$86,BECO_Datos!$A23,FALSE),0))*U$5</f>
        <v>0</v>
      </c>
      <c r="V23" s="95">
        <f>(HLOOKUP(CONCATENATE($L$5,V$7),BECO_Datos!$D$3:$HN$86,BECO_Datos!$A23,FALSE)+IFERROR(HLOOKUP(CONCATENATE($L$5,V$7),BECO_Datos!$HP$3:$LT$86,BECO_Datos!$A23,FALSE),0))*V$5</f>
        <v>0</v>
      </c>
      <c r="W23" s="95">
        <f>(HLOOKUP(CONCATENATE($L$5,W$7),BECO_Datos!$D$3:$HN$86,BECO_Datos!$A23,FALSE)+IFERROR(HLOOKUP(CONCATENATE($L$5,W$7),BECO_Datos!$HP$3:$LT$86,BECO_Datos!$A23,FALSE),0))*W$5</f>
        <v>0</v>
      </c>
    </row>
    <row r="24" spans="1:24" x14ac:dyDescent="0.25">
      <c r="A24" s="54"/>
      <c r="B24" s="102" t="s">
        <v>108</v>
      </c>
      <c r="C24" s="22" t="str">
        <f t="shared" si="5"/>
        <v>No aplica</v>
      </c>
      <c r="D24" s="22">
        <f>(HLOOKUP(CONCATENATE($L$5,D$7),BECO_Datos!$D$3:$HN$86,BECO_Datos!$A24,FALSE)+IFERROR(HLOOKUP(CONCATENATE($L$5,D$7),BECO_Datos!$HP$3:$LT$86,BECO_Datos!$A24,FALSE),0))*D$5</f>
        <v>0</v>
      </c>
      <c r="E24" s="22">
        <f>(HLOOKUP(CONCATENATE($L$5,E$7),BECO_Datos!$D$3:$HN$86,BECO_Datos!$A24,FALSE)+IFERROR(HLOOKUP(CONCATENATE($L$5,E$7),BECO_Datos!$HP$3:$LT$86,BECO_Datos!$A24,FALSE),0))*E$5</f>
        <v>0</v>
      </c>
      <c r="F24" s="22">
        <f>(HLOOKUP(CONCATENATE($L$5,F$7),BECO_Datos!$D$3:$HN$86,BECO_Datos!$A24,FALSE)+IFERROR(HLOOKUP(CONCATENATE($L$5,F$7),BECO_Datos!$HP$3:$LT$86,BECO_Datos!$A24,FALSE),0))*F$5</f>
        <v>0</v>
      </c>
      <c r="G24" s="22">
        <f>(HLOOKUP(CONCATENATE($L$5,G$7),BECO_Datos!$D$3:$HN$86,BECO_Datos!$A24,FALSE)+IFERROR(HLOOKUP(CONCATENATE($L$5,G$7),BECO_Datos!$HP$3:$LT$86,BECO_Datos!$A24,FALSE),0))*G$5</f>
        <v>0</v>
      </c>
      <c r="H24" s="22">
        <f>(HLOOKUP(CONCATENATE($L$5,H$7),BECO_Datos!$D$3:$HN$86,BECO_Datos!$A24,FALSE)+IFERROR(HLOOKUP(CONCATENATE($L$5,H$7),BECO_Datos!$HP$3:$LT$86,BECO_Datos!$A24,FALSE),0))*H$5</f>
        <v>0</v>
      </c>
      <c r="I24" s="22">
        <f>(HLOOKUP(CONCATENATE($L$5,I$7),BECO_Datos!$D$3:$HN$86,BECO_Datos!$A24,FALSE)+IFERROR(HLOOKUP(CONCATENATE($L$5,I$7),BECO_Datos!$HP$3:$LT$86,BECO_Datos!$A24,FALSE),0))*I$5</f>
        <v>0</v>
      </c>
      <c r="J24" s="22">
        <f>(HLOOKUP(CONCATENATE($L$5,J$7),BECO_Datos!$D$3:$HN$86,BECO_Datos!$A24,FALSE)+IFERROR(HLOOKUP(CONCATENATE($L$5,J$7),BECO_Datos!$HP$3:$LT$86,BECO_Datos!$A24,FALSE),0))*J$5</f>
        <v>0</v>
      </c>
      <c r="K24" s="22">
        <f>(HLOOKUP(CONCATENATE($L$5,K$7),BECO_Datos!$D$3:$HN$86,BECO_Datos!$A24,FALSE)+IFERROR(HLOOKUP(CONCATENATE($L$5,K$7),BECO_Datos!$HP$3:$LT$86,BECO_Datos!$A24,FALSE),0))*K$5</f>
        <v>0</v>
      </c>
      <c r="L24" s="22" t="str">
        <f t="shared" si="2"/>
        <v>No aplica</v>
      </c>
      <c r="M24" s="22">
        <f>(HLOOKUP(CONCATENATE($L$5,M$7),BECO_Datos!$D$3:$HN$86,BECO_Datos!$A24,FALSE)+IFERROR(HLOOKUP(CONCATENATE($L$5,M$7),BECO_Datos!$HP$3:$LT$86,BECO_Datos!$A24,FALSE),0))*M$5</f>
        <v>0</v>
      </c>
      <c r="N24" s="22">
        <f>(HLOOKUP(CONCATENATE($L$5,N$7),BECO_Datos!$D$3:$HN$86,BECO_Datos!$A24,FALSE)+IFERROR(HLOOKUP(CONCATENATE($L$5,N$7),BECO_Datos!$HP$3:$LT$86,BECO_Datos!$A24,FALSE),0))*N$5</f>
        <v>0</v>
      </c>
      <c r="O24" s="22">
        <f>(HLOOKUP(CONCATENATE($L$5,O$7),BECO_Datos!$D$3:$HN$86,BECO_Datos!$A24,FALSE)+IFERROR(HLOOKUP(CONCATENATE($L$5,O$7),BECO_Datos!$HP$3:$LT$86,BECO_Datos!$A24,FALSE),0))*O$5</f>
        <v>0</v>
      </c>
      <c r="P24" s="22">
        <f>(HLOOKUP(CONCATENATE($L$5,P$7),BECO_Datos!$D$3:$HN$86,BECO_Datos!$A24,FALSE)+IFERROR(HLOOKUP(CONCATENATE($L$5,P$7),BECO_Datos!$HP$3:$LT$86,BECO_Datos!$A24,FALSE),0))*P$5</f>
        <v>0</v>
      </c>
      <c r="Q24" s="22">
        <f>(HLOOKUP(CONCATENATE($L$5,Q$7),BECO_Datos!$D$3:$HN$86,BECO_Datos!$A24,FALSE)+IFERROR(HLOOKUP(CONCATENATE($L$5,Q$7),BECO_Datos!$HP$3:$LT$86,BECO_Datos!$A24,FALSE),0))*Q$5</f>
        <v>0</v>
      </c>
      <c r="R24" s="22">
        <f>(HLOOKUP(CONCATENATE($L$5,R$7),BECO_Datos!$D$3:$HN$86,BECO_Datos!$A24,FALSE)+IFERROR(HLOOKUP(CONCATENATE($L$5,R$7),BECO_Datos!$HP$3:$LT$86,BECO_Datos!$A24,FALSE),0))*R$5</f>
        <v>0</v>
      </c>
      <c r="S24" s="22">
        <f>(HLOOKUP(CONCATENATE($L$5,S$7),BECO_Datos!$D$3:$HN$86,BECO_Datos!$A24,FALSE)+IFERROR(HLOOKUP(CONCATENATE($L$5,S$7),BECO_Datos!$HP$3:$LT$86,BECO_Datos!$A24,FALSE),0))*S$5</f>
        <v>0</v>
      </c>
      <c r="T24" s="22">
        <f>(HLOOKUP(CONCATENATE($L$5,T$7),BECO_Datos!$D$3:$HN$86,BECO_Datos!$A24,FALSE)+IFERROR(HLOOKUP(CONCATENATE($L$5,T$7),BECO_Datos!$HP$3:$LT$86,BECO_Datos!$A24,FALSE),0))*T$5</f>
        <v>0</v>
      </c>
      <c r="U24" s="22">
        <f>(HLOOKUP(CONCATENATE($L$5,U$7),BECO_Datos!$D$3:$HN$86,BECO_Datos!$A24,FALSE)+IFERROR(HLOOKUP(CONCATENATE($L$5,U$7),BECO_Datos!$HP$3:$LT$86,BECO_Datos!$A24,FALSE),0))*U$5</f>
        <v>0</v>
      </c>
      <c r="V24" s="22">
        <f>(HLOOKUP(CONCATENATE($L$5,V$7),BECO_Datos!$D$3:$HN$86,BECO_Datos!$A24,FALSE)+IFERROR(HLOOKUP(CONCATENATE($L$5,V$7),BECO_Datos!$HP$3:$LT$86,BECO_Datos!$A24,FALSE),0))*V$5</f>
        <v>0</v>
      </c>
      <c r="W24" s="22">
        <f>(HLOOKUP(CONCATENATE($L$5,W$7),BECO_Datos!$D$3:$HN$86,BECO_Datos!$A24,FALSE)+IFERROR(HLOOKUP(CONCATENATE($L$5,W$7),BECO_Datos!$HP$3:$LT$86,BECO_Datos!$A24,FALSE),0))*W$5</f>
        <v>0</v>
      </c>
    </row>
    <row r="25" spans="1:24" x14ac:dyDescent="0.25">
      <c r="A25" s="54"/>
      <c r="B25" s="149" t="s">
        <v>296</v>
      </c>
      <c r="C25" s="152" t="str">
        <f t="shared" si="5"/>
        <v>No aplica</v>
      </c>
      <c r="D25" s="96">
        <f>SUMIF(D26:D36,"&gt;0")</f>
        <v>0</v>
      </c>
      <c r="E25" s="96">
        <f t="shared" ref="E25:K25" si="9">SUMIF(E26:E36,"&gt;0")</f>
        <v>0</v>
      </c>
      <c r="F25" s="96">
        <f t="shared" si="9"/>
        <v>0</v>
      </c>
      <c r="G25" s="96">
        <f t="shared" si="9"/>
        <v>0</v>
      </c>
      <c r="H25" s="96">
        <f t="shared" si="9"/>
        <v>0</v>
      </c>
      <c r="I25" s="96">
        <f t="shared" si="9"/>
        <v>0</v>
      </c>
      <c r="J25" s="96">
        <f t="shared" si="9"/>
        <v>0</v>
      </c>
      <c r="K25" s="96">
        <f t="shared" si="9"/>
        <v>0</v>
      </c>
      <c r="L25" s="152" t="str">
        <f t="shared" ref="L25:L36" si="10">IF($C$5=1,"No aplica",_xlfn.AGGREGATE(9,6,M25:W25))</f>
        <v>No aplica</v>
      </c>
      <c r="M25" s="96">
        <f>SUMIF(M26:M36,"&gt;0")</f>
        <v>1671.1007663842765</v>
      </c>
      <c r="N25" s="96">
        <f t="shared" ref="N25" si="11">SUMIF(N26:N36,"&gt;0")</f>
        <v>0</v>
      </c>
      <c r="O25" s="96">
        <f t="shared" ref="O25" si="12">SUMIF(O26:O36,"&gt;0")</f>
        <v>123.93358076999999</v>
      </c>
      <c r="P25" s="96">
        <f t="shared" ref="P25" si="13">SUMIF(P26:P36,"&gt;0")</f>
        <v>1170.1571146299998</v>
      </c>
      <c r="Q25" s="96">
        <f t="shared" ref="Q25" si="14">SUMIF(Q26:Q36,"&gt;0")</f>
        <v>31347.769520000002</v>
      </c>
      <c r="R25" s="96">
        <f t="shared" ref="R25" si="15">SUMIF(R26:R36,"&gt;0")</f>
        <v>52340.048325819967</v>
      </c>
      <c r="S25" s="96">
        <f t="shared" ref="S25" si="16">SUMIF(S26:S36,"&gt;0")</f>
        <v>6927.7710930981029</v>
      </c>
      <c r="T25" s="96">
        <f t="shared" ref="T25" si="17">SUMIF(T26:T36,"&gt;0")</f>
        <v>24008.36976190476</v>
      </c>
      <c r="U25" s="96">
        <f>SUMIF(U26:U36,"&gt;0")</f>
        <v>9564.1735802055773</v>
      </c>
      <c r="V25" s="96">
        <f t="shared" ref="V25" si="18">SUMIF(V26:V36,"&gt;0")</f>
        <v>33543.826470094646</v>
      </c>
      <c r="W25" s="96">
        <f t="shared" ref="W25" si="19">SUMIF(W26:W36,"&gt;0")</f>
        <v>6533.1350000000002</v>
      </c>
    </row>
    <row r="26" spans="1:24" x14ac:dyDescent="0.25">
      <c r="A26" s="54"/>
      <c r="B26" s="141" t="s">
        <v>2</v>
      </c>
      <c r="C26" s="22" t="str">
        <f t="shared" si="5"/>
        <v>No aplica</v>
      </c>
      <c r="D26" s="22">
        <f>(HLOOKUP(CONCATENATE($L$5,D$7),BECO_Datos!$D$3:$HN$86,BECO_Datos!$A26,FALSE)+IFERROR(HLOOKUP(CONCATENATE($L$5,D$7),BECO_Datos!$HP$3:$LT$86,BECO_Datos!$A26,FALSE),0))*D$5</f>
        <v>0</v>
      </c>
      <c r="E26" s="22">
        <f>(HLOOKUP(CONCATENATE($L$5,E$7),BECO_Datos!$D$3:$HN$86,BECO_Datos!$A26,FALSE)+IFERROR(HLOOKUP(CONCATENATE($L$5,E$7),BECO_Datos!$HP$3:$LT$86,BECO_Datos!$A26,FALSE),0))*E$5</f>
        <v>0</v>
      </c>
      <c r="F26" s="22">
        <f>(HLOOKUP(CONCATENATE($L$5,F$7),BECO_Datos!$D$3:$HN$86,BECO_Datos!$A26,FALSE)+IFERROR(HLOOKUP(CONCATENATE($L$5,F$7),BECO_Datos!$HP$3:$LT$86,BECO_Datos!$A26,FALSE),0))*F$5</f>
        <v>0</v>
      </c>
      <c r="G26" s="22">
        <f>(HLOOKUP(CONCATENATE($L$5,G$7),BECO_Datos!$D$3:$HN$86,BECO_Datos!$A26,FALSE)+IFERROR(HLOOKUP(CONCATENATE($L$5,G$7),BECO_Datos!$HP$3:$LT$86,BECO_Datos!$A26,FALSE),0))*G$5</f>
        <v>-51124.251500000006</v>
      </c>
      <c r="H26" s="22">
        <f>(HLOOKUP(CONCATENATE($L$5,H$7),BECO_Datos!$D$3:$HN$86,BECO_Datos!$A26,FALSE)+IFERROR(HLOOKUP(CONCATENATE($L$5,H$7),BECO_Datos!$HP$3:$LT$86,BECO_Datos!$A26,FALSE),0))*H$5</f>
        <v>0</v>
      </c>
      <c r="I26" s="22">
        <f>(HLOOKUP(CONCATENATE($L$5,I$7),BECO_Datos!$D$3:$HN$86,BECO_Datos!$A26,FALSE)+IFERROR(HLOOKUP(CONCATENATE($L$5,I$7),BECO_Datos!$HP$3:$LT$86,BECO_Datos!$A26,FALSE),0))*I$5</f>
        <v>0</v>
      </c>
      <c r="J26" s="22">
        <f>(HLOOKUP(CONCATENATE($L$5,J$7),BECO_Datos!$D$3:$HN$86,BECO_Datos!$A26,FALSE)+IFERROR(HLOOKUP(CONCATENATE($L$5,J$7),BECO_Datos!$HP$3:$LT$86,BECO_Datos!$A26,FALSE),0))*J$5</f>
        <v>0</v>
      </c>
      <c r="K26" s="22">
        <f>(HLOOKUP(CONCATENATE($L$5,K$7),BECO_Datos!$D$3:$HN$86,BECO_Datos!$A26,FALSE)+IFERROR(HLOOKUP(CONCATENATE($L$5,K$7),BECO_Datos!$HP$3:$LT$86,BECO_Datos!$A26,FALSE),0))*K$5</f>
        <v>0</v>
      </c>
      <c r="L26" s="22" t="str">
        <f t="shared" si="10"/>
        <v>No aplica</v>
      </c>
      <c r="M26" s="22">
        <f>(HLOOKUP(CONCATENATE($L$5,M$7),BECO_Datos!$D$3:$HN$86,BECO_Datos!$A26,FALSE)+IFERROR(HLOOKUP(CONCATENATE($L$5,M$7),BECO_Datos!$HP$3:$LT$86,BECO_Datos!$A26,FALSE),0))*M$5</f>
        <v>0</v>
      </c>
      <c r="N26" s="22">
        <f>(HLOOKUP(CONCATENATE($L$5,N$7),BECO_Datos!$D$3:$HN$86,BECO_Datos!$A26,FALSE)+IFERROR(HLOOKUP(CONCATENATE($L$5,N$7),BECO_Datos!$HP$3:$LT$86,BECO_Datos!$A26,FALSE),0))*N$5</f>
        <v>0</v>
      </c>
      <c r="O26" s="22">
        <f>(HLOOKUP(CONCATENATE($L$5,O$7),BECO_Datos!$D$3:$HN$86,BECO_Datos!$A26,FALSE)+IFERROR(HLOOKUP(CONCATENATE($L$5,O$7),BECO_Datos!$HP$3:$LT$86,BECO_Datos!$A26,FALSE),0))*O$5</f>
        <v>0</v>
      </c>
      <c r="P26" s="22">
        <f>(HLOOKUP(CONCATENATE($L$5,P$7),BECO_Datos!$D$3:$HN$86,BECO_Datos!$A26,FALSE)+IFERROR(HLOOKUP(CONCATENATE($L$5,P$7),BECO_Datos!$HP$3:$LT$86,BECO_Datos!$A26,FALSE),0))*P$5</f>
        <v>0</v>
      </c>
      <c r="Q26" s="22">
        <f>(HLOOKUP(CONCATENATE($L$5,Q$7),BECO_Datos!$D$3:$HN$86,BECO_Datos!$A26,FALSE)+IFERROR(HLOOKUP(CONCATENATE($L$5,Q$7),BECO_Datos!$HP$3:$LT$86,BECO_Datos!$A26,FALSE),0))*Q$5</f>
        <v>0</v>
      </c>
      <c r="R26" s="22">
        <f>(HLOOKUP(CONCATENATE($L$5,R$7),BECO_Datos!$D$3:$HN$86,BECO_Datos!$A26,FALSE)+IFERROR(HLOOKUP(CONCATENATE($L$5,R$7),BECO_Datos!$HP$3:$LT$86,BECO_Datos!$A26,FALSE),0))*R$5</f>
        <v>42557.891765789966</v>
      </c>
      <c r="S26" s="22">
        <f>(HLOOKUP(CONCATENATE($L$5,S$7),BECO_Datos!$D$3:$HN$86,BECO_Datos!$A26,FALSE)+IFERROR(HLOOKUP(CONCATENATE($L$5,S$7),BECO_Datos!$HP$3:$LT$86,BECO_Datos!$A26,FALSE),0))*S$5</f>
        <v>0</v>
      </c>
      <c r="T26" s="22">
        <f>(HLOOKUP(CONCATENATE($L$5,T$7),BECO_Datos!$D$3:$HN$86,BECO_Datos!$A26,FALSE)+IFERROR(HLOOKUP(CONCATENATE($L$5,T$7),BECO_Datos!$HP$3:$LT$86,BECO_Datos!$A26,FALSE),0))*T$5</f>
        <v>0</v>
      </c>
      <c r="U26" s="22">
        <f>(HLOOKUP(CONCATENATE($L$5,U$7),BECO_Datos!$D$3:$HN$86,BECO_Datos!$A26,FALSE)+IFERROR(HLOOKUP(CONCATENATE($L$5,U$7),BECO_Datos!$HP$3:$LT$86,BECO_Datos!$A26,FALSE),0))*U$5</f>
        <v>0</v>
      </c>
      <c r="V26" s="22">
        <f>(HLOOKUP(CONCATENATE($L$5,V$7),BECO_Datos!$D$3:$HN$86,BECO_Datos!$A26,FALSE)+IFERROR(HLOOKUP(CONCATENATE($L$5,V$7),BECO_Datos!$HP$3:$LT$86,BECO_Datos!$A26,FALSE),0))*V$5</f>
        <v>0</v>
      </c>
      <c r="W26" s="22">
        <f>(HLOOKUP(CONCATENATE($L$5,W$7),BECO_Datos!$D$3:$HN$86,BECO_Datos!$A26,FALSE)+IFERROR(HLOOKUP(CONCATENATE($L$5,W$7),BECO_Datos!$HP$3:$LT$86,BECO_Datos!$A26,FALSE),0))*W$5</f>
        <v>0</v>
      </c>
    </row>
    <row r="27" spans="1:24" x14ac:dyDescent="0.25">
      <c r="A27" s="54"/>
      <c r="B27" s="148" t="s">
        <v>3</v>
      </c>
      <c r="C27" s="23" t="str">
        <f t="shared" si="5"/>
        <v>No aplica</v>
      </c>
      <c r="D27" s="110">
        <f>(HLOOKUP(CONCATENATE($L$5,D$7),BECO_Datos!$D$3:$HN$86,BECO_Datos!$A27,FALSE)+IFERROR(HLOOKUP(CONCATENATE($L$5,D$7),BECO_Datos!$HP$3:$LT$86,BECO_Datos!$A27,FALSE),0))*D$5</f>
        <v>0</v>
      </c>
      <c r="E27" s="110">
        <f>(HLOOKUP(CONCATENATE($L$5,E$7),BECO_Datos!$D$3:$HN$86,BECO_Datos!$A27,FALSE)+IFERROR(HLOOKUP(CONCATENATE($L$5,E$7),BECO_Datos!$HP$3:$LT$86,BECO_Datos!$A27,FALSE),0))*E$5</f>
        <v>-808.33675286883476</v>
      </c>
      <c r="F27" s="110">
        <f>(HLOOKUP(CONCATENATE($L$5,F$7),BECO_Datos!$D$3:$HN$86,BECO_Datos!$A27,FALSE)+IFERROR(HLOOKUP(CONCATENATE($L$5,F$7),BECO_Datos!$HP$3:$LT$86,BECO_Datos!$A27,FALSE),0))*F$5</f>
        <v>-71044.41715523797</v>
      </c>
      <c r="G27" s="110">
        <f>(HLOOKUP(CONCATENATE($L$5,G$7),BECO_Datos!$D$3:$HN$86,BECO_Datos!$A27,FALSE)+IFERROR(HLOOKUP(CONCATENATE($L$5,G$7),BECO_Datos!$HP$3:$LT$86,BECO_Datos!$A27,FALSE),0))*G$5</f>
        <v>0</v>
      </c>
      <c r="H27" s="110">
        <f>(HLOOKUP(CONCATENATE($L$5,H$7),BECO_Datos!$D$3:$HN$86,BECO_Datos!$A27,FALSE)+IFERROR(HLOOKUP(CONCATENATE($L$5,H$7),BECO_Datos!$HP$3:$LT$86,BECO_Datos!$A27,FALSE),0))*H$5</f>
        <v>0</v>
      </c>
      <c r="I27" s="110">
        <f>(HLOOKUP(CONCATENATE($L$5,I$7),BECO_Datos!$D$3:$HN$86,BECO_Datos!$A27,FALSE)+IFERROR(HLOOKUP(CONCATENATE($L$5,I$7),BECO_Datos!$HP$3:$LT$86,BECO_Datos!$A27,FALSE),0))*I$5</f>
        <v>0</v>
      </c>
      <c r="J27" s="110">
        <f>(HLOOKUP(CONCATENATE($L$5,J$7),BECO_Datos!$D$3:$HN$86,BECO_Datos!$A27,FALSE)+IFERROR(HLOOKUP(CONCATENATE($L$5,J$7),BECO_Datos!$HP$3:$LT$86,BECO_Datos!$A27,FALSE),0))*J$5</f>
        <v>0</v>
      </c>
      <c r="K27" s="110">
        <f>(HLOOKUP(CONCATENATE($L$5,K$7),BECO_Datos!$D$3:$HN$86,BECO_Datos!$A27,FALSE)+IFERROR(HLOOKUP(CONCATENATE($L$5,K$7),BECO_Datos!$HP$3:$LT$86,BECO_Datos!$A27,FALSE),0))*K$5</f>
        <v>0</v>
      </c>
      <c r="L27" s="23" t="str">
        <f t="shared" si="10"/>
        <v>No aplica</v>
      </c>
      <c r="M27" s="110">
        <f>(HLOOKUP(CONCATENATE($L$5,M$7),BECO_Datos!$D$3:$HN$86,BECO_Datos!$A27,FALSE)+IFERROR(HLOOKUP(CONCATENATE($L$5,M$7),BECO_Datos!$HP$3:$LT$86,BECO_Datos!$A27,FALSE),0))*M$5</f>
        <v>0</v>
      </c>
      <c r="N27" s="110">
        <f>(HLOOKUP(CONCATENATE($L$5,N$7),BECO_Datos!$D$3:$HN$86,BECO_Datos!$A27,FALSE)+IFERROR(HLOOKUP(CONCATENATE($L$5,N$7),BECO_Datos!$HP$3:$LT$86,BECO_Datos!$A27,FALSE),0))*N$5</f>
        <v>0</v>
      </c>
      <c r="O27" s="110">
        <f>(HLOOKUP(CONCATENATE($L$5,O$7),BECO_Datos!$D$3:$HN$86,BECO_Datos!$A27,FALSE)+IFERROR(HLOOKUP(CONCATENATE($L$5,O$7),BECO_Datos!$HP$3:$LT$86,BECO_Datos!$A27,FALSE),0))*O$5</f>
        <v>0</v>
      </c>
      <c r="P27" s="110">
        <f>(HLOOKUP(CONCATENATE($L$5,P$7),BECO_Datos!$D$3:$HN$86,BECO_Datos!$A27,FALSE)+IFERROR(HLOOKUP(CONCATENATE($L$5,P$7),BECO_Datos!$HP$3:$LT$86,BECO_Datos!$A27,FALSE),0))*P$5</f>
        <v>0</v>
      </c>
      <c r="Q27" s="110">
        <f>(HLOOKUP(CONCATENATE($L$5,Q$7),BECO_Datos!$D$3:$HN$86,BECO_Datos!$A27,FALSE)+IFERROR(HLOOKUP(CONCATENATE($L$5,Q$7),BECO_Datos!$HP$3:$LT$86,BECO_Datos!$A27,FALSE),0))*Q$5</f>
        <v>-1.0815810371472854</v>
      </c>
      <c r="R27" s="110">
        <f>(HLOOKUP(CONCATENATE($L$5,R$7),BECO_Datos!$D$3:$HN$86,BECO_Datos!$A27,FALSE)+IFERROR(HLOOKUP(CONCATENATE($L$5,R$7),BECO_Datos!$HP$3:$LT$86,BECO_Datos!$A27,FALSE),0))*R$5</f>
        <v>9625.1131750599998</v>
      </c>
      <c r="S27" s="110">
        <f>(HLOOKUP(CONCATENATE($L$5,S$7),BECO_Datos!$D$3:$HN$86,BECO_Datos!$A27,FALSE)+IFERROR(HLOOKUP(CONCATENATE($L$5,S$7),BECO_Datos!$HP$3:$LT$86,BECO_Datos!$A27,FALSE),0))*S$5</f>
        <v>0</v>
      </c>
      <c r="T27" s="110">
        <f>(HLOOKUP(CONCATENATE($L$5,T$7),BECO_Datos!$D$3:$HN$86,BECO_Datos!$A27,FALSE)+IFERROR(HLOOKUP(CONCATENATE($L$5,T$7),BECO_Datos!$HP$3:$LT$86,BECO_Datos!$A27,FALSE),0))*T$5</f>
        <v>-110.29666529965138</v>
      </c>
      <c r="U27" s="110">
        <f>(HLOOKUP(CONCATENATE($L$5,U$7),BECO_Datos!$D$3:$HN$86,BECO_Datos!$A27,FALSE)+IFERROR(HLOOKUP(CONCATENATE($L$5,U$7),BECO_Datos!$HP$3:$LT$86,BECO_Datos!$A27,FALSE),0))*U$5</f>
        <v>0</v>
      </c>
      <c r="V27" s="110">
        <f>(HLOOKUP(CONCATENATE($L$5,V$7),BECO_Datos!$D$3:$HN$86,BECO_Datos!$A27,FALSE)+IFERROR(HLOOKUP(CONCATENATE($L$5,V$7),BECO_Datos!$HP$3:$LT$86,BECO_Datos!$A27,FALSE),0))*V$5</f>
        <v>0</v>
      </c>
      <c r="W27" s="110">
        <f>(HLOOKUP(CONCATENATE($L$5,W$7),BECO_Datos!$D$3:$HN$86,BECO_Datos!$A27,FALSE)+IFERROR(HLOOKUP(CONCATENATE($L$5,W$7),BECO_Datos!$HP$3:$LT$86,BECO_Datos!$A27,FALSE),0))*W$5</f>
        <v>-0.36450453055150117</v>
      </c>
    </row>
    <row r="28" spans="1:24" x14ac:dyDescent="0.25">
      <c r="A28" s="54"/>
      <c r="B28" s="141" t="s">
        <v>19</v>
      </c>
      <c r="C28" s="22" t="str">
        <f t="shared" si="5"/>
        <v>No aplica</v>
      </c>
      <c r="D28" s="22">
        <f>(HLOOKUP(CONCATENATE($L$5,D$7),BECO_Datos!$D$3:$HN$86,BECO_Datos!$A28,FALSE)+IFERROR(HLOOKUP(CONCATENATE($L$5,D$7),BECO_Datos!$HP$3:$LT$86,BECO_Datos!$A28,FALSE),0))*D$5</f>
        <v>0</v>
      </c>
      <c r="E28" s="22">
        <f>(HLOOKUP(CONCATENATE($L$5,E$7),BECO_Datos!$D$3:$HN$86,BECO_Datos!$A28,FALSE)+IFERROR(HLOOKUP(CONCATENATE($L$5,E$7),BECO_Datos!$HP$3:$LT$86,BECO_Datos!$A28,FALSE),0))*E$5</f>
        <v>0</v>
      </c>
      <c r="F28" s="22">
        <f>(HLOOKUP(CONCATENATE($L$5,F$7),BECO_Datos!$D$3:$HN$86,BECO_Datos!$A28,FALSE)+IFERROR(HLOOKUP(CONCATENATE($L$5,F$7),BECO_Datos!$HP$3:$LT$86,BECO_Datos!$A28,FALSE),0))*F$5</f>
        <v>0</v>
      </c>
      <c r="G28" s="22">
        <f>(HLOOKUP(CONCATENATE($L$5,G$7),BECO_Datos!$D$3:$HN$86,BECO_Datos!$A28,FALSE)+IFERROR(HLOOKUP(CONCATENATE($L$5,G$7),BECO_Datos!$HP$3:$LT$86,BECO_Datos!$A28,FALSE),0))*G$5</f>
        <v>0</v>
      </c>
      <c r="H28" s="22">
        <f>(HLOOKUP(CONCATENATE($L$5,H$7),BECO_Datos!$D$3:$HN$86,BECO_Datos!$A28,FALSE)+IFERROR(HLOOKUP(CONCATENATE($L$5,H$7),BECO_Datos!$HP$3:$LT$86,BECO_Datos!$A28,FALSE),0))*H$5</f>
        <v>0</v>
      </c>
      <c r="I28" s="22">
        <f>(HLOOKUP(CONCATENATE($L$5,I$7),BECO_Datos!$D$3:$HN$86,BECO_Datos!$A28,FALSE)+IFERROR(HLOOKUP(CONCATENATE($L$5,I$7),BECO_Datos!$HP$3:$LT$86,BECO_Datos!$A28,FALSE),0))*I$5</f>
        <v>0</v>
      </c>
      <c r="J28" s="22">
        <f>(HLOOKUP(CONCATENATE($L$5,J$7),BECO_Datos!$D$3:$HN$86,BECO_Datos!$A28,FALSE)+IFERROR(HLOOKUP(CONCATENATE($L$5,J$7),BECO_Datos!$HP$3:$LT$86,BECO_Datos!$A28,FALSE),0))*J$5</f>
        <v>0</v>
      </c>
      <c r="K28" s="22">
        <f>(HLOOKUP(CONCATENATE($L$5,K$7),BECO_Datos!$D$3:$HN$86,BECO_Datos!$A28,FALSE)+IFERROR(HLOOKUP(CONCATENATE($L$5,K$7),BECO_Datos!$HP$3:$LT$86,BECO_Datos!$A28,FALSE),0))*K$5</f>
        <v>-62.981392789999738</v>
      </c>
      <c r="L28" s="22" t="str">
        <f t="shared" si="10"/>
        <v>No aplica</v>
      </c>
      <c r="M28" s="22">
        <f>(HLOOKUP(CONCATENATE($L$5,M$7),BECO_Datos!$D$3:$HN$86,BECO_Datos!$A28,FALSE)+IFERROR(HLOOKUP(CONCATENATE($L$5,M$7),BECO_Datos!$HP$3:$LT$86,BECO_Datos!$A28,FALSE),0))*M$5</f>
        <v>0</v>
      </c>
      <c r="N28" s="22">
        <f>(HLOOKUP(CONCATENATE($L$5,N$7),BECO_Datos!$D$3:$HN$86,BECO_Datos!$A28,FALSE)+IFERROR(HLOOKUP(CONCATENATE($L$5,N$7),BECO_Datos!$HP$3:$LT$86,BECO_Datos!$A28,FALSE),0))*N$5</f>
        <v>0</v>
      </c>
      <c r="O28" s="22">
        <f>(HLOOKUP(CONCATENATE($L$5,O$7),BECO_Datos!$D$3:$HN$86,BECO_Datos!$A28,FALSE)+IFERROR(HLOOKUP(CONCATENATE($L$5,O$7),BECO_Datos!$HP$3:$LT$86,BECO_Datos!$A28,FALSE),0))*O$5</f>
        <v>0</v>
      </c>
      <c r="P28" s="22">
        <f>(HLOOKUP(CONCATENATE($L$5,P$7),BECO_Datos!$D$3:$HN$86,BECO_Datos!$A28,FALSE)+IFERROR(HLOOKUP(CONCATENATE($L$5,P$7),BECO_Datos!$HP$3:$LT$86,BECO_Datos!$A28,FALSE),0))*P$5</f>
        <v>0</v>
      </c>
      <c r="Q28" s="22">
        <f>(HLOOKUP(CONCATENATE($L$5,Q$7),BECO_Datos!$D$3:$HN$86,BECO_Datos!$A28,FALSE)+IFERROR(HLOOKUP(CONCATENATE($L$5,Q$7),BECO_Datos!$HP$3:$LT$86,BECO_Datos!$A28,FALSE),0))*Q$5</f>
        <v>0</v>
      </c>
      <c r="R28" s="22">
        <f>(HLOOKUP(CONCATENATE($L$5,R$7),BECO_Datos!$D$3:$HN$86,BECO_Datos!$A28,FALSE)+IFERROR(HLOOKUP(CONCATENATE($L$5,R$7),BECO_Datos!$HP$3:$LT$86,BECO_Datos!$A28,FALSE),0))*R$5</f>
        <v>62.981392789999731</v>
      </c>
      <c r="S28" s="22">
        <f>(HLOOKUP(CONCATENATE($L$5,S$7),BECO_Datos!$D$3:$HN$86,BECO_Datos!$A28,FALSE)+IFERROR(HLOOKUP(CONCATENATE($L$5,S$7),BECO_Datos!$HP$3:$LT$86,BECO_Datos!$A28,FALSE),0))*S$5</f>
        <v>0</v>
      </c>
      <c r="T28" s="22">
        <f>(HLOOKUP(CONCATENATE($L$5,T$7),BECO_Datos!$D$3:$HN$86,BECO_Datos!$A28,FALSE)+IFERROR(HLOOKUP(CONCATENATE($L$5,T$7),BECO_Datos!$HP$3:$LT$86,BECO_Datos!$A28,FALSE),0))*T$5</f>
        <v>0</v>
      </c>
      <c r="U28" s="22">
        <f>(HLOOKUP(CONCATENATE($L$5,U$7),BECO_Datos!$D$3:$HN$86,BECO_Datos!$A28,FALSE)+IFERROR(HLOOKUP(CONCATENATE($L$5,U$7),BECO_Datos!$HP$3:$LT$86,BECO_Datos!$A28,FALSE),0))*U$5</f>
        <v>0</v>
      </c>
      <c r="V28" s="22">
        <f>(HLOOKUP(CONCATENATE($L$5,V$7),BECO_Datos!$D$3:$HN$86,BECO_Datos!$A28,FALSE)+IFERROR(HLOOKUP(CONCATENATE($L$5,V$7),BECO_Datos!$HP$3:$LT$86,BECO_Datos!$A28,FALSE),0))*V$5</f>
        <v>0</v>
      </c>
      <c r="W28" s="22">
        <f>(HLOOKUP(CONCATENATE($L$5,W$7),BECO_Datos!$D$3:$HN$86,BECO_Datos!$A28,FALSE)+IFERROR(HLOOKUP(CONCATENATE($L$5,W$7),BECO_Datos!$HP$3:$LT$86,BECO_Datos!$A28,FALSE),0))*W$5</f>
        <v>0</v>
      </c>
    </row>
    <row r="29" spans="1:24" x14ac:dyDescent="0.25">
      <c r="A29" s="54"/>
      <c r="B29" s="148" t="s">
        <v>18</v>
      </c>
      <c r="C29" s="23" t="str">
        <f t="shared" si="5"/>
        <v>No aplica</v>
      </c>
      <c r="D29" s="110">
        <f>(HLOOKUP(CONCATENATE($L$5,D$7),BECO_Datos!$D$3:$HN$86,BECO_Datos!$A29,FALSE)+IFERROR(HLOOKUP(CONCATENATE($L$5,D$7),BECO_Datos!$HP$3:$LT$86,BECO_Datos!$A29,FALSE),0))*D$5</f>
        <v>0</v>
      </c>
      <c r="E29" s="110">
        <f>(HLOOKUP(CONCATENATE($L$5,E$7),BECO_Datos!$D$3:$HN$86,BECO_Datos!$A29,FALSE)+IFERROR(HLOOKUP(CONCATENATE($L$5,E$7),BECO_Datos!$HP$3:$LT$86,BECO_Datos!$A29,FALSE),0))*E$5</f>
        <v>0</v>
      </c>
      <c r="F29" s="110">
        <f>(HLOOKUP(CONCATENATE($L$5,F$7),BECO_Datos!$D$3:$HN$86,BECO_Datos!$A29,FALSE)+IFERROR(HLOOKUP(CONCATENATE($L$5,F$7),BECO_Datos!$HP$3:$LT$86,BECO_Datos!$A29,FALSE),0))*F$5</f>
        <v>0</v>
      </c>
      <c r="G29" s="110">
        <f>(HLOOKUP(CONCATENATE($L$5,G$7),BECO_Datos!$D$3:$HN$86,BECO_Datos!$A29,FALSE)+IFERROR(HLOOKUP(CONCATENATE($L$5,G$7),BECO_Datos!$HP$3:$LT$86,BECO_Datos!$A29,FALSE),0))*G$5</f>
        <v>0</v>
      </c>
      <c r="H29" s="110">
        <f>(HLOOKUP(CONCATENATE($L$5,H$7),BECO_Datos!$D$3:$HN$86,BECO_Datos!$A29,FALSE)+IFERROR(HLOOKUP(CONCATENATE($L$5,H$7),BECO_Datos!$HP$3:$LT$86,BECO_Datos!$A29,FALSE),0))*H$5</f>
        <v>0</v>
      </c>
      <c r="I29" s="110">
        <f>(HLOOKUP(CONCATENATE($L$5,I$7),BECO_Datos!$D$3:$HN$86,BECO_Datos!$A29,FALSE)+IFERROR(HLOOKUP(CONCATENATE($L$5,I$7),BECO_Datos!$HP$3:$LT$86,BECO_Datos!$A29,FALSE),0))*I$5</f>
        <v>0</v>
      </c>
      <c r="J29" s="110">
        <f>(HLOOKUP(CONCATENATE($L$5,J$7),BECO_Datos!$D$3:$HN$86,BECO_Datos!$A29,FALSE)+IFERROR(HLOOKUP(CONCATENATE($L$5,J$7),BECO_Datos!$HP$3:$LT$86,BECO_Datos!$A29,FALSE),0))*J$5</f>
        <v>0</v>
      </c>
      <c r="K29" s="110">
        <f>(HLOOKUP(CONCATENATE($L$5,K$7),BECO_Datos!$D$3:$HN$86,BECO_Datos!$A29,FALSE)+IFERROR(HLOOKUP(CONCATENATE($L$5,K$7),BECO_Datos!$HP$3:$LT$86,BECO_Datos!$A29,FALSE),0))*K$5</f>
        <v>0</v>
      </c>
      <c r="L29" s="23" t="str">
        <f t="shared" si="10"/>
        <v>No aplica</v>
      </c>
      <c r="M29" s="110">
        <f>(HLOOKUP(CONCATENATE($L$5,M$7),BECO_Datos!$D$3:$HN$86,BECO_Datos!$A29,FALSE)+IFERROR(HLOOKUP(CONCATENATE($L$5,M$7),BECO_Datos!$HP$3:$LT$86,BECO_Datos!$A29,FALSE),0))*M$5</f>
        <v>0</v>
      </c>
      <c r="N29" s="110">
        <f>(HLOOKUP(CONCATENATE($L$5,N$7),BECO_Datos!$D$3:$HN$86,BECO_Datos!$A29,FALSE)+IFERROR(HLOOKUP(CONCATENATE($L$5,N$7),BECO_Datos!$HP$3:$LT$86,BECO_Datos!$A29,FALSE),0))*N$5</f>
        <v>0</v>
      </c>
      <c r="O29" s="110">
        <f>(HLOOKUP(CONCATENATE($L$5,O$7),BECO_Datos!$D$3:$HN$86,BECO_Datos!$A29,FALSE)+IFERROR(HLOOKUP(CONCATENATE($L$5,O$7),BECO_Datos!$HP$3:$LT$86,BECO_Datos!$A29,FALSE),0))*O$5</f>
        <v>0</v>
      </c>
      <c r="P29" s="110">
        <f>(HLOOKUP(CONCATENATE($L$5,P$7),BECO_Datos!$D$3:$HN$86,BECO_Datos!$A29,FALSE)+IFERROR(HLOOKUP(CONCATENATE($L$5,P$7),BECO_Datos!$HP$3:$LT$86,BECO_Datos!$A29,FALSE),0))*P$5</f>
        <v>0</v>
      </c>
      <c r="Q29" s="110">
        <f>(HLOOKUP(CONCATENATE($L$5,Q$7),BECO_Datos!$D$3:$HN$86,BECO_Datos!$A29,FALSE)+IFERROR(HLOOKUP(CONCATENATE($L$5,Q$7),BECO_Datos!$HP$3:$LT$86,BECO_Datos!$A29,FALSE),0))*Q$5</f>
        <v>0</v>
      </c>
      <c r="R29" s="110">
        <f>(HLOOKUP(CONCATENATE($L$5,R$7),BECO_Datos!$D$3:$HN$86,BECO_Datos!$A29,FALSE)+IFERROR(HLOOKUP(CONCATENATE($L$5,R$7),BECO_Datos!$HP$3:$LT$86,BECO_Datos!$A29,FALSE),0))*R$5</f>
        <v>0</v>
      </c>
      <c r="S29" s="110">
        <f>(HLOOKUP(CONCATENATE($L$5,S$7),BECO_Datos!$D$3:$HN$86,BECO_Datos!$A29,FALSE)+IFERROR(HLOOKUP(CONCATENATE($L$5,S$7),BECO_Datos!$HP$3:$LT$86,BECO_Datos!$A29,FALSE),0))*S$5</f>
        <v>0</v>
      </c>
      <c r="T29" s="110">
        <f>(HLOOKUP(CONCATENATE($L$5,T$7),BECO_Datos!$D$3:$HN$86,BECO_Datos!$A29,FALSE)+IFERROR(HLOOKUP(CONCATENATE($L$5,T$7),BECO_Datos!$HP$3:$LT$86,BECO_Datos!$A29,FALSE),0))*T$5</f>
        <v>0</v>
      </c>
      <c r="U29" s="110">
        <f>(HLOOKUP(CONCATENATE($L$5,U$7),BECO_Datos!$D$3:$HN$86,BECO_Datos!$A29,FALSE)+IFERROR(HLOOKUP(CONCATENATE($L$5,U$7),BECO_Datos!$HP$3:$LT$86,BECO_Datos!$A29,FALSE),0))*U$5</f>
        <v>0</v>
      </c>
      <c r="V29" s="110">
        <f>(HLOOKUP(CONCATENATE($L$5,V$7),BECO_Datos!$D$3:$HN$86,BECO_Datos!$A29,FALSE)+IFERROR(HLOOKUP(CONCATENATE($L$5,V$7),BECO_Datos!$HP$3:$LT$86,BECO_Datos!$A29,FALSE),0))*V$5</f>
        <v>0</v>
      </c>
      <c r="W29" s="110">
        <f>(HLOOKUP(CONCATENATE($L$5,W$7),BECO_Datos!$D$3:$HN$86,BECO_Datos!$A29,FALSE)+IFERROR(HLOOKUP(CONCATENATE($L$5,W$7),BECO_Datos!$HP$3:$LT$86,BECO_Datos!$A29,FALSE),0))*W$5</f>
        <v>0</v>
      </c>
    </row>
    <row r="30" spans="1:24" x14ac:dyDescent="0.25">
      <c r="A30" s="54"/>
      <c r="B30" s="141" t="s">
        <v>116</v>
      </c>
      <c r="C30" s="22" t="str">
        <f t="shared" si="5"/>
        <v>No aplica</v>
      </c>
      <c r="D30" s="22">
        <f>(HLOOKUP(CONCATENATE($L$5,D$7),BECO_Datos!$D$3:$HN$86,BECO_Datos!$A30,FALSE)+IFERROR(HLOOKUP(CONCATENATE($L$5,D$7),BECO_Datos!$HP$3:$LT$86,BECO_Datos!$A30,FALSE),0))*D$5</f>
        <v>-384.46702960948159</v>
      </c>
      <c r="E30" s="22">
        <f>(HLOOKUP(CONCATENATE($L$5,E$7),BECO_Datos!$D$3:$HN$86,BECO_Datos!$A30,FALSE)+IFERROR(HLOOKUP(CONCATENATE($L$5,E$7),BECO_Datos!$HP$3:$LT$86,BECO_Datos!$A30,FALSE),0))*E$5</f>
        <v>-234.4623989035033</v>
      </c>
      <c r="F30" s="22">
        <f>(HLOOKUP(CONCATENATE($L$5,F$7),BECO_Datos!$D$3:$HN$86,BECO_Datos!$A30,FALSE)+IFERROR(HLOOKUP(CONCATENATE($L$5,F$7),BECO_Datos!$HP$3:$LT$86,BECO_Datos!$A30,FALSE),0))*F$5</f>
        <v>-34884.91247429137</v>
      </c>
      <c r="G30" s="22">
        <f>(HLOOKUP(CONCATENATE($L$5,G$7),BECO_Datos!$D$3:$HN$86,BECO_Datos!$A30,FALSE)+IFERROR(HLOOKUP(CONCATENATE($L$5,G$7),BECO_Datos!$HP$3:$LT$86,BECO_Datos!$A30,FALSE),0))*G$5</f>
        <v>-219.60436274957894</v>
      </c>
      <c r="H30" s="22">
        <f>(HLOOKUP(CONCATENATE($L$5,H$7),BECO_Datos!$D$3:$HN$86,BECO_Datos!$A30,FALSE)+IFERROR(HLOOKUP(CONCATENATE($L$5,H$7),BECO_Datos!$HP$3:$LT$86,BECO_Datos!$A30,FALSE),0))*H$5</f>
        <v>0</v>
      </c>
      <c r="I30" s="22">
        <f>(HLOOKUP(CONCATENATE($L$5,I$7),BECO_Datos!$D$3:$HN$86,BECO_Datos!$A30,FALSE)+IFERROR(HLOOKUP(CONCATENATE($L$5,I$7),BECO_Datos!$HP$3:$LT$86,BECO_Datos!$A30,FALSE),0))*I$5</f>
        <v>-1703.578</v>
      </c>
      <c r="J30" s="22">
        <f>(HLOOKUP(CONCATENATE($L$5,J$7),BECO_Datos!$D$3:$HN$86,BECO_Datos!$A30,FALSE)+IFERROR(HLOOKUP(CONCATENATE($L$5,J$7),BECO_Datos!$HP$3:$LT$86,BECO_Datos!$A30,FALSE),0))*J$5</f>
        <v>0</v>
      </c>
      <c r="K30" s="22">
        <f>(HLOOKUP(CONCATENATE($L$5,K$7),BECO_Datos!$D$3:$HN$86,BECO_Datos!$A30,FALSE)+IFERROR(HLOOKUP(CONCATENATE($L$5,K$7),BECO_Datos!$HP$3:$LT$86,BECO_Datos!$A30,FALSE),0))*K$5</f>
        <v>-11.043832442838601</v>
      </c>
      <c r="L30" s="22" t="str">
        <f t="shared" si="10"/>
        <v>No aplica</v>
      </c>
      <c r="M30" s="22">
        <f>(HLOOKUP(CONCATENATE($L$5,M$7),BECO_Datos!$D$3:$HN$86,BECO_Datos!$A30,FALSE)+IFERROR(HLOOKUP(CONCATENATE($L$5,M$7),BECO_Datos!$HP$3:$LT$86,BECO_Datos!$A30,FALSE),0))*M$5</f>
        <v>0</v>
      </c>
      <c r="N30" s="22">
        <f>(HLOOKUP(CONCATENATE($L$5,N$7),BECO_Datos!$D$3:$HN$86,BECO_Datos!$A30,FALSE)+IFERROR(HLOOKUP(CONCATENATE($L$5,N$7),BECO_Datos!$HP$3:$LT$86,BECO_Datos!$A30,FALSE),0))*N$5</f>
        <v>0</v>
      </c>
      <c r="O30" s="22">
        <f>(HLOOKUP(CONCATENATE($L$5,O$7),BECO_Datos!$D$3:$HN$86,BECO_Datos!$A30,FALSE)+IFERROR(HLOOKUP(CONCATENATE($L$5,O$7),BECO_Datos!$HP$3:$LT$86,BECO_Datos!$A30,FALSE),0))*O$5</f>
        <v>0</v>
      </c>
      <c r="P30" s="22">
        <f>(HLOOKUP(CONCATENATE($L$5,P$7),BECO_Datos!$D$3:$HN$86,BECO_Datos!$A30,FALSE)+IFERROR(HLOOKUP(CONCATENATE($L$5,P$7),BECO_Datos!$HP$3:$LT$86,BECO_Datos!$A30,FALSE),0))*P$5</f>
        <v>0</v>
      </c>
      <c r="Q30" s="22">
        <f>(HLOOKUP(CONCATENATE($L$5,Q$7),BECO_Datos!$D$3:$HN$86,BECO_Datos!$A30,FALSE)+IFERROR(HLOOKUP(CONCATENATE($L$5,Q$7),BECO_Datos!$HP$3:$LT$86,BECO_Datos!$A30,FALSE),0))*Q$5</f>
        <v>-1763.7745123312013</v>
      </c>
      <c r="R30" s="22">
        <f>(HLOOKUP(CONCATENATE($L$5,R$7),BECO_Datos!$D$3:$HN$86,BECO_Datos!$A30,FALSE)+IFERROR(HLOOKUP(CONCATENATE($L$5,R$7),BECO_Datos!$HP$3:$LT$86,BECO_Datos!$A30,FALSE),0))*R$5</f>
        <v>94.061992180000004</v>
      </c>
      <c r="S30" s="22">
        <f>(HLOOKUP(CONCATENATE($L$5,S$7),BECO_Datos!$D$3:$HN$86,BECO_Datos!$A30,FALSE)+IFERROR(HLOOKUP(CONCATENATE($L$5,S$7),BECO_Datos!$HP$3:$LT$86,BECO_Datos!$A30,FALSE),0))*S$5</f>
        <v>6927.7710930981029</v>
      </c>
      <c r="T30" s="22">
        <f>(HLOOKUP(CONCATENATE($L$5,T$7),BECO_Datos!$D$3:$HN$86,BECO_Datos!$A30,FALSE)+IFERROR(HLOOKUP(CONCATENATE($L$5,T$7),BECO_Datos!$HP$3:$LT$86,BECO_Datos!$A30,FALSE),0))*T$5</f>
        <v>0</v>
      </c>
      <c r="U30" s="22">
        <f>(HLOOKUP(CONCATENATE($L$5,U$7),BECO_Datos!$D$3:$HN$86,BECO_Datos!$A30,FALSE)+IFERROR(HLOOKUP(CONCATENATE($L$5,U$7),BECO_Datos!$HP$3:$LT$86,BECO_Datos!$A30,FALSE),0))*U$5</f>
        <v>-251.36903251511421</v>
      </c>
      <c r="V30" s="22">
        <f>(HLOOKUP(CONCATENATE($L$5,V$7),BECO_Datos!$D$3:$HN$86,BECO_Datos!$A30,FALSE)+IFERROR(HLOOKUP(CONCATENATE($L$5,V$7),BECO_Datos!$HP$3:$LT$86,BECO_Datos!$A30,FALSE),0))*V$5</f>
        <v>0</v>
      </c>
      <c r="W30" s="22">
        <f>(HLOOKUP(CONCATENATE($L$5,W$7),BECO_Datos!$D$3:$HN$86,BECO_Datos!$A30,FALSE)+IFERROR(HLOOKUP(CONCATENATE($L$5,W$7),BECO_Datos!$HP$3:$LT$86,BECO_Datos!$A30,FALSE),0))*W$5</f>
        <v>0</v>
      </c>
    </row>
    <row r="31" spans="1:24" x14ac:dyDescent="0.25">
      <c r="A31" s="54"/>
      <c r="B31" s="148" t="s">
        <v>4</v>
      </c>
      <c r="C31" s="23" t="str">
        <f t="shared" si="5"/>
        <v>No aplica</v>
      </c>
      <c r="D31" s="110">
        <f>(HLOOKUP(CONCATENATE($L$5,D$7),BECO_Datos!$D$3:$HN$86,BECO_Datos!$A31,FALSE)+IFERROR(HLOOKUP(CONCATENATE($L$5,D$7),BECO_Datos!$HP$3:$LT$86,BECO_Datos!$A31,FALSE),0))*D$5</f>
        <v>0</v>
      </c>
      <c r="E31" s="110">
        <f>(HLOOKUP(CONCATENATE($L$5,E$7),BECO_Datos!$D$3:$HN$86,BECO_Datos!$A31,FALSE)+IFERROR(HLOOKUP(CONCATENATE($L$5,E$7),BECO_Datos!$HP$3:$LT$86,BECO_Datos!$A31,FALSE),0))*E$5</f>
        <v>0</v>
      </c>
      <c r="F31" s="110">
        <f>(HLOOKUP(CONCATENATE($L$5,F$7),BECO_Datos!$D$3:$HN$86,BECO_Datos!$A31,FALSE)+IFERROR(HLOOKUP(CONCATENATE($L$5,F$7),BECO_Datos!$HP$3:$LT$86,BECO_Datos!$A31,FALSE),0))*F$5</f>
        <v>-21392.414999999997</v>
      </c>
      <c r="G31" s="110">
        <f>(HLOOKUP(CONCATENATE($L$5,G$7),BECO_Datos!$D$3:$HN$86,BECO_Datos!$A31,FALSE)+IFERROR(HLOOKUP(CONCATENATE($L$5,G$7),BECO_Datos!$HP$3:$LT$86,BECO_Datos!$A31,FALSE),0))*G$5</f>
        <v>0</v>
      </c>
      <c r="H31" s="110">
        <f>(HLOOKUP(CONCATENATE($L$5,H$7),BECO_Datos!$D$3:$HN$86,BECO_Datos!$A31,FALSE)+IFERROR(HLOOKUP(CONCATENATE($L$5,H$7),BECO_Datos!$HP$3:$LT$86,BECO_Datos!$A31,FALSE),0))*H$5</f>
        <v>0</v>
      </c>
      <c r="I31" s="110">
        <f>(HLOOKUP(CONCATENATE($L$5,I$7),BECO_Datos!$D$3:$HN$86,BECO_Datos!$A31,FALSE)+IFERROR(HLOOKUP(CONCATENATE($L$5,I$7),BECO_Datos!$HP$3:$LT$86,BECO_Datos!$A31,FALSE),0))*I$5</f>
        <v>0</v>
      </c>
      <c r="J31" s="110">
        <f>(HLOOKUP(CONCATENATE($L$5,J$7),BECO_Datos!$D$3:$HN$86,BECO_Datos!$A31,FALSE)+IFERROR(HLOOKUP(CONCATENATE($L$5,J$7),BECO_Datos!$HP$3:$LT$86,BECO_Datos!$A31,FALSE),0))*J$5</f>
        <v>0</v>
      </c>
      <c r="K31" s="110">
        <f>(HLOOKUP(CONCATENATE($L$5,K$7),BECO_Datos!$D$3:$HN$86,BECO_Datos!$A31,FALSE)+IFERROR(HLOOKUP(CONCATENATE($L$5,K$7),BECO_Datos!$HP$3:$LT$86,BECO_Datos!$A31,FALSE),0))*K$5</f>
        <v>0</v>
      </c>
      <c r="L31" s="23" t="str">
        <f t="shared" si="10"/>
        <v>No aplica</v>
      </c>
      <c r="M31" s="110">
        <f>(HLOOKUP(CONCATENATE($L$5,M$7),BECO_Datos!$D$3:$HN$86,BECO_Datos!$A31,FALSE)+IFERROR(HLOOKUP(CONCATENATE($L$5,M$7),BECO_Datos!$HP$3:$LT$86,BECO_Datos!$A31,FALSE),0))*M$5</f>
        <v>0</v>
      </c>
      <c r="N31" s="110">
        <f>(HLOOKUP(CONCATENATE($L$5,N$7),BECO_Datos!$D$3:$HN$86,BECO_Datos!$A31,FALSE)+IFERROR(HLOOKUP(CONCATENATE($L$5,N$7),BECO_Datos!$HP$3:$LT$86,BECO_Datos!$A31,FALSE),0))*N$5</f>
        <v>0</v>
      </c>
      <c r="O31" s="110">
        <f>(HLOOKUP(CONCATENATE($L$5,O$7),BECO_Datos!$D$3:$HN$86,BECO_Datos!$A31,FALSE)+IFERROR(HLOOKUP(CONCATENATE($L$5,O$7),BECO_Datos!$HP$3:$LT$86,BECO_Datos!$A31,FALSE),0))*O$5</f>
        <v>0</v>
      </c>
      <c r="P31" s="110">
        <f>(HLOOKUP(CONCATENATE($L$5,P$7),BECO_Datos!$D$3:$HN$86,BECO_Datos!$A31,FALSE)+IFERROR(HLOOKUP(CONCATENATE($L$5,P$7),BECO_Datos!$HP$3:$LT$86,BECO_Datos!$A31,FALSE),0))*P$5</f>
        <v>0</v>
      </c>
      <c r="Q31" s="110">
        <f>(HLOOKUP(CONCATENATE($L$5,Q$7),BECO_Datos!$D$3:$HN$86,BECO_Datos!$A31,FALSE)+IFERROR(HLOOKUP(CONCATENATE($L$5,Q$7),BECO_Datos!$HP$3:$LT$86,BECO_Datos!$A31,FALSE),0))*Q$5</f>
        <v>0</v>
      </c>
      <c r="R31" s="110">
        <f>(HLOOKUP(CONCATENATE($L$5,R$7),BECO_Datos!$D$3:$HN$86,BECO_Datos!$A31,FALSE)+IFERROR(HLOOKUP(CONCATENATE($L$5,R$7),BECO_Datos!$HP$3:$LT$86,BECO_Datos!$A31,FALSE),0))*R$5</f>
        <v>0</v>
      </c>
      <c r="S31" s="110">
        <f>(HLOOKUP(CONCATENATE($L$5,S$7),BECO_Datos!$D$3:$HN$86,BECO_Datos!$A31,FALSE)+IFERROR(HLOOKUP(CONCATENATE($L$5,S$7),BECO_Datos!$HP$3:$LT$86,BECO_Datos!$A31,FALSE),0))*S$5</f>
        <v>0</v>
      </c>
      <c r="T31" s="110">
        <f>(HLOOKUP(CONCATENATE($L$5,T$7),BECO_Datos!$D$3:$HN$86,BECO_Datos!$A31,FALSE)+IFERROR(HLOOKUP(CONCATENATE($L$5,T$7),BECO_Datos!$HP$3:$LT$86,BECO_Datos!$A31,FALSE),0))*T$5</f>
        <v>0</v>
      </c>
      <c r="U31" s="110">
        <f>(HLOOKUP(CONCATENATE($L$5,U$7),BECO_Datos!$D$3:$HN$86,BECO_Datos!$A31,FALSE)+IFERROR(HLOOKUP(CONCATENATE($L$5,U$7),BECO_Datos!$HP$3:$LT$86,BECO_Datos!$A31,FALSE),0))*U$5</f>
        <v>372.92103105113074</v>
      </c>
      <c r="V31" s="110">
        <f>(HLOOKUP(CONCATENATE($L$5,V$7),BECO_Datos!$D$3:$HN$86,BECO_Datos!$A31,FALSE)+IFERROR(HLOOKUP(CONCATENATE($L$5,V$7),BECO_Datos!$HP$3:$LT$86,BECO_Datos!$A31,FALSE),0))*V$5</f>
        <v>0</v>
      </c>
      <c r="W31" s="110">
        <f>(HLOOKUP(CONCATENATE($L$5,W$7),BECO_Datos!$D$3:$HN$86,BECO_Datos!$A31,FALSE)+IFERROR(HLOOKUP(CONCATENATE($L$5,W$7),BECO_Datos!$HP$3:$LT$86,BECO_Datos!$A31,FALSE),0))*W$5</f>
        <v>0</v>
      </c>
    </row>
    <row r="32" spans="1:24" s="9" customFormat="1" x14ac:dyDescent="0.25">
      <c r="A32" s="54"/>
      <c r="B32" s="141" t="s">
        <v>5</v>
      </c>
      <c r="C32" s="22" t="str">
        <f t="shared" si="5"/>
        <v>No aplica</v>
      </c>
      <c r="D32" s="22">
        <f>(HLOOKUP(CONCATENATE($L$5,D$7),BECO_Datos!$D$3:$HN$86,BECO_Datos!$A32,FALSE)+IFERROR(HLOOKUP(CONCATENATE($L$5,D$7),BECO_Datos!$HP$3:$LT$86,BECO_Datos!$A32,FALSE),0))*D$5</f>
        <v>0</v>
      </c>
      <c r="E32" s="22">
        <f>(HLOOKUP(CONCATENATE($L$5,E$7),BECO_Datos!$D$3:$HN$86,BECO_Datos!$A32,FALSE)+IFERROR(HLOOKUP(CONCATENATE($L$5,E$7),BECO_Datos!$HP$3:$LT$86,BECO_Datos!$A32,FALSE),0))*E$5</f>
        <v>0</v>
      </c>
      <c r="F32" s="22">
        <f>(HLOOKUP(CONCATENATE($L$5,F$7),BECO_Datos!$D$3:$HN$86,BECO_Datos!$A32,FALSE)+IFERROR(HLOOKUP(CONCATENATE($L$5,F$7),BECO_Datos!$HP$3:$LT$86,BECO_Datos!$A32,FALSE),0))*F$5</f>
        <v>0</v>
      </c>
      <c r="G32" s="22">
        <f>(HLOOKUP(CONCATENATE($L$5,G$7),BECO_Datos!$D$3:$HN$86,BECO_Datos!$A32,FALSE)+IFERROR(HLOOKUP(CONCATENATE($L$5,G$7),BECO_Datos!$HP$3:$LT$86,BECO_Datos!$A32,FALSE),0))*G$5</f>
        <v>0</v>
      </c>
      <c r="H32" s="22">
        <f>(HLOOKUP(CONCATENATE($L$5,H$7),BECO_Datos!$D$3:$HN$86,BECO_Datos!$A32,FALSE)+IFERROR(HLOOKUP(CONCATENATE($L$5,H$7),BECO_Datos!$HP$3:$LT$86,BECO_Datos!$A32,FALSE),0))*H$5</f>
        <v>0</v>
      </c>
      <c r="I32" s="22">
        <f>(HLOOKUP(CONCATENATE($L$5,I$7),BECO_Datos!$D$3:$HN$86,BECO_Datos!$A32,FALSE)+IFERROR(HLOOKUP(CONCATENATE($L$5,I$7),BECO_Datos!$HP$3:$LT$86,BECO_Datos!$A32,FALSE),0))*I$5</f>
        <v>-114928.07415999999</v>
      </c>
      <c r="J32" s="22">
        <f>(HLOOKUP(CONCATENATE($L$5,J$7),BECO_Datos!$D$3:$HN$86,BECO_Datos!$A32,FALSE)+IFERROR(HLOOKUP(CONCATENATE($L$5,J$7),BECO_Datos!$HP$3:$LT$86,BECO_Datos!$A32,FALSE),0))*J$5</f>
        <v>0</v>
      </c>
      <c r="K32" s="22">
        <f>(HLOOKUP(CONCATENATE($L$5,K$7),BECO_Datos!$D$3:$HN$86,BECO_Datos!$A32,FALSE)+IFERROR(HLOOKUP(CONCATENATE($L$5,K$7),BECO_Datos!$HP$3:$LT$86,BECO_Datos!$A32,FALSE),0))*K$5</f>
        <v>0</v>
      </c>
      <c r="L32" s="22" t="str">
        <f t="shared" si="10"/>
        <v>No aplica</v>
      </c>
      <c r="M32" s="22">
        <f>(HLOOKUP(CONCATENATE($L$5,M$7),BECO_Datos!$D$3:$HN$86,BECO_Datos!$A32,FALSE)+IFERROR(HLOOKUP(CONCATENATE($L$5,M$7),BECO_Datos!$HP$3:$LT$86,BECO_Datos!$A32,FALSE),0))*M$5</f>
        <v>0</v>
      </c>
      <c r="N32" s="22">
        <f>(HLOOKUP(CONCATENATE($L$5,N$7),BECO_Datos!$D$3:$HN$86,BECO_Datos!$A32,FALSE)+IFERROR(HLOOKUP(CONCATENATE($L$5,N$7),BECO_Datos!$HP$3:$LT$86,BECO_Datos!$A32,FALSE),0))*N$5</f>
        <v>0</v>
      </c>
      <c r="O32" s="22">
        <f>(HLOOKUP(CONCATENATE($L$5,O$7),BECO_Datos!$D$3:$HN$86,BECO_Datos!$A32,FALSE)+IFERROR(HLOOKUP(CONCATENATE($L$5,O$7),BECO_Datos!$HP$3:$LT$86,BECO_Datos!$A32,FALSE),0))*O$5</f>
        <v>0</v>
      </c>
      <c r="P32" s="22">
        <f>(HLOOKUP(CONCATENATE($L$5,P$7),BECO_Datos!$D$3:$HN$86,BECO_Datos!$A32,FALSE)+IFERROR(HLOOKUP(CONCATENATE($L$5,P$7),BECO_Datos!$HP$3:$LT$86,BECO_Datos!$A32,FALSE),0))*P$5</f>
        <v>0</v>
      </c>
      <c r="Q32" s="22">
        <f>(HLOOKUP(CONCATENATE($L$5,Q$7),BECO_Datos!$D$3:$HN$86,BECO_Datos!$A32,FALSE)+IFERROR(HLOOKUP(CONCATENATE($L$5,Q$7),BECO_Datos!$HP$3:$LT$86,BECO_Datos!$A32,FALSE),0))*Q$5</f>
        <v>31347.769520000002</v>
      </c>
      <c r="R32" s="22">
        <f>(HLOOKUP(CONCATENATE($L$5,R$7),BECO_Datos!$D$3:$HN$86,BECO_Datos!$A32,FALSE)+IFERROR(HLOOKUP(CONCATENATE($L$5,R$7),BECO_Datos!$HP$3:$LT$86,BECO_Datos!$A32,FALSE),0))*R$5</f>
        <v>0</v>
      </c>
      <c r="S32" s="22">
        <f>(HLOOKUP(CONCATENATE($L$5,S$7),BECO_Datos!$D$3:$HN$86,BECO_Datos!$A32,FALSE)+IFERROR(HLOOKUP(CONCATENATE($L$5,S$7),BECO_Datos!$HP$3:$LT$86,BECO_Datos!$A32,FALSE),0))*S$5</f>
        <v>0</v>
      </c>
      <c r="T32" s="22">
        <f>(HLOOKUP(CONCATENATE($L$5,T$7),BECO_Datos!$D$3:$HN$86,BECO_Datos!$A32,FALSE)+IFERROR(HLOOKUP(CONCATENATE($L$5,T$7),BECO_Datos!$HP$3:$LT$86,BECO_Datos!$A32,FALSE),0))*T$5</f>
        <v>24008.36976190476</v>
      </c>
      <c r="U32" s="22">
        <f>(HLOOKUP(CONCATENATE($L$5,U$7),BECO_Datos!$D$3:$HN$86,BECO_Datos!$A32,FALSE)+IFERROR(HLOOKUP(CONCATENATE($L$5,U$7),BECO_Datos!$HP$3:$LT$86,BECO_Datos!$A32,FALSE),0))*U$5</f>
        <v>9191.2525491544475</v>
      </c>
      <c r="V32" s="22">
        <f>(HLOOKUP(CONCATENATE($L$5,V$7),BECO_Datos!$D$3:$HN$86,BECO_Datos!$A32,FALSE)+IFERROR(HLOOKUP(CONCATENATE($L$5,V$7),BECO_Datos!$HP$3:$LT$86,BECO_Datos!$A32,FALSE),0))*V$5</f>
        <v>33543.826470094646</v>
      </c>
      <c r="W32" s="22">
        <f>(HLOOKUP(CONCATENATE($L$5,W$7),BECO_Datos!$D$3:$HN$86,BECO_Datos!$A32,FALSE)+IFERROR(HLOOKUP(CONCATENATE($L$5,W$7),BECO_Datos!$HP$3:$LT$86,BECO_Datos!$A32,FALSE),0))*W$5</f>
        <v>6533.1350000000002</v>
      </c>
      <c r="X32" s="8"/>
    </row>
    <row r="33" spans="1:24" s="9" customFormat="1" x14ac:dyDescent="0.25">
      <c r="A33" s="54"/>
      <c r="B33" s="148" t="s">
        <v>6</v>
      </c>
      <c r="C33" s="23" t="str">
        <f t="shared" si="5"/>
        <v>No aplica</v>
      </c>
      <c r="D33" s="110">
        <f>(HLOOKUP(CONCATENATE($L$5,D$7),BECO_Datos!$D$3:$HN$86,BECO_Datos!$A33,FALSE)+IFERROR(HLOOKUP(CONCATENATE($L$5,D$7),BECO_Datos!$HP$3:$LT$86,BECO_Datos!$A33,FALSE),0))*D$5</f>
        <v>0</v>
      </c>
      <c r="E33" s="110">
        <f>(HLOOKUP(CONCATENATE($L$5,E$7),BECO_Datos!$D$3:$HN$86,BECO_Datos!$A33,FALSE)+IFERROR(HLOOKUP(CONCATENATE($L$5,E$7),BECO_Datos!$HP$3:$LT$86,BECO_Datos!$A33,FALSE),0))*E$5</f>
        <v>-2038.1333960000002</v>
      </c>
      <c r="F33" s="110">
        <f>(HLOOKUP(CONCATENATE($L$5,F$7),BECO_Datos!$D$3:$HN$86,BECO_Datos!$A33,FALSE)+IFERROR(HLOOKUP(CONCATENATE($L$5,F$7),BECO_Datos!$HP$3:$LT$86,BECO_Datos!$A33,FALSE),0))*F$5</f>
        <v>0</v>
      </c>
      <c r="G33" s="110">
        <f>(HLOOKUP(CONCATENATE($L$5,G$7),BECO_Datos!$D$3:$HN$86,BECO_Datos!$A33,FALSE)+IFERROR(HLOOKUP(CONCATENATE($L$5,G$7),BECO_Datos!$HP$3:$LT$86,BECO_Datos!$A33,FALSE),0))*G$5</f>
        <v>0</v>
      </c>
      <c r="H33" s="110">
        <f>(HLOOKUP(CONCATENATE($L$5,H$7),BECO_Datos!$D$3:$HN$86,BECO_Datos!$A33,FALSE)+IFERROR(HLOOKUP(CONCATENATE($L$5,H$7),BECO_Datos!$HP$3:$LT$86,BECO_Datos!$A33,FALSE),0))*H$5</f>
        <v>0</v>
      </c>
      <c r="I33" s="110">
        <f>(HLOOKUP(CONCATENATE($L$5,I$7),BECO_Datos!$D$3:$HN$86,BECO_Datos!$A33,FALSE)+IFERROR(HLOOKUP(CONCATENATE($L$5,I$7),BECO_Datos!$HP$3:$LT$86,BECO_Datos!$A33,FALSE),0))*I$5</f>
        <v>0</v>
      </c>
      <c r="J33" s="110">
        <f>(HLOOKUP(CONCATENATE($L$5,J$7),BECO_Datos!$D$3:$HN$86,BECO_Datos!$A33,FALSE)+IFERROR(HLOOKUP(CONCATENATE($L$5,J$7),BECO_Datos!$HP$3:$LT$86,BECO_Datos!$A33,FALSE),0))*J$5</f>
        <v>0</v>
      </c>
      <c r="K33" s="110">
        <f>(HLOOKUP(CONCATENATE($L$5,K$7),BECO_Datos!$D$3:$HN$86,BECO_Datos!$A33,FALSE)+IFERROR(HLOOKUP(CONCATENATE($L$5,K$7),BECO_Datos!$HP$3:$LT$86,BECO_Datos!$A33,FALSE),0))*K$5</f>
        <v>0</v>
      </c>
      <c r="L33" s="23" t="str">
        <f t="shared" si="10"/>
        <v>No aplica</v>
      </c>
      <c r="M33" s="110">
        <f>(HLOOKUP(CONCATENATE($L$5,M$7),BECO_Datos!$D$3:$HN$86,BECO_Datos!$A33,FALSE)+IFERROR(HLOOKUP(CONCATENATE($L$5,M$7),BECO_Datos!$HP$3:$LT$86,BECO_Datos!$A33,FALSE),0))*M$5</f>
        <v>0</v>
      </c>
      <c r="N33" s="110">
        <f>(HLOOKUP(CONCATENATE($L$5,N$7),BECO_Datos!$D$3:$HN$86,BECO_Datos!$A33,FALSE)+IFERROR(HLOOKUP(CONCATENATE($L$5,N$7),BECO_Datos!$HP$3:$LT$86,BECO_Datos!$A33,FALSE),0))*N$5</f>
        <v>0</v>
      </c>
      <c r="O33" s="110">
        <f>(HLOOKUP(CONCATENATE($L$5,O$7),BECO_Datos!$D$3:$HN$86,BECO_Datos!$A33,FALSE)+IFERROR(HLOOKUP(CONCATENATE($L$5,O$7),BECO_Datos!$HP$3:$LT$86,BECO_Datos!$A33,FALSE),0))*O$5</f>
        <v>0</v>
      </c>
      <c r="P33" s="110">
        <f>(HLOOKUP(CONCATENATE($L$5,P$7),BECO_Datos!$D$3:$HN$86,BECO_Datos!$A33,FALSE)+IFERROR(HLOOKUP(CONCATENATE($L$5,P$7),BECO_Datos!$HP$3:$LT$86,BECO_Datos!$A33,FALSE),0))*P$5</f>
        <v>1170.1571146299998</v>
      </c>
      <c r="Q33" s="110">
        <f>(HLOOKUP(CONCATENATE($L$5,Q$7),BECO_Datos!$D$3:$HN$86,BECO_Datos!$A33,FALSE)+IFERROR(HLOOKUP(CONCATENATE($L$5,Q$7),BECO_Datos!$HP$3:$LT$86,BECO_Datos!$A33,FALSE),0))*Q$5</f>
        <v>0</v>
      </c>
      <c r="R33" s="110">
        <f>(HLOOKUP(CONCATENATE($L$5,R$7),BECO_Datos!$D$3:$HN$86,BECO_Datos!$A33,FALSE)+IFERROR(HLOOKUP(CONCATENATE($L$5,R$7),BECO_Datos!$HP$3:$LT$86,BECO_Datos!$A33,FALSE),0))*R$5</f>
        <v>0</v>
      </c>
      <c r="S33" s="110">
        <f>(HLOOKUP(CONCATENATE($L$5,S$7),BECO_Datos!$D$3:$HN$86,BECO_Datos!$A33,FALSE)+IFERROR(HLOOKUP(CONCATENATE($L$5,S$7),BECO_Datos!$HP$3:$LT$86,BECO_Datos!$A33,FALSE),0))*S$5</f>
        <v>0</v>
      </c>
      <c r="T33" s="110">
        <f>(HLOOKUP(CONCATENATE($L$5,T$7),BECO_Datos!$D$3:$HN$86,BECO_Datos!$A33,FALSE)+IFERROR(HLOOKUP(CONCATENATE($L$5,T$7),BECO_Datos!$HP$3:$LT$86,BECO_Datos!$A33,FALSE),0))*T$5</f>
        <v>0</v>
      </c>
      <c r="U33" s="110">
        <f>(HLOOKUP(CONCATENATE($L$5,U$7),BECO_Datos!$D$3:$HN$86,BECO_Datos!$A33,FALSE)+IFERROR(HLOOKUP(CONCATENATE($L$5,U$7),BECO_Datos!$HP$3:$LT$86,BECO_Datos!$A33,FALSE),0))*U$5</f>
        <v>0</v>
      </c>
      <c r="V33" s="110">
        <f>(HLOOKUP(CONCATENATE($L$5,V$7),BECO_Datos!$D$3:$HN$86,BECO_Datos!$A33,FALSE)+IFERROR(HLOOKUP(CONCATENATE($L$5,V$7),BECO_Datos!$HP$3:$LT$86,BECO_Datos!$A33,FALSE),0))*V$5</f>
        <v>0</v>
      </c>
      <c r="W33" s="110">
        <f>(HLOOKUP(CONCATENATE($L$5,W$7),BECO_Datos!$D$3:$HN$86,BECO_Datos!$A33,FALSE)+IFERROR(HLOOKUP(CONCATENATE($L$5,W$7),BECO_Datos!$HP$3:$LT$86,BECO_Datos!$A33,FALSE),0))*W$5</f>
        <v>0</v>
      </c>
      <c r="X33" s="8"/>
    </row>
    <row r="34" spans="1:24" x14ac:dyDescent="0.25">
      <c r="A34" s="54"/>
      <c r="B34" s="141" t="s">
        <v>7</v>
      </c>
      <c r="C34" s="22" t="str">
        <f t="shared" si="5"/>
        <v>No aplica</v>
      </c>
      <c r="D34" s="22">
        <f>(HLOOKUP(CONCATENATE($L$5,D$7),BECO_Datos!$D$3:$HN$86,BECO_Datos!$A34,FALSE)+IFERROR(HLOOKUP(CONCATENATE($L$5,D$7),BECO_Datos!$HP$3:$LT$86,BECO_Datos!$A34,FALSE),0))*D$5</f>
        <v>0</v>
      </c>
      <c r="E34" s="22">
        <f>(HLOOKUP(CONCATENATE($L$5,E$7),BECO_Datos!$D$3:$HN$86,BECO_Datos!$A34,FALSE)+IFERROR(HLOOKUP(CONCATENATE($L$5,E$7),BECO_Datos!$HP$3:$LT$86,BECO_Datos!$A34,FALSE),0))*E$5</f>
        <v>0</v>
      </c>
      <c r="F34" s="22">
        <f>(HLOOKUP(CONCATENATE($L$5,F$7),BECO_Datos!$D$3:$HN$86,BECO_Datos!$A34,FALSE)+IFERROR(HLOOKUP(CONCATENATE($L$5,F$7),BECO_Datos!$HP$3:$LT$86,BECO_Datos!$A34,FALSE),0))*F$5</f>
        <v>0</v>
      </c>
      <c r="G34" s="22">
        <f>(HLOOKUP(CONCATENATE($L$5,G$7),BECO_Datos!$D$3:$HN$86,BECO_Datos!$A34,FALSE)+IFERROR(HLOOKUP(CONCATENATE($L$5,G$7),BECO_Datos!$HP$3:$LT$86,BECO_Datos!$A34,FALSE),0))*G$5</f>
        <v>0</v>
      </c>
      <c r="H34" s="22">
        <f>(HLOOKUP(CONCATENATE($L$5,H$7),BECO_Datos!$D$3:$HN$86,BECO_Datos!$A34,FALSE)+IFERROR(HLOOKUP(CONCATENATE($L$5,H$7),BECO_Datos!$HP$3:$LT$86,BECO_Datos!$A34,FALSE),0))*H$5</f>
        <v>-619.6679038499999</v>
      </c>
      <c r="I34" s="22">
        <f>(HLOOKUP(CONCATENATE($L$5,I$7),BECO_Datos!$D$3:$HN$86,BECO_Datos!$A34,FALSE)+IFERROR(HLOOKUP(CONCATENATE($L$5,I$7),BECO_Datos!$HP$3:$LT$86,BECO_Datos!$A34,FALSE),0))*I$5</f>
        <v>0</v>
      </c>
      <c r="J34" s="22">
        <f>(HLOOKUP(CONCATENATE($L$5,J$7),BECO_Datos!$D$3:$HN$86,BECO_Datos!$A34,FALSE)+IFERROR(HLOOKUP(CONCATENATE($L$5,J$7),BECO_Datos!$HP$3:$LT$86,BECO_Datos!$A34,FALSE),0))*J$5</f>
        <v>0</v>
      </c>
      <c r="K34" s="22">
        <f>(HLOOKUP(CONCATENATE($L$5,K$7),BECO_Datos!$D$3:$HN$86,BECO_Datos!$A34,FALSE)+IFERROR(HLOOKUP(CONCATENATE($L$5,K$7),BECO_Datos!$HP$3:$LT$86,BECO_Datos!$A34,FALSE),0))*K$5</f>
        <v>0</v>
      </c>
      <c r="L34" s="22" t="str">
        <f t="shared" si="10"/>
        <v>No aplica</v>
      </c>
      <c r="M34" s="22">
        <f>(HLOOKUP(CONCATENATE($L$5,M$7),BECO_Datos!$D$3:$HN$86,BECO_Datos!$A34,FALSE)+IFERROR(HLOOKUP(CONCATENATE($L$5,M$7),BECO_Datos!$HP$3:$LT$86,BECO_Datos!$A34,FALSE),0))*M$5</f>
        <v>0</v>
      </c>
      <c r="N34" s="22">
        <f>(HLOOKUP(CONCATENATE($L$5,N$7),BECO_Datos!$D$3:$HN$86,BECO_Datos!$A34,FALSE)+IFERROR(HLOOKUP(CONCATENATE($L$5,N$7),BECO_Datos!$HP$3:$LT$86,BECO_Datos!$A34,FALSE),0))*N$5</f>
        <v>0</v>
      </c>
      <c r="O34" s="22">
        <f>(HLOOKUP(CONCATENATE($L$5,O$7),BECO_Datos!$D$3:$HN$86,BECO_Datos!$A34,FALSE)+IFERROR(HLOOKUP(CONCATENATE($L$5,O$7),BECO_Datos!$HP$3:$LT$86,BECO_Datos!$A34,FALSE),0))*O$5</f>
        <v>123.93358076999999</v>
      </c>
      <c r="P34" s="22">
        <f>(HLOOKUP(CONCATENATE($L$5,P$7),BECO_Datos!$D$3:$HN$86,BECO_Datos!$A34,FALSE)+IFERROR(HLOOKUP(CONCATENATE($L$5,P$7),BECO_Datos!$HP$3:$LT$86,BECO_Datos!$A34,FALSE),0))*P$5</f>
        <v>0</v>
      </c>
      <c r="Q34" s="22">
        <f>(HLOOKUP(CONCATENATE($L$5,Q$7),BECO_Datos!$D$3:$HN$86,BECO_Datos!$A34,FALSE)+IFERROR(HLOOKUP(CONCATENATE($L$5,Q$7),BECO_Datos!$HP$3:$LT$86,BECO_Datos!$A34,FALSE),0))*Q$5</f>
        <v>0</v>
      </c>
      <c r="R34" s="22">
        <f>(HLOOKUP(CONCATENATE($L$5,R$7),BECO_Datos!$D$3:$HN$86,BECO_Datos!$A34,FALSE)+IFERROR(HLOOKUP(CONCATENATE($L$5,R$7),BECO_Datos!$HP$3:$LT$86,BECO_Datos!$A34,FALSE),0))*R$5</f>
        <v>0</v>
      </c>
      <c r="S34" s="22">
        <f>(HLOOKUP(CONCATENATE($L$5,S$7),BECO_Datos!$D$3:$HN$86,BECO_Datos!$A34,FALSE)+IFERROR(HLOOKUP(CONCATENATE($L$5,S$7),BECO_Datos!$HP$3:$LT$86,BECO_Datos!$A34,FALSE),0))*S$5</f>
        <v>0</v>
      </c>
      <c r="T34" s="22">
        <f>(HLOOKUP(CONCATENATE($L$5,T$7),BECO_Datos!$D$3:$HN$86,BECO_Datos!$A34,FALSE)+IFERROR(HLOOKUP(CONCATENATE($L$5,T$7),BECO_Datos!$HP$3:$LT$86,BECO_Datos!$A34,FALSE),0))*T$5</f>
        <v>0</v>
      </c>
      <c r="U34" s="22">
        <f>(HLOOKUP(CONCATENATE($L$5,U$7),BECO_Datos!$D$3:$HN$86,BECO_Datos!$A34,FALSE)+IFERROR(HLOOKUP(CONCATENATE($L$5,U$7),BECO_Datos!$HP$3:$LT$86,BECO_Datos!$A34,FALSE),0))*U$5</f>
        <v>0</v>
      </c>
      <c r="V34" s="22">
        <f>(HLOOKUP(CONCATENATE($L$5,V$7),BECO_Datos!$D$3:$HN$86,BECO_Datos!$A34,FALSE)+IFERROR(HLOOKUP(CONCATENATE($L$5,V$7),BECO_Datos!$HP$3:$LT$86,BECO_Datos!$A34,FALSE),0))*V$5</f>
        <v>0</v>
      </c>
      <c r="W34" s="22">
        <f>(HLOOKUP(CONCATENATE($L$5,W$7),BECO_Datos!$D$3:$HN$86,BECO_Datos!$A34,FALSE)+IFERROR(HLOOKUP(CONCATENATE($L$5,W$7),BECO_Datos!$HP$3:$LT$86,BECO_Datos!$A34,FALSE),0))*W$5</f>
        <v>0</v>
      </c>
    </row>
    <row r="35" spans="1:24" x14ac:dyDescent="0.25">
      <c r="A35" s="54"/>
      <c r="B35" s="148" t="s">
        <v>8</v>
      </c>
      <c r="C35" s="23" t="str">
        <f t="shared" si="5"/>
        <v>No aplica</v>
      </c>
      <c r="D35" s="110">
        <f>(HLOOKUP(CONCATENATE($L$5,D$7),BECO_Datos!$D$3:$HN$86,BECO_Datos!$A35,FALSE)+IFERROR(HLOOKUP(CONCATENATE($L$5,D$7),BECO_Datos!$HP$3:$LT$86,BECO_Datos!$A35,FALSE),0))*D$5</f>
        <v>0</v>
      </c>
      <c r="E35" s="110">
        <f>(HLOOKUP(CONCATENATE($L$5,E$7),BECO_Datos!$D$3:$HN$86,BECO_Datos!$A35,FALSE)+IFERROR(HLOOKUP(CONCATENATE($L$5,E$7),BECO_Datos!$HP$3:$LT$86,BECO_Datos!$A35,FALSE),0))*E$5</f>
        <v>0</v>
      </c>
      <c r="F35" s="110">
        <f>(HLOOKUP(CONCATENATE($L$5,F$7),BECO_Datos!$D$3:$HN$86,BECO_Datos!$A35,FALSE)+IFERROR(HLOOKUP(CONCATENATE($L$5,F$7),BECO_Datos!$HP$3:$LT$86,BECO_Datos!$A35,FALSE),0))*F$5</f>
        <v>0</v>
      </c>
      <c r="G35" s="110">
        <f>(HLOOKUP(CONCATENATE($L$5,G$7),BECO_Datos!$D$3:$HN$86,BECO_Datos!$A35,FALSE)+IFERROR(HLOOKUP(CONCATENATE($L$5,G$7),BECO_Datos!$HP$3:$LT$86,BECO_Datos!$A35,FALSE),0))*G$5</f>
        <v>0</v>
      </c>
      <c r="H35" s="110">
        <f>(HLOOKUP(CONCATENATE($L$5,H$7),BECO_Datos!$D$3:$HN$86,BECO_Datos!$A35,FALSE)+IFERROR(HLOOKUP(CONCATENATE($L$5,H$7),BECO_Datos!$HP$3:$LT$86,BECO_Datos!$A35,FALSE),0))*H$5</f>
        <v>0</v>
      </c>
      <c r="I35" s="110">
        <f>(HLOOKUP(CONCATENATE($L$5,I$7),BECO_Datos!$D$3:$HN$86,BECO_Datos!$A35,FALSE)+IFERROR(HLOOKUP(CONCATENATE($L$5,I$7),BECO_Datos!$HP$3:$LT$86,BECO_Datos!$A35,FALSE),0))*I$5</f>
        <v>0</v>
      </c>
      <c r="J35" s="110">
        <f>(HLOOKUP(CONCATENATE($L$5,J$7),BECO_Datos!$D$3:$HN$86,BECO_Datos!$A35,FALSE)+IFERROR(HLOOKUP(CONCATENATE($L$5,J$7),BECO_Datos!$HP$3:$LT$86,BECO_Datos!$A35,FALSE),0))*J$5</f>
        <v>0</v>
      </c>
      <c r="K35" s="110">
        <f>(HLOOKUP(CONCATENATE($L$5,K$7),BECO_Datos!$D$3:$HN$86,BECO_Datos!$A35,FALSE)+IFERROR(HLOOKUP(CONCATENATE($L$5,K$7),BECO_Datos!$HP$3:$LT$86,BECO_Datos!$A35,FALSE),0))*K$5</f>
        <v>-1361.7584247634757</v>
      </c>
      <c r="L35" s="23" t="str">
        <f t="shared" si="10"/>
        <v>No aplica</v>
      </c>
      <c r="M35" s="110">
        <f>(HLOOKUP(CONCATENATE($L$5,M$7),BECO_Datos!$D$3:$HN$86,BECO_Datos!$A35,FALSE)+IFERROR(HLOOKUP(CONCATENATE($L$5,M$7),BECO_Datos!$HP$3:$LT$86,BECO_Datos!$A35,FALSE),0))*M$5</f>
        <v>1671.1007663842765</v>
      </c>
      <c r="N35" s="110">
        <f>(HLOOKUP(CONCATENATE($L$5,N$7),BECO_Datos!$D$3:$HN$86,BECO_Datos!$A35,FALSE)+IFERROR(HLOOKUP(CONCATENATE($L$5,N$7),BECO_Datos!$HP$3:$LT$86,BECO_Datos!$A35,FALSE),0))*N$5</f>
        <v>0</v>
      </c>
      <c r="O35" s="110">
        <f>(HLOOKUP(CONCATENATE($L$5,O$7),BECO_Datos!$D$3:$HN$86,BECO_Datos!$A35,FALSE)+IFERROR(HLOOKUP(CONCATENATE($L$5,O$7),BECO_Datos!$HP$3:$LT$86,BECO_Datos!$A35,FALSE),0))*O$5</f>
        <v>0</v>
      </c>
      <c r="P35" s="110">
        <f>(HLOOKUP(CONCATENATE($L$5,P$7),BECO_Datos!$D$3:$HN$86,BECO_Datos!$A35,FALSE)+IFERROR(HLOOKUP(CONCATENATE($L$5,P$7),BECO_Datos!$HP$3:$LT$86,BECO_Datos!$A35,FALSE),0))*P$5</f>
        <v>0</v>
      </c>
      <c r="Q35" s="110">
        <f>(HLOOKUP(CONCATENATE($L$5,Q$7),BECO_Datos!$D$3:$HN$86,BECO_Datos!$A35,FALSE)+IFERROR(HLOOKUP(CONCATENATE($L$5,Q$7),BECO_Datos!$HP$3:$LT$86,BECO_Datos!$A35,FALSE),0))*Q$5</f>
        <v>0</v>
      </c>
      <c r="R35" s="110">
        <f>(HLOOKUP(CONCATENATE($L$5,R$7),BECO_Datos!$D$3:$HN$86,BECO_Datos!$A35,FALSE)+IFERROR(HLOOKUP(CONCATENATE($L$5,R$7),BECO_Datos!$HP$3:$LT$86,BECO_Datos!$A35,FALSE),0))*R$5</f>
        <v>0</v>
      </c>
      <c r="S35" s="110">
        <f>(HLOOKUP(CONCATENATE($L$5,S$7),BECO_Datos!$D$3:$HN$86,BECO_Datos!$A35,FALSE)+IFERROR(HLOOKUP(CONCATENATE($L$5,S$7),BECO_Datos!$HP$3:$LT$86,BECO_Datos!$A35,FALSE),0))*S$5</f>
        <v>0</v>
      </c>
      <c r="T35" s="110">
        <f>(HLOOKUP(CONCATENATE($L$5,T$7),BECO_Datos!$D$3:$HN$86,BECO_Datos!$A35,FALSE)+IFERROR(HLOOKUP(CONCATENATE($L$5,T$7),BECO_Datos!$HP$3:$LT$86,BECO_Datos!$A35,FALSE),0))*T$5</f>
        <v>0</v>
      </c>
      <c r="U35" s="110">
        <f>(HLOOKUP(CONCATENATE($L$5,U$7),BECO_Datos!$D$3:$HN$86,BECO_Datos!$A35,FALSE)+IFERROR(HLOOKUP(CONCATENATE($L$5,U$7),BECO_Datos!$HP$3:$LT$86,BECO_Datos!$A35,FALSE),0))*U$5</f>
        <v>0</v>
      </c>
      <c r="V35" s="110">
        <f>(HLOOKUP(CONCATENATE($L$5,V$7),BECO_Datos!$D$3:$HN$86,BECO_Datos!$A35,FALSE)+IFERROR(HLOOKUP(CONCATENATE($L$5,V$7),BECO_Datos!$HP$3:$LT$86,BECO_Datos!$A35,FALSE),0))*V$5</f>
        <v>0</v>
      </c>
      <c r="W35" s="110">
        <f>(HLOOKUP(CONCATENATE($L$5,W$7),BECO_Datos!$D$3:$HN$86,BECO_Datos!$A35,FALSE)+IFERROR(HLOOKUP(CONCATENATE($L$5,W$7),BECO_Datos!$HP$3:$LT$86,BECO_Datos!$A35,FALSE),0))*W$5</f>
        <v>0</v>
      </c>
    </row>
    <row r="36" spans="1:24" x14ac:dyDescent="0.25">
      <c r="A36" s="54"/>
      <c r="B36" s="141" t="s">
        <v>9</v>
      </c>
      <c r="C36" s="22" t="str">
        <f t="shared" si="5"/>
        <v>No aplica</v>
      </c>
      <c r="D36" s="22">
        <f>(HLOOKUP(CONCATENATE($L$5,D$7),BECO_Datos!$D$3:$HN$86,BECO_Datos!$A36,FALSE)+IFERROR(HLOOKUP(CONCATENATE($L$5,D$7),BECO_Datos!$HP$3:$LT$86,BECO_Datos!$A36,FALSE),0))*D$5</f>
        <v>0</v>
      </c>
      <c r="E36" s="22">
        <f>(HLOOKUP(CONCATENATE($L$5,E$7),BECO_Datos!$D$3:$HN$86,BECO_Datos!$A36,FALSE)+IFERROR(HLOOKUP(CONCATENATE($L$5,E$7),BECO_Datos!$HP$3:$LT$86,BECO_Datos!$A36,FALSE),0))*E$5</f>
        <v>0</v>
      </c>
      <c r="F36" s="22">
        <f>(HLOOKUP(CONCATENATE($L$5,F$7),BECO_Datos!$D$3:$HN$86,BECO_Datos!$A36,FALSE)+IFERROR(HLOOKUP(CONCATENATE($L$5,F$7),BECO_Datos!$HP$3:$LT$86,BECO_Datos!$A36,FALSE),0))*F$5</f>
        <v>0</v>
      </c>
      <c r="G36" s="22">
        <f>(HLOOKUP(CONCATENATE($L$5,G$7),BECO_Datos!$D$3:$HN$86,BECO_Datos!$A36,FALSE)+IFERROR(HLOOKUP(CONCATENATE($L$5,G$7),BECO_Datos!$HP$3:$LT$86,BECO_Datos!$A36,FALSE),0))*G$5</f>
        <v>0</v>
      </c>
      <c r="H36" s="22">
        <f>(HLOOKUP(CONCATENATE($L$5,H$7),BECO_Datos!$D$3:$HN$86,BECO_Datos!$A36,FALSE)+IFERROR(HLOOKUP(CONCATENATE($L$5,H$7),BECO_Datos!$HP$3:$LT$86,BECO_Datos!$A36,FALSE),0))*H$5</f>
        <v>0</v>
      </c>
      <c r="I36" s="22">
        <f>(HLOOKUP(CONCATENATE($L$5,I$7),BECO_Datos!$D$3:$HN$86,BECO_Datos!$A36,FALSE)+IFERROR(HLOOKUP(CONCATENATE($L$5,I$7),BECO_Datos!$HP$3:$LT$86,BECO_Datos!$A36,FALSE),0))*I$5</f>
        <v>0</v>
      </c>
      <c r="J36" s="22">
        <f>(HLOOKUP(CONCATENATE($L$5,J$7),BECO_Datos!$D$3:$HN$86,BECO_Datos!$A36,FALSE)+IFERROR(HLOOKUP(CONCATENATE($L$5,J$7),BECO_Datos!$HP$3:$LT$86,BECO_Datos!$A36,FALSE),0))*J$5</f>
        <v>0</v>
      </c>
      <c r="K36" s="22">
        <f>(HLOOKUP(CONCATENATE($L$5,K$7),BECO_Datos!$D$3:$HN$86,BECO_Datos!$A36,FALSE)+IFERROR(HLOOKUP(CONCATENATE($L$5,K$7),BECO_Datos!$HP$3:$LT$86,BECO_Datos!$A36,FALSE),0))*K$5</f>
        <v>0</v>
      </c>
      <c r="L36" s="22" t="str">
        <f t="shared" si="10"/>
        <v>No aplica</v>
      </c>
      <c r="M36" s="22">
        <f>(HLOOKUP(CONCATENATE($L$5,M$7),BECO_Datos!$D$3:$HN$86,BECO_Datos!$A36,FALSE)+IFERROR(HLOOKUP(CONCATENATE($L$5,M$7),BECO_Datos!$HP$3:$LT$86,BECO_Datos!$A36,FALSE),0))*M$5</f>
        <v>0</v>
      </c>
      <c r="N36" s="22">
        <f>(HLOOKUP(CONCATENATE($L$5,N$7),BECO_Datos!$D$3:$HN$86,BECO_Datos!$A36,FALSE)+IFERROR(HLOOKUP(CONCATENATE($L$5,N$7),BECO_Datos!$HP$3:$LT$86,BECO_Datos!$A36,FALSE),0))*N$5</f>
        <v>0</v>
      </c>
      <c r="O36" s="22">
        <f>(HLOOKUP(CONCATENATE($L$5,O$7),BECO_Datos!$D$3:$HN$86,BECO_Datos!$A36,FALSE)+IFERROR(HLOOKUP(CONCATENATE($L$5,O$7),BECO_Datos!$HP$3:$LT$86,BECO_Datos!$A36,FALSE),0))*O$5</f>
        <v>0</v>
      </c>
      <c r="P36" s="22">
        <f>(HLOOKUP(CONCATENATE($L$5,P$7),BECO_Datos!$D$3:$HN$86,BECO_Datos!$A36,FALSE)+IFERROR(HLOOKUP(CONCATENATE($L$5,P$7),BECO_Datos!$HP$3:$LT$86,BECO_Datos!$A36,FALSE),0))*P$5</f>
        <v>0</v>
      </c>
      <c r="Q36" s="22">
        <f>(HLOOKUP(CONCATENATE($L$5,Q$7),BECO_Datos!$D$3:$HN$86,BECO_Datos!$A36,FALSE)+IFERROR(HLOOKUP(CONCATENATE($L$5,Q$7),BECO_Datos!$HP$3:$LT$86,BECO_Datos!$A36,FALSE),0))*Q$5</f>
        <v>0</v>
      </c>
      <c r="R36" s="22">
        <f>(HLOOKUP(CONCATENATE($L$5,R$7),BECO_Datos!$D$3:$HN$86,BECO_Datos!$A36,FALSE)+IFERROR(HLOOKUP(CONCATENATE($L$5,R$7),BECO_Datos!$HP$3:$LT$86,BECO_Datos!$A36,FALSE),0))*R$5</f>
        <v>0</v>
      </c>
      <c r="S36" s="22">
        <f>(HLOOKUP(CONCATENATE($L$5,S$7),BECO_Datos!$D$3:$HN$86,BECO_Datos!$A36,FALSE)+IFERROR(HLOOKUP(CONCATENATE($L$5,S$7),BECO_Datos!$HP$3:$LT$86,BECO_Datos!$A36,FALSE),0))*S$5</f>
        <v>0</v>
      </c>
      <c r="T36" s="22">
        <f>(HLOOKUP(CONCATENATE($L$5,T$7),BECO_Datos!$D$3:$HN$86,BECO_Datos!$A36,FALSE)+IFERROR(HLOOKUP(CONCATENATE($L$5,T$7),BECO_Datos!$HP$3:$LT$86,BECO_Datos!$A36,FALSE),0))*T$5</f>
        <v>0</v>
      </c>
      <c r="U36" s="22">
        <f>(HLOOKUP(CONCATENATE($L$5,U$7),BECO_Datos!$D$3:$HN$86,BECO_Datos!$A36,FALSE)+IFERROR(HLOOKUP(CONCATENATE($L$5,U$7),BECO_Datos!$HP$3:$LT$86,BECO_Datos!$A36,FALSE),0))*U$5</f>
        <v>0</v>
      </c>
      <c r="V36" s="22">
        <f>(HLOOKUP(CONCATENATE($L$5,V$7),BECO_Datos!$D$3:$HN$86,BECO_Datos!$A36,FALSE)+IFERROR(HLOOKUP(CONCATENATE($L$5,V$7),BECO_Datos!$HP$3:$LT$86,BECO_Datos!$A36,FALSE),0))*V$5</f>
        <v>0</v>
      </c>
      <c r="W36" s="22">
        <f>(HLOOKUP(CONCATENATE($L$5,W$7),BECO_Datos!$D$3:$HN$86,BECO_Datos!$A36,FALSE)+IFERROR(HLOOKUP(CONCATENATE($L$5,W$7),BECO_Datos!$HP$3:$LT$86,BECO_Datos!$A36,FALSE),0))*W$5</f>
        <v>0</v>
      </c>
    </row>
    <row r="37" spans="1:24" x14ac:dyDescent="0.25">
      <c r="A37" s="54"/>
      <c r="B37" s="149" t="s">
        <v>297</v>
      </c>
      <c r="C37" s="23" t="str">
        <f t="shared" ref="C37" si="20">IF($C$5=1,"No aplica",_xlfn.AGGREGATE(9,6,D37:K37))</f>
        <v>No aplica</v>
      </c>
      <c r="D37" s="96">
        <f>SUMIF(D26:D36,"&lt;0")</f>
        <v>-384.46702960948159</v>
      </c>
      <c r="E37" s="96">
        <f t="shared" ref="E37:K37" si="21">SUMIF(E26:E36,"&lt;0")</f>
        <v>-3080.9325477723382</v>
      </c>
      <c r="F37" s="96">
        <f t="shared" si="21"/>
        <v>-127321.74462952933</v>
      </c>
      <c r="G37" s="96">
        <f t="shared" si="21"/>
        <v>-51343.855862749588</v>
      </c>
      <c r="H37" s="96">
        <f t="shared" si="21"/>
        <v>-619.6679038499999</v>
      </c>
      <c r="I37" s="96">
        <f t="shared" si="21"/>
        <v>-116631.65215999998</v>
      </c>
      <c r="J37" s="96">
        <f t="shared" si="21"/>
        <v>0</v>
      </c>
      <c r="K37" s="96">
        <f t="shared" si="21"/>
        <v>-1435.7836499963139</v>
      </c>
      <c r="L37" s="23" t="str">
        <f t="shared" ref="L37" si="22">IF($C$5=1,"No aplica",_xlfn.AGGREGATE(9,6,M37:W37))</f>
        <v>No aplica</v>
      </c>
      <c r="M37" s="96">
        <f>SUMIF(M26:M36,"&lt;0")</f>
        <v>0</v>
      </c>
      <c r="N37" s="96">
        <f t="shared" ref="N37" si="23">SUMIF(N26:N36,"&lt;0")</f>
        <v>0</v>
      </c>
      <c r="O37" s="96">
        <f t="shared" ref="O37" si="24">SUMIF(O26:O36,"&lt;0")</f>
        <v>0</v>
      </c>
      <c r="P37" s="96">
        <f t="shared" ref="P37" si="25">SUMIF(P26:P36,"&lt;0")</f>
        <v>0</v>
      </c>
      <c r="Q37" s="96">
        <f t="shared" ref="Q37" si="26">SUMIF(Q26:Q36,"&lt;0")</f>
        <v>-1764.8560933683486</v>
      </c>
      <c r="R37" s="96">
        <f t="shared" ref="R37" si="27">SUMIF(R26:R36,"&lt;0")</f>
        <v>0</v>
      </c>
      <c r="S37" s="96">
        <f t="shared" ref="S37" si="28">SUMIF(S26:S36,"&lt;0")</f>
        <v>0</v>
      </c>
      <c r="T37" s="96">
        <f t="shared" ref="T37" si="29">SUMIF(T26:T36,"&lt;0")</f>
        <v>-110.29666529965138</v>
      </c>
      <c r="U37" s="96">
        <f>SUMIF(U26:U36,"&lt;0")</f>
        <v>-251.36903251511421</v>
      </c>
      <c r="V37" s="96">
        <f t="shared" ref="V37" si="30">SUMIF(V26:V36,"&lt;0")</f>
        <v>0</v>
      </c>
      <c r="W37" s="96">
        <f t="shared" ref="W37" si="31">SUMIF(W26:W36,"&lt;0")</f>
        <v>-0.36450453055150117</v>
      </c>
    </row>
    <row r="38" spans="1:24" x14ac:dyDescent="0.25">
      <c r="A38" s="54"/>
      <c r="B38" s="153" t="s">
        <v>300</v>
      </c>
      <c r="C38" s="152" t="str">
        <f>IF($C$5=1,"No aplica",_xlfn.AGGREGATE(9,6,D38:K38))</f>
        <v>No aplica</v>
      </c>
      <c r="D38" s="93">
        <f>D9+D37</f>
        <v>4916.7448353905165</v>
      </c>
      <c r="E38" s="93">
        <f t="shared" ref="E38:K38" si="32">E9+E37</f>
        <v>2909.7227058709409</v>
      </c>
      <c r="F38" s="93">
        <f t="shared" si="32"/>
        <v>115386.62929896871</v>
      </c>
      <c r="G38" s="93">
        <f t="shared" si="32"/>
        <v>0</v>
      </c>
      <c r="H38" s="93">
        <f t="shared" si="32"/>
        <v>4553.4972000012049</v>
      </c>
      <c r="I38" s="93">
        <f t="shared" si="32"/>
        <v>584.7160238095239</v>
      </c>
      <c r="J38" s="93">
        <f t="shared" si="32"/>
        <v>2669.0876355534974</v>
      </c>
      <c r="K38" s="93">
        <f t="shared" si="32"/>
        <v>0</v>
      </c>
      <c r="L38" s="152" t="str">
        <f>IF($C$5=1,"No aplica",_xlfn.AGGREGATE(9,6,M38:W38))</f>
        <v>No aplica</v>
      </c>
      <c r="M38" s="93">
        <f>M9+M37</f>
        <v>0</v>
      </c>
      <c r="N38" s="93">
        <f t="shared" ref="N38:W38" si="33">N9+N37</f>
        <v>0</v>
      </c>
      <c r="O38" s="93">
        <f t="shared" si="33"/>
        <v>118.839</v>
      </c>
      <c r="P38" s="93">
        <f t="shared" si="33"/>
        <v>350.69699999999989</v>
      </c>
      <c r="Q38" s="93">
        <f t="shared" si="33"/>
        <v>34313.470050128686</v>
      </c>
      <c r="R38" s="93">
        <f t="shared" si="33"/>
        <v>40233.650742417471</v>
      </c>
      <c r="S38" s="93">
        <f t="shared" si="33"/>
        <v>3202.9873372237939</v>
      </c>
      <c r="T38" s="93">
        <f t="shared" si="33"/>
        <v>524.56809660510737</v>
      </c>
      <c r="U38" s="93">
        <f t="shared" si="33"/>
        <v>8935.822331817446</v>
      </c>
      <c r="V38" s="93">
        <f t="shared" si="33"/>
        <v>34800.070029709554</v>
      </c>
      <c r="W38" s="93">
        <f t="shared" si="33"/>
        <v>6563.4304954694489</v>
      </c>
    </row>
    <row r="39" spans="1:24" x14ac:dyDescent="0.25">
      <c r="A39" s="54"/>
      <c r="B39" s="111" t="s">
        <v>146</v>
      </c>
      <c r="C39" s="22" t="str">
        <f>IF($C$5=1,"No aplica",_xlfn.AGGREGATE(9,6,D39:K39))</f>
        <v>No aplica</v>
      </c>
      <c r="D39" s="112">
        <f>IF(D41=0,0,D40/D38)</f>
        <v>-2.8559573396866798E-2</v>
      </c>
      <c r="E39" s="112">
        <f t="shared" ref="E39:K39" si="34">IF(E41=0,0,E40/E38)</f>
        <v>-1.2582113538622472E-2</v>
      </c>
      <c r="F39" s="112">
        <f t="shared" si="34"/>
        <v>-0.15863985008692164</v>
      </c>
      <c r="G39" s="112">
        <f t="shared" si="34"/>
        <v>0</v>
      </c>
      <c r="H39" s="112">
        <f t="shared" si="34"/>
        <v>0</v>
      </c>
      <c r="I39" s="112">
        <f t="shared" si="34"/>
        <v>0</v>
      </c>
      <c r="J39" s="112">
        <f t="shared" si="34"/>
        <v>0</v>
      </c>
      <c r="K39" s="112">
        <f t="shared" si="34"/>
        <v>0</v>
      </c>
      <c r="L39" s="22" t="str">
        <f>IF($C$5=1,"No aplica",_xlfn.AGGREGATE(9,6,M39:W39))</f>
        <v>No aplica</v>
      </c>
      <c r="M39" s="112">
        <f>IF(M41=0,0,M40/M38)</f>
        <v>0</v>
      </c>
      <c r="N39" s="112">
        <f t="shared" ref="N39:W39" si="35">IF(N41=0,0,N40/N38)</f>
        <v>0</v>
      </c>
      <c r="O39" s="112">
        <f t="shared" si="35"/>
        <v>0</v>
      </c>
      <c r="P39" s="112">
        <f t="shared" si="35"/>
        <v>0</v>
      </c>
      <c r="Q39" s="112">
        <f t="shared" si="35"/>
        <v>1.5233195300381584E-2</v>
      </c>
      <c r="R39" s="112">
        <f t="shared" si="35"/>
        <v>-3.4360092141411933E-15</v>
      </c>
      <c r="S39" s="112">
        <f t="shared" si="35"/>
        <v>6.3036433793333457E-2</v>
      </c>
      <c r="T39" s="112">
        <f t="shared" si="35"/>
        <v>-0.9204181556688712</v>
      </c>
      <c r="U39" s="112">
        <f t="shared" si="35"/>
        <v>-4.3501440410596955E-2</v>
      </c>
      <c r="V39" s="112">
        <f t="shared" si="35"/>
        <v>1.0929891024705042E-2</v>
      </c>
      <c r="W39" s="112">
        <f t="shared" si="35"/>
        <v>8.3527966111384619E-2</v>
      </c>
    </row>
    <row r="40" spans="1:24" x14ac:dyDescent="0.25">
      <c r="A40" s="54"/>
      <c r="B40" s="113" t="s">
        <v>10</v>
      </c>
      <c r="C40" s="152" t="str">
        <f>IF($C$5=1,"No aplica",_xlfn.AGGREGATE(9,6,D40:K40))</f>
        <v>No aplica</v>
      </c>
      <c r="D40" s="114">
        <f t="shared" ref="D40:M40" si="36">D38-D41</f>
        <v>-140.42013500000121</v>
      </c>
      <c r="E40" s="114">
        <f t="shared" ref="E40" si="37">E38-E41</f>
        <v>-36.610461451175979</v>
      </c>
      <c r="F40" s="114">
        <f t="shared" ref="F40" si="38">F38-F41</f>
        <v>-18304.917574023595</v>
      </c>
      <c r="G40" s="114">
        <f t="shared" ref="G40" si="39">G38-G41</f>
        <v>0</v>
      </c>
      <c r="H40" s="114">
        <f t="shared" ref="H40" si="40">H38-H41</f>
        <v>0</v>
      </c>
      <c r="I40" s="114">
        <f t="shared" ref="I40" si="41">I38-I41</f>
        <v>0</v>
      </c>
      <c r="J40" s="114">
        <f t="shared" ref="J40" si="42">J38-J41</f>
        <v>0</v>
      </c>
      <c r="K40" s="114">
        <f t="shared" ref="K40" si="43">K38-K41</f>
        <v>0</v>
      </c>
      <c r="L40" s="152" t="str">
        <f>IF($C$5=1,"No aplica",_xlfn.AGGREGATE(9,6,M40:W40))</f>
        <v>No aplica</v>
      </c>
      <c r="M40" s="114">
        <f t="shared" si="36"/>
        <v>0</v>
      </c>
      <c r="N40" s="114">
        <f t="shared" ref="N40" si="44">N38-N41</f>
        <v>0</v>
      </c>
      <c r="O40" s="114">
        <f t="shared" ref="O40" si="45">O38-O41</f>
        <v>0</v>
      </c>
      <c r="P40" s="114">
        <f t="shared" ref="P40" si="46">P38-P41</f>
        <v>0</v>
      </c>
      <c r="Q40" s="114">
        <f t="shared" ref="Q40" si="47">Q38-Q41</f>
        <v>522.70379070740455</v>
      </c>
      <c r="R40" s="114">
        <f t="shared" ref="R40" si="48">R38-R41</f>
        <v>-1.3824319466948509E-10</v>
      </c>
      <c r="S40" s="114">
        <f t="shared" ref="S40" si="49">S38-S41</f>
        <v>201.90489922379311</v>
      </c>
      <c r="T40" s="114">
        <f t="shared" ref="T40" si="50">T38-T41</f>
        <v>-482.82200000000319</v>
      </c>
      <c r="U40" s="114">
        <f t="shared" ref="U40" si="51">U38-U41</f>
        <v>-388.72114268723817</v>
      </c>
      <c r="V40" s="114">
        <f t="shared" ref="V40" si="52">V38-V41</f>
        <v>380.3609730768294</v>
      </c>
      <c r="W40" s="114">
        <f t="shared" ref="W40" si="53">W38-W41</f>
        <v>548.23000000000047</v>
      </c>
    </row>
    <row r="41" spans="1:24" x14ac:dyDescent="0.25">
      <c r="A41" s="54"/>
      <c r="B41" s="150" t="s">
        <v>264</v>
      </c>
      <c r="C41" s="22" t="str">
        <f>IF($C$5=1,"No aplica",_xlfn.AGGREGATE(9,6,D41:K41))</f>
        <v>No aplica</v>
      </c>
      <c r="D41" s="97">
        <f>D42+D45+D46+D70+D82+D83+D84+D85+D86</f>
        <v>5057.1649703905177</v>
      </c>
      <c r="E41" s="97">
        <f t="shared" ref="E41:K41" si="54">E42+E45+E46+E70+E82+E83+E84+E85+E86</f>
        <v>2946.3331673221169</v>
      </c>
      <c r="F41" s="97">
        <f t="shared" si="54"/>
        <v>133691.5468729923</v>
      </c>
      <c r="G41" s="97">
        <f t="shared" si="54"/>
        <v>0</v>
      </c>
      <c r="H41" s="97">
        <f t="shared" si="54"/>
        <v>4553.4972000012049</v>
      </c>
      <c r="I41" s="97">
        <f t="shared" si="54"/>
        <v>584.71602380952379</v>
      </c>
      <c r="J41" s="97">
        <f t="shared" si="54"/>
        <v>2669.0876355534974</v>
      </c>
      <c r="K41" s="97">
        <f t="shared" si="54"/>
        <v>0</v>
      </c>
      <c r="L41" s="22" t="str">
        <f>IF($C$5=1,"No aplica",_xlfn.AGGREGATE(9,6,M41:W41))</f>
        <v>No aplica</v>
      </c>
      <c r="M41" s="97">
        <f>M42+M45+M46+M70+M82+M83+M84+M85+M86</f>
        <v>0</v>
      </c>
      <c r="N41" s="97">
        <f t="shared" ref="N41" si="55">N42+N45+N46+N70+N82+N83+N84+N85+N86</f>
        <v>0</v>
      </c>
      <c r="O41" s="97">
        <f t="shared" ref="O41" si="56">O42+O45+O46+O70+O82+O83+O84+O85+O86</f>
        <v>118.839</v>
      </c>
      <c r="P41" s="97">
        <f t="shared" ref="P41" si="57">P42+P45+P46+P70+P82+P83+P84+P85+P86</f>
        <v>350.697</v>
      </c>
      <c r="Q41" s="97">
        <f t="shared" ref="Q41" si="58">Q42+Q45+Q46+Q70+Q82+Q83+Q84+Q85+Q86</f>
        <v>33790.766259421282</v>
      </c>
      <c r="R41" s="97">
        <f t="shared" ref="R41" si="59">R42+R45+R46+R70+R82+R83+R84+R85+R86</f>
        <v>40233.650742417609</v>
      </c>
      <c r="S41" s="97">
        <f t="shared" ref="S41" si="60">S42+S45+S46+S70+S82+S83+S84+S85+S86</f>
        <v>3001.0824380000008</v>
      </c>
      <c r="T41" s="97">
        <f t="shared" ref="T41" si="61">T42+T45+T46+T70+T82+T83+T84+T85+T86</f>
        <v>1007.3900966051106</v>
      </c>
      <c r="U41" s="97">
        <f>U42+U45+U46+U70+U82+U83+U84+U85+U86</f>
        <v>9324.5434745046841</v>
      </c>
      <c r="V41" s="97">
        <f t="shared" ref="V41" si="62">V42+V45+V46+V70+V82+V83+V84+V85+V86</f>
        <v>34419.709056632724</v>
      </c>
      <c r="W41" s="97">
        <f t="shared" ref="W41" si="63">W42+W45+W46+W70+W82+W83+W84+W85+W86</f>
        <v>6015.2004954694485</v>
      </c>
    </row>
    <row r="42" spans="1:24" x14ac:dyDescent="0.25">
      <c r="A42" s="54"/>
      <c r="B42" s="151" t="s">
        <v>12</v>
      </c>
      <c r="C42" s="23" t="str">
        <f t="shared" ref="C42:C64" si="64">IF($C$5=1,"No aplica",_xlfn.AGGREGATE(9,6,D42:K42))</f>
        <v>No aplica</v>
      </c>
      <c r="D42" s="98">
        <f t="shared" ref="D42" si="65">SUM(D43:D44)</f>
        <v>0</v>
      </c>
      <c r="E42" s="98">
        <f t="shared" ref="E42:K42" si="66">SUM(E43:E44)</f>
        <v>0</v>
      </c>
      <c r="F42" s="98">
        <f t="shared" si="66"/>
        <v>46215.012270420666</v>
      </c>
      <c r="G42" s="98">
        <f t="shared" si="66"/>
        <v>0</v>
      </c>
      <c r="H42" s="98">
        <f t="shared" si="66"/>
        <v>4542.8152000012051</v>
      </c>
      <c r="I42" s="98">
        <f t="shared" si="66"/>
        <v>0</v>
      </c>
      <c r="J42" s="98">
        <f t="shared" si="66"/>
        <v>0</v>
      </c>
      <c r="K42" s="98">
        <f t="shared" si="66"/>
        <v>0</v>
      </c>
      <c r="L42" s="23" t="str">
        <f t="shared" ref="L42:L64" si="67">IF($C$5=1,"No aplica",_xlfn.AGGREGATE(9,6,M42:W42))</f>
        <v>No aplica</v>
      </c>
      <c r="M42" s="98">
        <f t="shared" ref="M42:W42" si="68">SUM(M43:M44)</f>
        <v>0</v>
      </c>
      <c r="N42" s="98">
        <f t="shared" si="68"/>
        <v>0</v>
      </c>
      <c r="O42" s="98">
        <f t="shared" si="68"/>
        <v>0</v>
      </c>
      <c r="P42" s="98">
        <f t="shared" si="68"/>
        <v>0</v>
      </c>
      <c r="Q42" s="98">
        <f t="shared" si="68"/>
        <v>0</v>
      </c>
      <c r="R42" s="98">
        <f t="shared" si="68"/>
        <v>16844.778353658825</v>
      </c>
      <c r="S42" s="98">
        <f t="shared" si="68"/>
        <v>0</v>
      </c>
      <c r="T42" s="98">
        <f t="shared" si="68"/>
        <v>0</v>
      </c>
      <c r="U42" s="98">
        <f t="shared" si="68"/>
        <v>5539.0390475056656</v>
      </c>
      <c r="V42" s="98">
        <f t="shared" si="68"/>
        <v>0</v>
      </c>
      <c r="W42" s="98">
        <f t="shared" si="68"/>
        <v>0</v>
      </c>
    </row>
    <row r="43" spans="1:24" x14ac:dyDescent="0.25">
      <c r="A43" s="54"/>
      <c r="B43" s="144" t="s">
        <v>133</v>
      </c>
      <c r="C43" s="22" t="str">
        <f t="shared" si="64"/>
        <v>No aplica</v>
      </c>
      <c r="D43" s="100">
        <f>(HLOOKUP(CONCATENATE($L$5,D$7),BECO_Datos!$D$3:$HN$86,BECO_Datos!$A43,FALSE)+IFERROR(HLOOKUP(CONCATENATE($L$5,D$7),BECO_Datos!$HP$3:$LT$86,BECO_Datos!$A43,FALSE),0))*D$5</f>
        <v>0</v>
      </c>
      <c r="E43" s="100">
        <f>(HLOOKUP(CONCATENATE($L$5,E$7),BECO_Datos!$D$3:$HN$86,BECO_Datos!$A43,FALSE)+IFERROR(HLOOKUP(CONCATENATE($L$5,E$7),BECO_Datos!$HP$3:$LT$86,BECO_Datos!$A43,FALSE),0))*E$5</f>
        <v>0</v>
      </c>
      <c r="F43" s="100">
        <f>(HLOOKUP(CONCATENATE($L$5,F$7),BECO_Datos!$D$3:$HN$86,BECO_Datos!$A43,FALSE)+IFERROR(HLOOKUP(CONCATENATE($L$5,F$7),BECO_Datos!$HP$3:$LT$86,BECO_Datos!$A43,FALSE),0))*F$5</f>
        <v>46163.613215417681</v>
      </c>
      <c r="G43" s="100">
        <f>(HLOOKUP(CONCATENATE($L$5,G$7),BECO_Datos!$D$3:$HN$86,BECO_Datos!$A43,FALSE)+IFERROR(HLOOKUP(CONCATENATE($L$5,G$7),BECO_Datos!$HP$3:$LT$86,BECO_Datos!$A43,FALSE),0))*G$5</f>
        <v>0</v>
      </c>
      <c r="H43" s="100">
        <f>(HLOOKUP(CONCATENATE($L$5,H$7),BECO_Datos!$D$3:$HN$86,BECO_Datos!$A43,FALSE)+IFERROR(HLOOKUP(CONCATENATE($L$5,H$7),BECO_Datos!$HP$3:$LT$86,BECO_Datos!$A43,FALSE),0))*H$5</f>
        <v>597.08920000120997</v>
      </c>
      <c r="I43" s="100">
        <f>(HLOOKUP(CONCATENATE($L$5,I$7),BECO_Datos!$D$3:$HN$86,BECO_Datos!$A43,FALSE)+IFERROR(HLOOKUP(CONCATENATE($L$5,I$7),BECO_Datos!$HP$3:$LT$86,BECO_Datos!$A43,FALSE),0))*I$5</f>
        <v>0</v>
      </c>
      <c r="J43" s="100">
        <f>(HLOOKUP(CONCATENATE($L$5,J$7),BECO_Datos!$D$3:$HN$86,BECO_Datos!$A43,FALSE)+IFERROR(HLOOKUP(CONCATENATE($L$5,J$7),BECO_Datos!$HP$3:$LT$86,BECO_Datos!$A43,FALSE),0))*J$5</f>
        <v>0</v>
      </c>
      <c r="K43" s="100">
        <f>(HLOOKUP(CONCATENATE($L$5,K$7),BECO_Datos!$D$3:$HN$86,BECO_Datos!$A43,FALSE)+IFERROR(HLOOKUP(CONCATENATE($L$5,K$7),BECO_Datos!$HP$3:$LT$86,BECO_Datos!$A43,FALSE),0))*K$5</f>
        <v>0</v>
      </c>
      <c r="L43" s="22" t="str">
        <f t="shared" si="67"/>
        <v>No aplica</v>
      </c>
      <c r="M43" s="100">
        <f>(HLOOKUP(CONCATENATE($L$5,M$7),BECO_Datos!$D$3:$HN$86,BECO_Datos!$A43,FALSE)+IFERROR(HLOOKUP(CONCATENATE($L$5,M$7),BECO_Datos!$HP$3:$LT$86,BECO_Datos!$A43,FALSE),0))*M$5</f>
        <v>0</v>
      </c>
      <c r="N43" s="100">
        <f>(HLOOKUP(CONCATENATE($L$5,N$7),BECO_Datos!$D$3:$HN$86,BECO_Datos!$A43,FALSE)+IFERROR(HLOOKUP(CONCATENATE($L$5,N$7),BECO_Datos!$HP$3:$LT$86,BECO_Datos!$A43,FALSE),0))*N$5</f>
        <v>0</v>
      </c>
      <c r="O43" s="100">
        <f>(HLOOKUP(CONCATENATE($L$5,O$7),BECO_Datos!$D$3:$HN$86,BECO_Datos!$A43,FALSE)+IFERROR(HLOOKUP(CONCATENATE($L$5,O$7),BECO_Datos!$HP$3:$LT$86,BECO_Datos!$A43,FALSE),0))*O$5</f>
        <v>0</v>
      </c>
      <c r="P43" s="100">
        <f>(HLOOKUP(CONCATENATE($L$5,P$7),BECO_Datos!$D$3:$HN$86,BECO_Datos!$A43,FALSE)+IFERROR(HLOOKUP(CONCATENATE($L$5,P$7),BECO_Datos!$HP$3:$LT$86,BECO_Datos!$A43,FALSE),0))*P$5</f>
        <v>0</v>
      </c>
      <c r="Q43" s="100">
        <f>(HLOOKUP(CONCATENATE($L$5,Q$7),BECO_Datos!$D$3:$HN$86,BECO_Datos!$A43,FALSE)+IFERROR(HLOOKUP(CONCATENATE($L$5,Q$7),BECO_Datos!$HP$3:$LT$86,BECO_Datos!$A43,FALSE),0))*Q$5</f>
        <v>0</v>
      </c>
      <c r="R43" s="100">
        <f>(HLOOKUP(CONCATENATE($L$5,R$7),BECO_Datos!$D$3:$HN$86,BECO_Datos!$A43,FALSE)+IFERROR(HLOOKUP(CONCATENATE($L$5,R$7),BECO_Datos!$HP$3:$LT$86,BECO_Datos!$A43,FALSE),0))*R$5</f>
        <v>16844.778353658825</v>
      </c>
      <c r="S43" s="100">
        <f>(HLOOKUP(CONCATENATE($L$5,S$7),BECO_Datos!$D$3:$HN$86,BECO_Datos!$A43,FALSE)+IFERROR(HLOOKUP(CONCATENATE($L$5,S$7),BECO_Datos!$HP$3:$LT$86,BECO_Datos!$A43,FALSE),0))*S$5</f>
        <v>0</v>
      </c>
      <c r="T43" s="100">
        <f>(HLOOKUP(CONCATENATE($L$5,T$7),BECO_Datos!$D$3:$HN$86,BECO_Datos!$A43,FALSE)+IFERROR(HLOOKUP(CONCATENATE($L$5,T$7),BECO_Datos!$HP$3:$LT$86,BECO_Datos!$A43,FALSE),0))*T$5</f>
        <v>0</v>
      </c>
      <c r="U43" s="100">
        <f>(HLOOKUP(CONCATENATE($L$5,U$7),BECO_Datos!$D$3:$HN$86,BECO_Datos!$A43,FALSE)+IFERROR(HLOOKUP(CONCATENATE($L$5,U$7),BECO_Datos!$HP$3:$LT$86,BECO_Datos!$A43,FALSE),0))*U$5</f>
        <v>3834.2575208873031</v>
      </c>
      <c r="V43" s="100">
        <f>(HLOOKUP(CONCATENATE($L$5,V$7),BECO_Datos!$D$3:$HN$86,BECO_Datos!$A43,FALSE)+IFERROR(HLOOKUP(CONCATENATE($L$5,V$7),BECO_Datos!$HP$3:$LT$86,BECO_Datos!$A43,FALSE),0))*V$5</f>
        <v>0</v>
      </c>
      <c r="W43" s="100">
        <f>(HLOOKUP(CONCATENATE($L$5,W$7),BECO_Datos!$D$3:$HN$86,BECO_Datos!$A43,FALSE)+IFERROR(HLOOKUP(CONCATENATE($L$5,W$7),BECO_Datos!$HP$3:$LT$86,BECO_Datos!$A43,FALSE),0))*W$5</f>
        <v>0</v>
      </c>
    </row>
    <row r="44" spans="1:24" x14ac:dyDescent="0.25">
      <c r="A44" s="54"/>
      <c r="B44" s="145" t="s">
        <v>134</v>
      </c>
      <c r="C44" s="23" t="str">
        <f t="shared" si="64"/>
        <v>No aplica</v>
      </c>
      <c r="D44" s="101">
        <f>(HLOOKUP(CONCATENATE($L$5,D$7),BECO_Datos!$D$3:$HN$86,BECO_Datos!$A44,FALSE)+IFERROR(HLOOKUP(CONCATENATE($L$5,D$7),BECO_Datos!$HP$3:$LT$86,BECO_Datos!$A44,FALSE),0))*D$5</f>
        <v>0</v>
      </c>
      <c r="E44" s="101">
        <f>(HLOOKUP(CONCATENATE($L$5,E$7),BECO_Datos!$D$3:$HN$86,BECO_Datos!$A44,FALSE)+IFERROR(HLOOKUP(CONCATENATE($L$5,E$7),BECO_Datos!$HP$3:$LT$86,BECO_Datos!$A44,FALSE),0))*E$5</f>
        <v>0</v>
      </c>
      <c r="F44" s="101">
        <f>(HLOOKUP(CONCATENATE($L$5,F$7),BECO_Datos!$D$3:$HN$86,BECO_Datos!$A44,FALSE)+IFERROR(HLOOKUP(CONCATENATE($L$5,F$7),BECO_Datos!$HP$3:$LT$86,BECO_Datos!$A44,FALSE),0))*F$5</f>
        <v>51.399055002985129</v>
      </c>
      <c r="G44" s="101">
        <f>(HLOOKUP(CONCATENATE($L$5,G$7),BECO_Datos!$D$3:$HN$86,BECO_Datos!$A44,FALSE)+IFERROR(HLOOKUP(CONCATENATE($L$5,G$7),BECO_Datos!$HP$3:$LT$86,BECO_Datos!$A44,FALSE),0))*G$5</f>
        <v>0</v>
      </c>
      <c r="H44" s="101">
        <f>(HLOOKUP(CONCATENATE($L$5,H$7),BECO_Datos!$D$3:$HN$86,BECO_Datos!$A44,FALSE)+IFERROR(HLOOKUP(CONCATENATE($L$5,H$7),BECO_Datos!$HP$3:$LT$86,BECO_Datos!$A44,FALSE),0))*H$5</f>
        <v>3945.7259999999951</v>
      </c>
      <c r="I44" s="101">
        <f>(HLOOKUP(CONCATENATE($L$5,I$7),BECO_Datos!$D$3:$HN$86,BECO_Datos!$A44,FALSE)+IFERROR(HLOOKUP(CONCATENATE($L$5,I$7),BECO_Datos!$HP$3:$LT$86,BECO_Datos!$A44,FALSE),0))*I$5</f>
        <v>0</v>
      </c>
      <c r="J44" s="101">
        <f>(HLOOKUP(CONCATENATE($L$5,J$7),BECO_Datos!$D$3:$HN$86,BECO_Datos!$A44,FALSE)+IFERROR(HLOOKUP(CONCATENATE($L$5,J$7),BECO_Datos!$HP$3:$LT$86,BECO_Datos!$A44,FALSE),0))*J$5</f>
        <v>0</v>
      </c>
      <c r="K44" s="101">
        <f>(HLOOKUP(CONCATENATE($L$5,K$7),BECO_Datos!$D$3:$HN$86,BECO_Datos!$A44,FALSE)+IFERROR(HLOOKUP(CONCATENATE($L$5,K$7),BECO_Datos!$HP$3:$LT$86,BECO_Datos!$A44,FALSE),0))*K$5</f>
        <v>0</v>
      </c>
      <c r="L44" s="23" t="str">
        <f t="shared" si="67"/>
        <v>No aplica</v>
      </c>
      <c r="M44" s="101">
        <f>(HLOOKUP(CONCATENATE($L$5,M$7),BECO_Datos!$D$3:$HN$86,BECO_Datos!$A44,FALSE)+IFERROR(HLOOKUP(CONCATENATE($L$5,M$7),BECO_Datos!$HP$3:$LT$86,BECO_Datos!$A44,FALSE),0))*M$5</f>
        <v>0</v>
      </c>
      <c r="N44" s="101">
        <f>(HLOOKUP(CONCATENATE($L$5,N$7),BECO_Datos!$D$3:$HN$86,BECO_Datos!$A44,FALSE)+IFERROR(HLOOKUP(CONCATENATE($L$5,N$7),BECO_Datos!$HP$3:$LT$86,BECO_Datos!$A44,FALSE),0))*N$5</f>
        <v>0</v>
      </c>
      <c r="O44" s="101">
        <f>(HLOOKUP(CONCATENATE($L$5,O$7),BECO_Datos!$D$3:$HN$86,BECO_Datos!$A44,FALSE)+IFERROR(HLOOKUP(CONCATENATE($L$5,O$7),BECO_Datos!$HP$3:$LT$86,BECO_Datos!$A44,FALSE),0))*O$5</f>
        <v>0</v>
      </c>
      <c r="P44" s="101">
        <f>(HLOOKUP(CONCATENATE($L$5,P$7),BECO_Datos!$D$3:$HN$86,BECO_Datos!$A44,FALSE)+IFERROR(HLOOKUP(CONCATENATE($L$5,P$7),BECO_Datos!$HP$3:$LT$86,BECO_Datos!$A44,FALSE),0))*P$5</f>
        <v>0</v>
      </c>
      <c r="Q44" s="101">
        <f>(HLOOKUP(CONCATENATE($L$5,Q$7),BECO_Datos!$D$3:$HN$86,BECO_Datos!$A44,FALSE)+IFERROR(HLOOKUP(CONCATENATE($L$5,Q$7),BECO_Datos!$HP$3:$LT$86,BECO_Datos!$A44,FALSE),0))*Q$5</f>
        <v>0</v>
      </c>
      <c r="R44" s="101">
        <f>(HLOOKUP(CONCATENATE($L$5,R$7),BECO_Datos!$D$3:$HN$86,BECO_Datos!$A44,FALSE)+IFERROR(HLOOKUP(CONCATENATE($L$5,R$7),BECO_Datos!$HP$3:$LT$86,BECO_Datos!$A44,FALSE),0))*R$5</f>
        <v>0</v>
      </c>
      <c r="S44" s="101">
        <f>(HLOOKUP(CONCATENATE($L$5,S$7),BECO_Datos!$D$3:$HN$86,BECO_Datos!$A44,FALSE)+IFERROR(HLOOKUP(CONCATENATE($L$5,S$7),BECO_Datos!$HP$3:$LT$86,BECO_Datos!$A44,FALSE),0))*S$5</f>
        <v>0</v>
      </c>
      <c r="T44" s="101">
        <f>(HLOOKUP(CONCATENATE($L$5,T$7),BECO_Datos!$D$3:$HN$86,BECO_Datos!$A44,FALSE)+IFERROR(HLOOKUP(CONCATENATE($L$5,T$7),BECO_Datos!$HP$3:$LT$86,BECO_Datos!$A44,FALSE),0))*T$5</f>
        <v>0</v>
      </c>
      <c r="U44" s="101">
        <f>(HLOOKUP(CONCATENATE($L$5,U$7),BECO_Datos!$D$3:$HN$86,BECO_Datos!$A44,FALSE)+IFERROR(HLOOKUP(CONCATENATE($L$5,U$7),BECO_Datos!$HP$3:$LT$86,BECO_Datos!$A44,FALSE),0))*U$5</f>
        <v>1704.7815266183627</v>
      </c>
      <c r="V44" s="101">
        <f>(HLOOKUP(CONCATENATE($L$5,V$7),BECO_Datos!$D$3:$HN$86,BECO_Datos!$A44,FALSE)+IFERROR(HLOOKUP(CONCATENATE($L$5,V$7),BECO_Datos!$HP$3:$LT$86,BECO_Datos!$A44,FALSE),0))*V$5</f>
        <v>0</v>
      </c>
      <c r="W44" s="101">
        <f>(HLOOKUP(CONCATENATE($L$5,W$7),BECO_Datos!$D$3:$HN$86,BECO_Datos!$A44,FALSE)+IFERROR(HLOOKUP(CONCATENATE($L$5,W$7),BECO_Datos!$HP$3:$LT$86,BECO_Datos!$A44,FALSE),0))*W$5</f>
        <v>0</v>
      </c>
    </row>
    <row r="45" spans="1:24" x14ac:dyDescent="0.25">
      <c r="A45" s="54"/>
      <c r="B45" s="141" t="s">
        <v>13</v>
      </c>
      <c r="C45" s="22" t="str">
        <f t="shared" si="64"/>
        <v>No aplica</v>
      </c>
      <c r="D45" s="22">
        <f>(HLOOKUP(CONCATENATE($L$5,D$7),BECO_Datos!$D$3:$HN$86,BECO_Datos!$A45,FALSE)+IFERROR(HLOOKUP(CONCATENATE($L$5,D$7),BECO_Datos!$HP$3:$LT$86,BECO_Datos!$A45,FALSE),0))*D$5</f>
        <v>0</v>
      </c>
      <c r="E45" s="22">
        <f>(HLOOKUP(CONCATENATE($L$5,E$7),BECO_Datos!$D$3:$HN$86,BECO_Datos!$A45,FALSE)+IFERROR(HLOOKUP(CONCATENATE($L$5,E$7),BECO_Datos!$HP$3:$LT$86,BECO_Datos!$A45,FALSE),0))*E$5</f>
        <v>0</v>
      </c>
      <c r="F45" s="22">
        <f>(HLOOKUP(CONCATENATE($L$5,F$7),BECO_Datos!$D$3:$HN$86,BECO_Datos!$A45,FALSE)+IFERROR(HLOOKUP(CONCATENATE($L$5,F$7),BECO_Datos!$HP$3:$LT$86,BECO_Datos!$A45,FALSE),0))*F$5</f>
        <v>11601.915882389856</v>
      </c>
      <c r="G45" s="22">
        <f>(HLOOKUP(CONCATENATE($L$5,G$7),BECO_Datos!$D$3:$HN$86,BECO_Datos!$A45,FALSE)+IFERROR(HLOOKUP(CONCATENATE($L$5,G$7),BECO_Datos!$HP$3:$LT$86,BECO_Datos!$A45,FALSE),0))*G$5</f>
        <v>0</v>
      </c>
      <c r="H45" s="22">
        <f>(HLOOKUP(CONCATENATE($L$5,H$7),BECO_Datos!$D$3:$HN$86,BECO_Datos!$A45,FALSE)+IFERROR(HLOOKUP(CONCATENATE($L$5,H$7),BECO_Datos!$HP$3:$LT$86,BECO_Datos!$A45,FALSE),0))*H$5</f>
        <v>0</v>
      </c>
      <c r="I45" s="22">
        <f>(HLOOKUP(CONCATENATE($L$5,I$7),BECO_Datos!$D$3:$HN$86,BECO_Datos!$A45,FALSE)+IFERROR(HLOOKUP(CONCATENATE($L$5,I$7),BECO_Datos!$HP$3:$LT$86,BECO_Datos!$A45,FALSE),0))*I$5</f>
        <v>0</v>
      </c>
      <c r="J45" s="22">
        <f>(HLOOKUP(CONCATENATE($L$5,J$7),BECO_Datos!$D$3:$HN$86,BECO_Datos!$A45,FALSE)+IFERROR(HLOOKUP(CONCATENATE($L$5,J$7),BECO_Datos!$HP$3:$LT$86,BECO_Datos!$A45,FALSE),0))*J$5</f>
        <v>0</v>
      </c>
      <c r="K45" s="22">
        <f>(HLOOKUP(CONCATENATE($L$5,K$7),BECO_Datos!$D$3:$HN$86,BECO_Datos!$A45,FALSE)+IFERROR(HLOOKUP(CONCATENATE($L$5,K$7),BECO_Datos!$HP$3:$LT$86,BECO_Datos!$A45,FALSE),0))*K$5</f>
        <v>0</v>
      </c>
      <c r="L45" s="22" t="str">
        <f t="shared" si="67"/>
        <v>No aplica</v>
      </c>
      <c r="M45" s="22">
        <f>(HLOOKUP(CONCATENATE($L$5,M$7),BECO_Datos!$D$3:$HN$86,BECO_Datos!$A45,FALSE)+IFERROR(HLOOKUP(CONCATENATE($L$5,M$7),BECO_Datos!$HP$3:$LT$86,BECO_Datos!$A45,FALSE),0))*M$5</f>
        <v>0</v>
      </c>
      <c r="N45" s="22">
        <f>(HLOOKUP(CONCATENATE($L$5,N$7),BECO_Datos!$D$3:$HN$86,BECO_Datos!$A45,FALSE)+IFERROR(HLOOKUP(CONCATENATE($L$5,N$7),BECO_Datos!$HP$3:$LT$86,BECO_Datos!$A45,FALSE),0))*N$5</f>
        <v>0</v>
      </c>
      <c r="O45" s="22">
        <f>(HLOOKUP(CONCATENATE($L$5,O$7),BECO_Datos!$D$3:$HN$86,BECO_Datos!$A45,FALSE)+IFERROR(HLOOKUP(CONCATENATE($L$5,O$7),BECO_Datos!$HP$3:$LT$86,BECO_Datos!$A45,FALSE),0))*O$5</f>
        <v>0</v>
      </c>
      <c r="P45" s="22">
        <f>(HLOOKUP(CONCATENATE($L$5,P$7),BECO_Datos!$D$3:$HN$86,BECO_Datos!$A45,FALSE)+IFERROR(HLOOKUP(CONCATENATE($L$5,P$7),BECO_Datos!$HP$3:$LT$86,BECO_Datos!$A45,FALSE),0))*P$5</f>
        <v>0</v>
      </c>
      <c r="Q45" s="22">
        <f>(HLOOKUP(CONCATENATE($L$5,Q$7),BECO_Datos!$D$3:$HN$86,BECO_Datos!$A45,FALSE)+IFERROR(HLOOKUP(CONCATENATE($L$5,Q$7),BECO_Datos!$HP$3:$LT$86,BECO_Datos!$A45,FALSE),0))*Q$5</f>
        <v>0</v>
      </c>
      <c r="R45" s="22">
        <f>(HLOOKUP(CONCATENATE($L$5,R$7),BECO_Datos!$D$3:$HN$86,BECO_Datos!$A45,FALSE)+IFERROR(HLOOKUP(CONCATENATE($L$5,R$7),BECO_Datos!$HP$3:$LT$86,BECO_Datos!$A45,FALSE),0))*R$5</f>
        <v>8612.6125489437982</v>
      </c>
      <c r="S45" s="22">
        <f>(HLOOKUP(CONCATENATE($L$5,S$7),BECO_Datos!$D$3:$HN$86,BECO_Datos!$A45,FALSE)+IFERROR(HLOOKUP(CONCATENATE($L$5,S$7),BECO_Datos!$HP$3:$LT$86,BECO_Datos!$A45,FALSE),0))*S$5</f>
        <v>0</v>
      </c>
      <c r="T45" s="22">
        <f>(HLOOKUP(CONCATENATE($L$5,T$7),BECO_Datos!$D$3:$HN$86,BECO_Datos!$A45,FALSE)+IFERROR(HLOOKUP(CONCATENATE($L$5,T$7),BECO_Datos!$HP$3:$LT$86,BECO_Datos!$A45,FALSE),0))*T$5</f>
        <v>0</v>
      </c>
      <c r="U45" s="22">
        <f>(HLOOKUP(CONCATENATE($L$5,U$7),BECO_Datos!$D$3:$HN$86,BECO_Datos!$A45,FALSE)+IFERROR(HLOOKUP(CONCATENATE($L$5,U$7),BECO_Datos!$HP$3:$LT$86,BECO_Datos!$A45,FALSE),0))*U$5</f>
        <v>635.31387925170066</v>
      </c>
      <c r="V45" s="22">
        <f>(HLOOKUP(CONCATENATE($L$5,V$7),BECO_Datos!$D$3:$HN$86,BECO_Datos!$A45,FALSE)+IFERROR(HLOOKUP(CONCATENATE($L$5,V$7),BECO_Datos!$HP$3:$LT$86,BECO_Datos!$A45,FALSE),0))*V$5</f>
        <v>0</v>
      </c>
      <c r="W45" s="22">
        <f>(HLOOKUP(CONCATENATE($L$5,W$7),BECO_Datos!$D$3:$HN$86,BECO_Datos!$A45,FALSE)+IFERROR(HLOOKUP(CONCATENATE($L$5,W$7),BECO_Datos!$HP$3:$LT$86,BECO_Datos!$A45,FALSE),0))*W$5</f>
        <v>0</v>
      </c>
    </row>
    <row r="46" spans="1:24" x14ac:dyDescent="0.25">
      <c r="A46" s="54"/>
      <c r="B46" s="151" t="s">
        <v>14</v>
      </c>
      <c r="C46" s="152" t="str">
        <f t="shared" si="64"/>
        <v>No aplica</v>
      </c>
      <c r="D46" s="98">
        <f t="shared" ref="D46" si="69">SUM(D47:D69)</f>
        <v>4175.4419703905178</v>
      </c>
      <c r="E46" s="98">
        <f t="shared" ref="E46:K46" si="70">SUM(E47:E69)</f>
        <v>2946.3331673221169</v>
      </c>
      <c r="F46" s="98">
        <f t="shared" si="70"/>
        <v>69335.702648491162</v>
      </c>
      <c r="G46" s="98">
        <f t="shared" si="70"/>
        <v>0</v>
      </c>
      <c r="H46" s="98">
        <f t="shared" si="70"/>
        <v>10.681999999999999</v>
      </c>
      <c r="I46" s="98">
        <f t="shared" si="70"/>
        <v>584.71602380952379</v>
      </c>
      <c r="J46" s="98">
        <f t="shared" si="70"/>
        <v>2669.0876355534974</v>
      </c>
      <c r="K46" s="98">
        <f t="shared" si="70"/>
        <v>0</v>
      </c>
      <c r="L46" s="152" t="str">
        <f t="shared" si="67"/>
        <v>No aplica</v>
      </c>
      <c r="M46" s="98">
        <f t="shared" ref="M46:W46" si="71">SUM(M47:M69)</f>
        <v>0</v>
      </c>
      <c r="N46" s="98">
        <f t="shared" si="71"/>
        <v>0</v>
      </c>
      <c r="O46" s="98">
        <f t="shared" si="71"/>
        <v>118.839</v>
      </c>
      <c r="P46" s="98">
        <f t="shared" si="71"/>
        <v>120.289</v>
      </c>
      <c r="Q46" s="98">
        <f t="shared" si="71"/>
        <v>679.49511904761891</v>
      </c>
      <c r="R46" s="98">
        <f t="shared" si="71"/>
        <v>11066.421286000001</v>
      </c>
      <c r="S46" s="98">
        <f t="shared" si="71"/>
        <v>3001.0824380000008</v>
      </c>
      <c r="T46" s="98">
        <f t="shared" si="71"/>
        <v>966.82257142857145</v>
      </c>
      <c r="U46" s="98">
        <f t="shared" si="71"/>
        <v>2105.3253800075222</v>
      </c>
      <c r="V46" s="98">
        <f t="shared" si="71"/>
        <v>91.004666666666665</v>
      </c>
      <c r="W46" s="98">
        <f t="shared" si="71"/>
        <v>4.8261666666666665</v>
      </c>
    </row>
    <row r="47" spans="1:24" x14ac:dyDescent="0.25">
      <c r="A47" s="54"/>
      <c r="B47" s="144" t="s">
        <v>82</v>
      </c>
      <c r="C47" s="22" t="str">
        <f t="shared" si="64"/>
        <v>No aplica</v>
      </c>
      <c r="D47" s="100">
        <f>(HLOOKUP(CONCATENATE($L$5,D$7),BECO_Datos!$D$3:$HN$86,BECO_Datos!$A47,FALSE)+IFERROR(HLOOKUP(CONCATENATE($L$5,D$7),BECO_Datos!$HP$3:$LT$86,BECO_Datos!$A47,FALSE),0))*D$5</f>
        <v>4175.4419703905178</v>
      </c>
      <c r="E47" s="100">
        <f>(HLOOKUP(CONCATENATE($L$5,E$7),BECO_Datos!$D$3:$HN$86,BECO_Datos!$A47,FALSE)+IFERROR(HLOOKUP(CONCATENATE($L$5,E$7),BECO_Datos!$HP$3:$LT$86,BECO_Datos!$A47,FALSE),0))*E$5</f>
        <v>618.64745084218305</v>
      </c>
      <c r="F47" s="100">
        <f>(HLOOKUP(CONCATENATE($L$5,F$7),BECO_Datos!$D$3:$HN$86,BECO_Datos!$A47,FALSE)+IFERROR(HLOOKUP(CONCATENATE($L$5,F$7),BECO_Datos!$HP$3:$LT$86,BECO_Datos!$A47,FALSE),0))*F$5</f>
        <v>8015.2133874108567</v>
      </c>
      <c r="G47" s="100">
        <f>(HLOOKUP(CONCATENATE($L$5,G$7),BECO_Datos!$D$3:$HN$86,BECO_Datos!$A47,FALSE)+IFERROR(HLOOKUP(CONCATENATE($L$5,G$7),BECO_Datos!$HP$3:$LT$86,BECO_Datos!$A47,FALSE),0))*G$5</f>
        <v>0</v>
      </c>
      <c r="H47" s="100">
        <f>(HLOOKUP(CONCATENATE($L$5,H$7),BECO_Datos!$D$3:$HN$86,BECO_Datos!$A47,FALSE)+IFERROR(HLOOKUP(CONCATENATE($L$5,H$7),BECO_Datos!$HP$3:$LT$86,BECO_Datos!$A47,FALSE),0))*H$5</f>
        <v>0.17700000000000002</v>
      </c>
      <c r="I47" s="100">
        <f>(HLOOKUP(CONCATENATE($L$5,I$7),BECO_Datos!$D$3:$HN$86,BECO_Datos!$A47,FALSE)+IFERROR(HLOOKUP(CONCATENATE($L$5,I$7),BECO_Datos!$HP$3:$LT$86,BECO_Datos!$A47,FALSE),0))*I$5</f>
        <v>81.786428571428573</v>
      </c>
      <c r="J47" s="100">
        <f>(HLOOKUP(CONCATENATE($L$5,J$7),BECO_Datos!$D$3:$HN$86,BECO_Datos!$A47,FALSE)+IFERROR(HLOOKUP(CONCATENATE($L$5,J$7),BECO_Datos!$HP$3:$LT$86,BECO_Datos!$A47,FALSE),0))*J$5</f>
        <v>1237.4926958994743</v>
      </c>
      <c r="K47" s="100">
        <f>(HLOOKUP(CONCATENATE($L$5,K$7),BECO_Datos!$D$3:$HN$86,BECO_Datos!$A47,FALSE)+IFERROR(HLOOKUP(CONCATENATE($L$5,K$7),BECO_Datos!$HP$3:$LT$86,BECO_Datos!$A47,FALSE),0))*K$5</f>
        <v>0</v>
      </c>
      <c r="L47" s="22" t="str">
        <f t="shared" si="67"/>
        <v>No aplica</v>
      </c>
      <c r="M47" s="100">
        <f>(HLOOKUP(CONCATENATE($L$5,M$7),BECO_Datos!$D$3:$HN$86,BECO_Datos!$A47,FALSE)+IFERROR(HLOOKUP(CONCATENATE($L$5,M$7),BECO_Datos!$HP$3:$LT$86,BECO_Datos!$A47,FALSE),0))*M$5</f>
        <v>0</v>
      </c>
      <c r="N47" s="100">
        <f>(HLOOKUP(CONCATENATE($L$5,N$7),BECO_Datos!$D$3:$HN$86,BECO_Datos!$A47,FALSE)+IFERROR(HLOOKUP(CONCATENATE($L$5,N$7),BECO_Datos!$HP$3:$LT$86,BECO_Datos!$A47,FALSE),0))*N$5</f>
        <v>0</v>
      </c>
      <c r="O47" s="100">
        <f>(HLOOKUP(CONCATENATE($L$5,O$7),BECO_Datos!$D$3:$HN$86,BECO_Datos!$A47,FALSE)+IFERROR(HLOOKUP(CONCATENATE($L$5,O$7),BECO_Datos!$HP$3:$LT$86,BECO_Datos!$A47,FALSE),0))*O$5</f>
        <v>1.8819999999999999</v>
      </c>
      <c r="P47" s="100">
        <f>(HLOOKUP(CONCATENATE($L$5,P$7),BECO_Datos!$D$3:$HN$86,BECO_Datos!$A47,FALSE)+IFERROR(HLOOKUP(CONCATENATE($L$5,P$7),BECO_Datos!$HP$3:$LT$86,BECO_Datos!$A47,FALSE),0))*P$5</f>
        <v>22.556000000000001</v>
      </c>
      <c r="Q47" s="100">
        <f>(HLOOKUP(CONCATENATE($L$5,Q$7),BECO_Datos!$D$3:$HN$86,BECO_Datos!$A47,FALSE)+IFERROR(HLOOKUP(CONCATENATE($L$5,Q$7),BECO_Datos!$HP$3:$LT$86,BECO_Datos!$A47,FALSE),0))*Q$5</f>
        <v>241.12142857142854</v>
      </c>
      <c r="R47" s="100">
        <f>(HLOOKUP(CONCATENATE($L$5,R$7),BECO_Datos!$D$3:$HN$86,BECO_Datos!$A47,FALSE)+IFERROR(HLOOKUP(CONCATENATE($L$5,R$7),BECO_Datos!$HP$3:$LT$86,BECO_Datos!$A47,FALSE),0))*R$5</f>
        <v>1566.2014999999999</v>
      </c>
      <c r="S47" s="100">
        <f>(HLOOKUP(CONCATENATE($L$5,S$7),BECO_Datos!$D$3:$HN$86,BECO_Datos!$A47,FALSE)+IFERROR(HLOOKUP(CONCATENATE($L$5,S$7),BECO_Datos!$HP$3:$LT$86,BECO_Datos!$A47,FALSE),0))*S$5</f>
        <v>604.41006000000004</v>
      </c>
      <c r="T47" s="100">
        <f>(HLOOKUP(CONCATENATE($L$5,T$7),BECO_Datos!$D$3:$HN$86,BECO_Datos!$A47,FALSE)+IFERROR(HLOOKUP(CONCATENATE($L$5,T$7),BECO_Datos!$HP$3:$LT$86,BECO_Datos!$A47,FALSE),0))*T$5</f>
        <v>103.90638095238096</v>
      </c>
      <c r="U47" s="100">
        <f>(HLOOKUP(CONCATENATE($L$5,U$7),BECO_Datos!$D$3:$HN$86,BECO_Datos!$A47,FALSE)+IFERROR(HLOOKUP(CONCATENATE($L$5,U$7),BECO_Datos!$HP$3:$LT$86,BECO_Datos!$A47,FALSE),0))*U$5</f>
        <v>119.47428852745747</v>
      </c>
      <c r="V47" s="100">
        <f>(HLOOKUP(CONCATENATE($L$5,V$7),BECO_Datos!$D$3:$HN$86,BECO_Datos!$A47,FALSE)+IFERROR(HLOOKUP(CONCATENATE($L$5,V$7),BECO_Datos!$HP$3:$LT$86,BECO_Datos!$A47,FALSE),0))*V$5</f>
        <v>30.162904761904763</v>
      </c>
      <c r="W47" s="100">
        <f>(HLOOKUP(CONCATENATE($L$5,W$7),BECO_Datos!$D$3:$HN$86,BECO_Datos!$A47,FALSE)+IFERROR(HLOOKUP(CONCATENATE($L$5,W$7),BECO_Datos!$HP$3:$LT$86,BECO_Datos!$A47,FALSE),0))*W$5</f>
        <v>2.3293095238095236</v>
      </c>
    </row>
    <row r="48" spans="1:24" x14ac:dyDescent="0.25">
      <c r="A48" s="54"/>
      <c r="B48" s="145" t="s">
        <v>83</v>
      </c>
      <c r="C48" s="23" t="str">
        <f t="shared" si="64"/>
        <v>No aplica</v>
      </c>
      <c r="D48" s="101">
        <f>(HLOOKUP(CONCATENATE($L$5,D$7),BECO_Datos!$D$3:$HN$86,BECO_Datos!$A48,FALSE)+IFERROR(HLOOKUP(CONCATENATE($L$5,D$7),BECO_Datos!$HP$3:$LT$86,BECO_Datos!$A48,FALSE),0))*D$5</f>
        <v>0</v>
      </c>
      <c r="E48" s="101">
        <f>(HLOOKUP(CONCATENATE($L$5,E$7),BECO_Datos!$D$3:$HN$86,BECO_Datos!$A48,FALSE)+IFERROR(HLOOKUP(CONCATENATE($L$5,E$7),BECO_Datos!$HP$3:$LT$86,BECO_Datos!$A48,FALSE),0))*E$5</f>
        <v>80.238</v>
      </c>
      <c r="F48" s="101">
        <f>(HLOOKUP(CONCATENATE($L$5,F$7),BECO_Datos!$D$3:$HN$86,BECO_Datos!$A48,FALSE)+IFERROR(HLOOKUP(CONCATENATE($L$5,F$7),BECO_Datos!$HP$3:$LT$86,BECO_Datos!$A48,FALSE),0))*F$5</f>
        <v>2803.0658532524158</v>
      </c>
      <c r="G48" s="101">
        <f>(HLOOKUP(CONCATENATE($L$5,G$7),BECO_Datos!$D$3:$HN$86,BECO_Datos!$A48,FALSE)+IFERROR(HLOOKUP(CONCATENATE($L$5,G$7),BECO_Datos!$HP$3:$LT$86,BECO_Datos!$A48,FALSE),0))*G$5</f>
        <v>0</v>
      </c>
      <c r="H48" s="101">
        <f>(HLOOKUP(CONCATENATE($L$5,H$7),BECO_Datos!$D$3:$HN$86,BECO_Datos!$A48,FALSE)+IFERROR(HLOOKUP(CONCATENATE($L$5,H$7),BECO_Datos!$HP$3:$LT$86,BECO_Datos!$A48,FALSE),0))*H$5</f>
        <v>0</v>
      </c>
      <c r="I48" s="101">
        <f>(HLOOKUP(CONCATENATE($L$5,I$7),BECO_Datos!$D$3:$HN$86,BECO_Datos!$A48,FALSE)+IFERROR(HLOOKUP(CONCATENATE($L$5,I$7),BECO_Datos!$HP$3:$LT$86,BECO_Datos!$A48,FALSE),0))*I$5</f>
        <v>20.289452380952383</v>
      </c>
      <c r="J48" s="101">
        <f>(HLOOKUP(CONCATENATE($L$5,J$7),BECO_Datos!$D$3:$HN$86,BECO_Datos!$A48,FALSE)+IFERROR(HLOOKUP(CONCATENATE($L$5,J$7),BECO_Datos!$HP$3:$LT$86,BECO_Datos!$A48,FALSE),0))*J$5</f>
        <v>0</v>
      </c>
      <c r="K48" s="101">
        <f>(HLOOKUP(CONCATENATE($L$5,K$7),BECO_Datos!$D$3:$HN$86,BECO_Datos!$A48,FALSE)+IFERROR(HLOOKUP(CONCATENATE($L$5,K$7),BECO_Datos!$HP$3:$LT$86,BECO_Datos!$A48,FALSE),0))*K$5</f>
        <v>0</v>
      </c>
      <c r="L48" s="23" t="str">
        <f t="shared" si="67"/>
        <v>No aplica</v>
      </c>
      <c r="M48" s="101">
        <f>(HLOOKUP(CONCATENATE($L$5,M$7),BECO_Datos!$D$3:$HN$86,BECO_Datos!$A48,FALSE)+IFERROR(HLOOKUP(CONCATENATE($L$5,M$7),BECO_Datos!$HP$3:$LT$86,BECO_Datos!$A48,FALSE),0))*M$5</f>
        <v>0</v>
      </c>
      <c r="N48" s="101">
        <f>(HLOOKUP(CONCATENATE($L$5,N$7),BECO_Datos!$D$3:$HN$86,BECO_Datos!$A48,FALSE)+IFERROR(HLOOKUP(CONCATENATE($L$5,N$7),BECO_Datos!$HP$3:$LT$86,BECO_Datos!$A48,FALSE),0))*N$5</f>
        <v>0</v>
      </c>
      <c r="O48" s="101">
        <f>(HLOOKUP(CONCATENATE($L$5,O$7),BECO_Datos!$D$3:$HN$86,BECO_Datos!$A48,FALSE)+IFERROR(HLOOKUP(CONCATENATE($L$5,O$7),BECO_Datos!$HP$3:$LT$86,BECO_Datos!$A48,FALSE),0))*O$5</f>
        <v>0</v>
      </c>
      <c r="P48" s="101">
        <f>(HLOOKUP(CONCATENATE($L$5,P$7),BECO_Datos!$D$3:$HN$86,BECO_Datos!$A48,FALSE)+IFERROR(HLOOKUP(CONCATENATE($L$5,P$7),BECO_Datos!$HP$3:$LT$86,BECO_Datos!$A48,FALSE),0))*P$5</f>
        <v>0</v>
      </c>
      <c r="Q48" s="101">
        <f>(HLOOKUP(CONCATENATE($L$5,Q$7),BECO_Datos!$D$3:$HN$86,BECO_Datos!$A48,FALSE)+IFERROR(HLOOKUP(CONCATENATE($L$5,Q$7),BECO_Datos!$HP$3:$LT$86,BECO_Datos!$A48,FALSE),0))*Q$5</f>
        <v>8.0705714285714283</v>
      </c>
      <c r="R48" s="101">
        <f>(HLOOKUP(CONCATENATE($L$5,R$7),BECO_Datos!$D$3:$HN$86,BECO_Datos!$A48,FALSE)+IFERROR(HLOOKUP(CONCATENATE($L$5,R$7),BECO_Datos!$HP$3:$LT$86,BECO_Datos!$A48,FALSE),0))*R$5</f>
        <v>376.55948000000001</v>
      </c>
      <c r="S48" s="101">
        <f>(HLOOKUP(CONCATENATE($L$5,S$7),BECO_Datos!$D$3:$HN$86,BECO_Datos!$A48,FALSE)+IFERROR(HLOOKUP(CONCATENATE($L$5,S$7),BECO_Datos!$HP$3:$LT$86,BECO_Datos!$A48,FALSE),0))*S$5</f>
        <v>1.6033980000000001</v>
      </c>
      <c r="T48" s="101">
        <f>(HLOOKUP(CONCATENATE($L$5,T$7),BECO_Datos!$D$3:$HN$86,BECO_Datos!$A48,FALSE)+IFERROR(HLOOKUP(CONCATENATE($L$5,T$7),BECO_Datos!$HP$3:$LT$86,BECO_Datos!$A48,FALSE),0))*T$5</f>
        <v>3.2270476190476192</v>
      </c>
      <c r="U48" s="101">
        <f>(HLOOKUP(CONCATENATE($L$5,U$7),BECO_Datos!$D$3:$HN$86,BECO_Datos!$A48,FALSE)+IFERROR(HLOOKUP(CONCATENATE($L$5,U$7),BECO_Datos!$HP$3:$LT$86,BECO_Datos!$A48,FALSE),0))*U$5</f>
        <v>2.1907982782573425</v>
      </c>
      <c r="V48" s="101">
        <f>(HLOOKUP(CONCATENATE($L$5,V$7),BECO_Datos!$D$3:$HN$86,BECO_Datos!$A48,FALSE)+IFERROR(HLOOKUP(CONCATENATE($L$5,V$7),BECO_Datos!$HP$3:$LT$86,BECO_Datos!$A48,FALSE),0))*V$5</f>
        <v>9.4340000000000011</v>
      </c>
      <c r="W48" s="101">
        <f>(HLOOKUP(CONCATENATE($L$5,W$7),BECO_Datos!$D$3:$HN$86,BECO_Datos!$A48,FALSE)+IFERROR(HLOOKUP(CONCATENATE($L$5,W$7),BECO_Datos!$HP$3:$LT$86,BECO_Datos!$A48,FALSE),0))*W$5</f>
        <v>0</v>
      </c>
    </row>
    <row r="49" spans="1:23" x14ac:dyDescent="0.25">
      <c r="A49" s="54"/>
      <c r="B49" s="144" t="s">
        <v>84</v>
      </c>
      <c r="C49" s="22" t="str">
        <f t="shared" si="64"/>
        <v>No aplica</v>
      </c>
      <c r="D49" s="100">
        <f>(HLOOKUP(CONCATENATE($L$5,D$7),BECO_Datos!$D$3:$HN$86,BECO_Datos!$A49,FALSE)+IFERROR(HLOOKUP(CONCATENATE($L$5,D$7),BECO_Datos!$HP$3:$LT$86,BECO_Datos!$A49,FALSE),0))*D$5</f>
        <v>0</v>
      </c>
      <c r="E49" s="100">
        <f>(HLOOKUP(CONCATENATE($L$5,E$7),BECO_Datos!$D$3:$HN$86,BECO_Datos!$A49,FALSE)+IFERROR(HLOOKUP(CONCATENATE($L$5,E$7),BECO_Datos!$HP$3:$LT$86,BECO_Datos!$A49,FALSE),0))*E$5</f>
        <v>44.824416225619998</v>
      </c>
      <c r="F49" s="100">
        <f>(HLOOKUP(CONCATENATE($L$5,F$7),BECO_Datos!$D$3:$HN$86,BECO_Datos!$A49,FALSE)+IFERROR(HLOOKUP(CONCATENATE($L$5,F$7),BECO_Datos!$HP$3:$LT$86,BECO_Datos!$A49,FALSE),0))*F$5</f>
        <v>44.824416225619998</v>
      </c>
      <c r="G49" s="100">
        <f>(HLOOKUP(CONCATENATE($L$5,G$7),BECO_Datos!$D$3:$HN$86,BECO_Datos!$A49,FALSE)+IFERROR(HLOOKUP(CONCATENATE($L$5,G$7),BECO_Datos!$HP$3:$LT$86,BECO_Datos!$A49,FALSE),0))*G$5</f>
        <v>0</v>
      </c>
      <c r="H49" s="100">
        <f>(HLOOKUP(CONCATENATE($L$5,H$7),BECO_Datos!$D$3:$HN$86,BECO_Datos!$A49,FALSE)+IFERROR(HLOOKUP(CONCATENATE($L$5,H$7),BECO_Datos!$HP$3:$LT$86,BECO_Datos!$A49,FALSE),0))*H$5</f>
        <v>0</v>
      </c>
      <c r="I49" s="100">
        <f>(HLOOKUP(CONCATENATE($L$5,I$7),BECO_Datos!$D$3:$HN$86,BECO_Datos!$A49,FALSE)+IFERROR(HLOOKUP(CONCATENATE($L$5,I$7),BECO_Datos!$HP$3:$LT$86,BECO_Datos!$A49,FALSE),0))*I$5</f>
        <v>0</v>
      </c>
      <c r="J49" s="100">
        <f>(HLOOKUP(CONCATENATE($L$5,J$7),BECO_Datos!$D$3:$HN$86,BECO_Datos!$A49,FALSE)+IFERROR(HLOOKUP(CONCATENATE($L$5,J$7),BECO_Datos!$HP$3:$LT$86,BECO_Datos!$A49,FALSE),0))*J$5</f>
        <v>0</v>
      </c>
      <c r="K49" s="100">
        <f>(HLOOKUP(CONCATENATE($L$5,K$7),BECO_Datos!$D$3:$HN$86,BECO_Datos!$A49,FALSE)+IFERROR(HLOOKUP(CONCATENATE($L$5,K$7),BECO_Datos!$HP$3:$LT$86,BECO_Datos!$A49,FALSE),0))*K$5</f>
        <v>0</v>
      </c>
      <c r="L49" s="22" t="str">
        <f t="shared" si="67"/>
        <v>No aplica</v>
      </c>
      <c r="M49" s="100">
        <f>(HLOOKUP(CONCATENATE($L$5,M$7),BECO_Datos!$D$3:$HN$86,BECO_Datos!$A49,FALSE)+IFERROR(HLOOKUP(CONCATENATE($L$5,M$7),BECO_Datos!$HP$3:$LT$86,BECO_Datos!$A49,FALSE),0))*M$5</f>
        <v>0</v>
      </c>
      <c r="N49" s="100">
        <f>(HLOOKUP(CONCATENATE($L$5,N$7),BECO_Datos!$D$3:$HN$86,BECO_Datos!$A49,FALSE)+IFERROR(HLOOKUP(CONCATENATE($L$5,N$7),BECO_Datos!$HP$3:$LT$86,BECO_Datos!$A49,FALSE),0))*N$5</f>
        <v>0</v>
      </c>
      <c r="O49" s="100">
        <f>(HLOOKUP(CONCATENATE($L$5,O$7),BECO_Datos!$D$3:$HN$86,BECO_Datos!$A49,FALSE)+IFERROR(HLOOKUP(CONCATENATE($L$5,O$7),BECO_Datos!$HP$3:$LT$86,BECO_Datos!$A49,FALSE),0))*O$5</f>
        <v>0</v>
      </c>
      <c r="P49" s="100">
        <f>(HLOOKUP(CONCATENATE($L$5,P$7),BECO_Datos!$D$3:$HN$86,BECO_Datos!$A49,FALSE)+IFERROR(HLOOKUP(CONCATENATE($L$5,P$7),BECO_Datos!$HP$3:$LT$86,BECO_Datos!$A49,FALSE),0))*P$5</f>
        <v>0</v>
      </c>
      <c r="Q49" s="100">
        <f>(HLOOKUP(CONCATENATE($L$5,Q$7),BECO_Datos!$D$3:$HN$86,BECO_Datos!$A49,FALSE)+IFERROR(HLOOKUP(CONCATENATE($L$5,Q$7),BECO_Datos!$HP$3:$LT$86,BECO_Datos!$A49,FALSE),0))*Q$5</f>
        <v>8.0119047619047618E-2</v>
      </c>
      <c r="R49" s="100">
        <f>(HLOOKUP(CONCATENATE($L$5,R$7),BECO_Datos!$D$3:$HN$86,BECO_Datos!$A49,FALSE)+IFERROR(HLOOKUP(CONCATENATE($L$5,R$7),BECO_Datos!$HP$3:$LT$86,BECO_Datos!$A49,FALSE),0))*R$5</f>
        <v>16.746727</v>
      </c>
      <c r="S49" s="100">
        <f>(HLOOKUP(CONCATENATE($L$5,S$7),BECO_Datos!$D$3:$HN$86,BECO_Datos!$A49,FALSE)+IFERROR(HLOOKUP(CONCATENATE($L$5,S$7),BECO_Datos!$HP$3:$LT$86,BECO_Datos!$A49,FALSE),0))*S$5</f>
        <v>2.7355999999999998E-2</v>
      </c>
      <c r="T49" s="100">
        <f>(HLOOKUP(CONCATENATE($L$5,T$7),BECO_Datos!$D$3:$HN$86,BECO_Datos!$A49,FALSE)+IFERROR(HLOOKUP(CONCATENATE($L$5,T$7),BECO_Datos!$HP$3:$LT$86,BECO_Datos!$A49,FALSE),0))*T$5</f>
        <v>7.3169523809523813</v>
      </c>
      <c r="U49" s="100">
        <f>(HLOOKUP(CONCATENATE($L$5,U$7),BECO_Datos!$D$3:$HN$86,BECO_Datos!$A49,FALSE)+IFERROR(HLOOKUP(CONCATENATE($L$5,U$7),BECO_Datos!$HP$3:$LT$86,BECO_Datos!$A49,FALSE),0))*U$5</f>
        <v>0.23328940300622059</v>
      </c>
      <c r="V49" s="100">
        <f>(HLOOKUP(CONCATENATE($L$5,V$7),BECO_Datos!$D$3:$HN$86,BECO_Datos!$A49,FALSE)+IFERROR(HLOOKUP(CONCATENATE($L$5,V$7),BECO_Datos!$HP$3:$LT$86,BECO_Datos!$A49,FALSE),0))*V$5</f>
        <v>0</v>
      </c>
      <c r="W49" s="100">
        <f>(HLOOKUP(CONCATENATE($L$5,W$7),BECO_Datos!$D$3:$HN$86,BECO_Datos!$A49,FALSE)+IFERROR(HLOOKUP(CONCATENATE($L$5,W$7),BECO_Datos!$HP$3:$LT$86,BECO_Datos!$A49,FALSE),0))*W$5</f>
        <v>0</v>
      </c>
    </row>
    <row r="50" spans="1:23" x14ac:dyDescent="0.25">
      <c r="A50" s="54"/>
      <c r="B50" s="145" t="s">
        <v>85</v>
      </c>
      <c r="C50" s="23" t="str">
        <f t="shared" si="64"/>
        <v>No aplica</v>
      </c>
      <c r="D50" s="101">
        <f>(HLOOKUP(CONCATENATE($L$5,D$7),BECO_Datos!$D$3:$HN$86,BECO_Datos!$A50,FALSE)+IFERROR(HLOOKUP(CONCATENATE($L$5,D$7),BECO_Datos!$HP$3:$LT$86,BECO_Datos!$A50,FALSE),0))*D$5</f>
        <v>0</v>
      </c>
      <c r="E50" s="101">
        <f>(HLOOKUP(CONCATENATE($L$5,E$7),BECO_Datos!$D$3:$HN$86,BECO_Datos!$A50,FALSE)+IFERROR(HLOOKUP(CONCATENATE($L$5,E$7),BECO_Datos!$HP$3:$LT$86,BECO_Datos!$A50,FALSE),0))*E$5</f>
        <v>233.18725827868172</v>
      </c>
      <c r="F50" s="101">
        <f>(HLOOKUP(CONCATENATE($L$5,F$7),BECO_Datos!$D$3:$HN$86,BECO_Datos!$A50,FALSE)+IFERROR(HLOOKUP(CONCATENATE($L$5,F$7),BECO_Datos!$HP$3:$LT$86,BECO_Datos!$A50,FALSE),0))*F$5</f>
        <v>1863.58437644676</v>
      </c>
      <c r="G50" s="101">
        <f>(HLOOKUP(CONCATENATE($L$5,G$7),BECO_Datos!$D$3:$HN$86,BECO_Datos!$A50,FALSE)+IFERROR(HLOOKUP(CONCATENATE($L$5,G$7),BECO_Datos!$HP$3:$LT$86,BECO_Datos!$A50,FALSE),0))*G$5</f>
        <v>0</v>
      </c>
      <c r="H50" s="101">
        <f>(HLOOKUP(CONCATENATE($L$5,H$7),BECO_Datos!$D$3:$HN$86,BECO_Datos!$A50,FALSE)+IFERROR(HLOOKUP(CONCATENATE($L$5,H$7),BECO_Datos!$HP$3:$LT$86,BECO_Datos!$A50,FALSE),0))*H$5</f>
        <v>0</v>
      </c>
      <c r="I50" s="101">
        <f>(HLOOKUP(CONCATENATE($L$5,I$7),BECO_Datos!$D$3:$HN$86,BECO_Datos!$A50,FALSE)+IFERROR(HLOOKUP(CONCATENATE($L$5,I$7),BECO_Datos!$HP$3:$LT$86,BECO_Datos!$A50,FALSE),0))*I$5</f>
        <v>66.013119047619043</v>
      </c>
      <c r="J50" s="101">
        <f>(HLOOKUP(CONCATENATE($L$5,J$7),BECO_Datos!$D$3:$HN$86,BECO_Datos!$A50,FALSE)+IFERROR(HLOOKUP(CONCATENATE($L$5,J$7),BECO_Datos!$HP$3:$LT$86,BECO_Datos!$A50,FALSE),0))*J$5</f>
        <v>0</v>
      </c>
      <c r="K50" s="101">
        <f>(HLOOKUP(CONCATENATE($L$5,K$7),BECO_Datos!$D$3:$HN$86,BECO_Datos!$A50,FALSE)+IFERROR(HLOOKUP(CONCATENATE($L$5,K$7),BECO_Datos!$HP$3:$LT$86,BECO_Datos!$A50,FALSE),0))*K$5</f>
        <v>0</v>
      </c>
      <c r="L50" s="23" t="str">
        <f t="shared" si="67"/>
        <v>No aplica</v>
      </c>
      <c r="M50" s="101">
        <f>(HLOOKUP(CONCATENATE($L$5,M$7),BECO_Datos!$D$3:$HN$86,BECO_Datos!$A50,FALSE)+IFERROR(HLOOKUP(CONCATENATE($L$5,M$7),BECO_Datos!$HP$3:$LT$86,BECO_Datos!$A50,FALSE),0))*M$5</f>
        <v>0</v>
      </c>
      <c r="N50" s="101">
        <f>(HLOOKUP(CONCATENATE($L$5,N$7),BECO_Datos!$D$3:$HN$86,BECO_Datos!$A50,FALSE)+IFERROR(HLOOKUP(CONCATENATE($L$5,N$7),BECO_Datos!$HP$3:$LT$86,BECO_Datos!$A50,FALSE),0))*N$5</f>
        <v>0</v>
      </c>
      <c r="O50" s="101">
        <f>(HLOOKUP(CONCATENATE($L$5,O$7),BECO_Datos!$D$3:$HN$86,BECO_Datos!$A50,FALSE)+IFERROR(HLOOKUP(CONCATENATE($L$5,O$7),BECO_Datos!$HP$3:$LT$86,BECO_Datos!$A50,FALSE),0))*O$5</f>
        <v>1.284</v>
      </c>
      <c r="P50" s="101">
        <f>(HLOOKUP(CONCATENATE($L$5,P$7),BECO_Datos!$D$3:$HN$86,BECO_Datos!$A50,FALSE)+IFERROR(HLOOKUP(CONCATENATE($L$5,P$7),BECO_Datos!$HP$3:$LT$86,BECO_Datos!$A50,FALSE),0))*P$5</f>
        <v>0</v>
      </c>
      <c r="Q50" s="101">
        <f>(HLOOKUP(CONCATENATE($L$5,Q$7),BECO_Datos!$D$3:$HN$86,BECO_Datos!$A50,FALSE)+IFERROR(HLOOKUP(CONCATENATE($L$5,Q$7),BECO_Datos!$HP$3:$LT$86,BECO_Datos!$A50,FALSE),0))*Q$5</f>
        <v>31.688071428571433</v>
      </c>
      <c r="R50" s="101">
        <f>(HLOOKUP(CONCATENATE($L$5,R$7),BECO_Datos!$D$3:$HN$86,BECO_Datos!$A50,FALSE)+IFERROR(HLOOKUP(CONCATENATE($L$5,R$7),BECO_Datos!$HP$3:$LT$86,BECO_Datos!$A50,FALSE),0))*R$5</f>
        <v>711.96934899999997</v>
      </c>
      <c r="S50" s="101">
        <f>(HLOOKUP(CONCATENATE($L$5,S$7),BECO_Datos!$D$3:$HN$86,BECO_Datos!$A50,FALSE)+IFERROR(HLOOKUP(CONCATENATE($L$5,S$7),BECO_Datos!$HP$3:$LT$86,BECO_Datos!$A50,FALSE),0))*S$5</f>
        <v>218.511966</v>
      </c>
      <c r="T50" s="101">
        <f>(HLOOKUP(CONCATENATE($L$5,T$7),BECO_Datos!$D$3:$HN$86,BECO_Datos!$A50,FALSE)+IFERROR(HLOOKUP(CONCATENATE($L$5,T$7),BECO_Datos!$HP$3:$LT$86,BECO_Datos!$A50,FALSE),0))*T$5</f>
        <v>32.154357142857144</v>
      </c>
      <c r="U50" s="101">
        <f>(HLOOKUP(CONCATENATE($L$5,U$7),BECO_Datos!$D$3:$HN$86,BECO_Datos!$A50,FALSE)+IFERROR(HLOOKUP(CONCATENATE($L$5,U$7),BECO_Datos!$HP$3:$LT$86,BECO_Datos!$A50,FALSE),0))*U$5</f>
        <v>19.847089845163438</v>
      </c>
      <c r="V50" s="101">
        <f>(HLOOKUP(CONCATENATE($L$5,V$7),BECO_Datos!$D$3:$HN$86,BECO_Datos!$A50,FALSE)+IFERROR(HLOOKUP(CONCATENATE($L$5,V$7),BECO_Datos!$HP$3:$LT$86,BECO_Datos!$A50,FALSE),0))*V$5</f>
        <v>2.9770476190476187</v>
      </c>
      <c r="W50" s="101">
        <f>(HLOOKUP(CONCATENATE($L$5,W$7),BECO_Datos!$D$3:$HN$86,BECO_Datos!$A50,FALSE)+IFERROR(HLOOKUP(CONCATENATE($L$5,W$7),BECO_Datos!$HP$3:$LT$86,BECO_Datos!$A50,FALSE),0))*W$5</f>
        <v>0.3538095238095238</v>
      </c>
    </row>
    <row r="51" spans="1:23" x14ac:dyDescent="0.25">
      <c r="A51" s="54"/>
      <c r="B51" s="144" t="s">
        <v>86</v>
      </c>
      <c r="C51" s="22" t="str">
        <f t="shared" si="64"/>
        <v>No aplica</v>
      </c>
      <c r="D51" s="100">
        <f>(HLOOKUP(CONCATENATE($L$5,D$7),BECO_Datos!$D$3:$HN$86,BECO_Datos!$A51,FALSE)+IFERROR(HLOOKUP(CONCATENATE($L$5,D$7),BECO_Datos!$HP$3:$LT$86,BECO_Datos!$A51,FALSE),0))*D$5</f>
        <v>0</v>
      </c>
      <c r="E51" s="100">
        <f>(HLOOKUP(CONCATENATE($L$5,E$7),BECO_Datos!$D$3:$HN$86,BECO_Datos!$A51,FALSE)+IFERROR(HLOOKUP(CONCATENATE($L$5,E$7),BECO_Datos!$HP$3:$LT$86,BECO_Datos!$A51,FALSE),0))*E$5</f>
        <v>56.720999999999997</v>
      </c>
      <c r="F51" s="100">
        <f>(HLOOKUP(CONCATENATE($L$5,F$7),BECO_Datos!$D$3:$HN$86,BECO_Datos!$A51,FALSE)+IFERROR(HLOOKUP(CONCATENATE($L$5,F$7),BECO_Datos!$HP$3:$LT$86,BECO_Datos!$A51,FALSE),0))*F$5</f>
        <v>1408.3042959131101</v>
      </c>
      <c r="G51" s="100">
        <f>(HLOOKUP(CONCATENATE($L$5,G$7),BECO_Datos!$D$3:$HN$86,BECO_Datos!$A51,FALSE)+IFERROR(HLOOKUP(CONCATENATE($L$5,G$7),BECO_Datos!$HP$3:$LT$86,BECO_Datos!$A51,FALSE),0))*G$5</f>
        <v>0</v>
      </c>
      <c r="H51" s="100">
        <f>(HLOOKUP(CONCATENATE($L$5,H$7),BECO_Datos!$D$3:$HN$86,BECO_Datos!$A51,FALSE)+IFERROR(HLOOKUP(CONCATENATE($L$5,H$7),BECO_Datos!$HP$3:$LT$86,BECO_Datos!$A51,FALSE),0))*H$5</f>
        <v>0</v>
      </c>
      <c r="I51" s="100">
        <f>(HLOOKUP(CONCATENATE($L$5,I$7),BECO_Datos!$D$3:$HN$86,BECO_Datos!$A51,FALSE)+IFERROR(HLOOKUP(CONCATENATE($L$5,I$7),BECO_Datos!$HP$3:$LT$86,BECO_Datos!$A51,FALSE),0))*I$5</f>
        <v>14.772285714285713</v>
      </c>
      <c r="J51" s="100">
        <f>(HLOOKUP(CONCATENATE($L$5,J$7),BECO_Datos!$D$3:$HN$86,BECO_Datos!$A51,FALSE)+IFERROR(HLOOKUP(CONCATENATE($L$5,J$7),BECO_Datos!$HP$3:$LT$86,BECO_Datos!$A51,FALSE),0))*J$5</f>
        <v>0</v>
      </c>
      <c r="K51" s="100">
        <f>(HLOOKUP(CONCATENATE($L$5,K$7),BECO_Datos!$D$3:$HN$86,BECO_Datos!$A51,FALSE)+IFERROR(HLOOKUP(CONCATENATE($L$5,K$7),BECO_Datos!$HP$3:$LT$86,BECO_Datos!$A51,FALSE),0))*K$5</f>
        <v>0</v>
      </c>
      <c r="L51" s="22" t="str">
        <f t="shared" si="67"/>
        <v>No aplica</v>
      </c>
      <c r="M51" s="100">
        <f>(HLOOKUP(CONCATENATE($L$5,M$7),BECO_Datos!$D$3:$HN$86,BECO_Datos!$A51,FALSE)+IFERROR(HLOOKUP(CONCATENATE($L$5,M$7),BECO_Datos!$HP$3:$LT$86,BECO_Datos!$A51,FALSE),0))*M$5</f>
        <v>0</v>
      </c>
      <c r="N51" s="100">
        <f>(HLOOKUP(CONCATENATE($L$5,N$7),BECO_Datos!$D$3:$HN$86,BECO_Datos!$A51,FALSE)+IFERROR(HLOOKUP(CONCATENATE($L$5,N$7),BECO_Datos!$HP$3:$LT$86,BECO_Datos!$A51,FALSE),0))*N$5</f>
        <v>0</v>
      </c>
      <c r="O51" s="100">
        <f>(HLOOKUP(CONCATENATE($L$5,O$7),BECO_Datos!$D$3:$HN$86,BECO_Datos!$A51,FALSE)+IFERROR(HLOOKUP(CONCATENATE($L$5,O$7),BECO_Datos!$HP$3:$LT$86,BECO_Datos!$A51,FALSE),0))*O$5</f>
        <v>1.042</v>
      </c>
      <c r="P51" s="100">
        <f>(HLOOKUP(CONCATENATE($L$5,P$7),BECO_Datos!$D$3:$HN$86,BECO_Datos!$A51,FALSE)+IFERROR(HLOOKUP(CONCATENATE($L$5,P$7),BECO_Datos!$HP$3:$LT$86,BECO_Datos!$A51,FALSE),0))*P$5</f>
        <v>0</v>
      </c>
      <c r="Q51" s="100">
        <f>(HLOOKUP(CONCATENATE($L$5,Q$7),BECO_Datos!$D$3:$HN$86,BECO_Datos!$A51,FALSE)+IFERROR(HLOOKUP(CONCATENATE($L$5,Q$7),BECO_Datos!$HP$3:$LT$86,BECO_Datos!$A51,FALSE),0))*Q$5</f>
        <v>13.566785714285714</v>
      </c>
      <c r="R51" s="100">
        <f>(HLOOKUP(CONCATENATE($L$5,R$7),BECO_Datos!$D$3:$HN$86,BECO_Datos!$A51,FALSE)+IFERROR(HLOOKUP(CONCATENATE($L$5,R$7),BECO_Datos!$HP$3:$LT$86,BECO_Datos!$A51,FALSE),0))*R$5</f>
        <v>370.10173300000002</v>
      </c>
      <c r="S51" s="100">
        <f>(HLOOKUP(CONCATENATE($L$5,S$7),BECO_Datos!$D$3:$HN$86,BECO_Datos!$A51,FALSE)+IFERROR(HLOOKUP(CONCATENATE($L$5,S$7),BECO_Datos!$HP$3:$LT$86,BECO_Datos!$A51,FALSE),0))*S$5</f>
        <v>6.0518000000000002E-2</v>
      </c>
      <c r="T51" s="100">
        <f>(HLOOKUP(CONCATENATE($L$5,T$7),BECO_Datos!$D$3:$HN$86,BECO_Datos!$A51,FALSE)+IFERROR(HLOOKUP(CONCATENATE($L$5,T$7),BECO_Datos!$HP$3:$LT$86,BECO_Datos!$A51,FALSE),0))*T$5</f>
        <v>11.903904761904762</v>
      </c>
      <c r="U51" s="100">
        <f>(HLOOKUP(CONCATENATE($L$5,U$7),BECO_Datos!$D$3:$HN$86,BECO_Datos!$A51,FALSE)+IFERROR(HLOOKUP(CONCATENATE($L$5,U$7),BECO_Datos!$HP$3:$LT$86,BECO_Datos!$A51,FALSE),0))*U$5</f>
        <v>1.4111878617754172</v>
      </c>
      <c r="V51" s="100">
        <f>(HLOOKUP(CONCATENATE($L$5,V$7),BECO_Datos!$D$3:$HN$86,BECO_Datos!$A51,FALSE)+IFERROR(HLOOKUP(CONCATENATE($L$5,V$7),BECO_Datos!$HP$3:$LT$86,BECO_Datos!$A51,FALSE),0))*V$5</f>
        <v>1.2588333333333332</v>
      </c>
      <c r="W51" s="100">
        <f>(HLOOKUP(CONCATENATE($L$5,W$7),BECO_Datos!$D$3:$HN$86,BECO_Datos!$A51,FALSE)+IFERROR(HLOOKUP(CONCATENATE($L$5,W$7),BECO_Datos!$HP$3:$LT$86,BECO_Datos!$A51,FALSE),0))*W$5</f>
        <v>0</v>
      </c>
    </row>
    <row r="52" spans="1:23" x14ac:dyDescent="0.25">
      <c r="A52" s="54"/>
      <c r="B52" s="145" t="s">
        <v>87</v>
      </c>
      <c r="C52" s="23" t="str">
        <f t="shared" si="64"/>
        <v>No aplica</v>
      </c>
      <c r="D52" s="101">
        <f>(HLOOKUP(CONCATENATE($L$5,D$7),BECO_Datos!$D$3:$HN$86,BECO_Datos!$A52,FALSE)+IFERROR(HLOOKUP(CONCATENATE($L$5,D$7),BECO_Datos!$HP$3:$LT$86,BECO_Datos!$A52,FALSE),0))*D$5</f>
        <v>0</v>
      </c>
      <c r="E52" s="101">
        <f>(HLOOKUP(CONCATENATE($L$5,E$7),BECO_Datos!$D$3:$HN$86,BECO_Datos!$A52,FALSE)+IFERROR(HLOOKUP(CONCATENATE($L$5,E$7),BECO_Datos!$HP$3:$LT$86,BECO_Datos!$A52,FALSE),0))*E$5</f>
        <v>5.6039999999999992</v>
      </c>
      <c r="F52" s="101">
        <f>(HLOOKUP(CONCATENATE($L$5,F$7),BECO_Datos!$D$3:$HN$86,BECO_Datos!$A52,FALSE)+IFERROR(HLOOKUP(CONCATENATE($L$5,F$7),BECO_Datos!$HP$3:$LT$86,BECO_Datos!$A52,FALSE),0))*F$5</f>
        <v>204.23095199191999</v>
      </c>
      <c r="G52" s="101">
        <f>(HLOOKUP(CONCATENATE($L$5,G$7),BECO_Datos!$D$3:$HN$86,BECO_Datos!$A52,FALSE)+IFERROR(HLOOKUP(CONCATENATE($L$5,G$7),BECO_Datos!$HP$3:$LT$86,BECO_Datos!$A52,FALSE),0))*G$5</f>
        <v>0</v>
      </c>
      <c r="H52" s="101">
        <f>(HLOOKUP(CONCATENATE($L$5,H$7),BECO_Datos!$D$3:$HN$86,BECO_Datos!$A52,FALSE)+IFERROR(HLOOKUP(CONCATENATE($L$5,H$7),BECO_Datos!$HP$3:$LT$86,BECO_Datos!$A52,FALSE),0))*H$5</f>
        <v>0</v>
      </c>
      <c r="I52" s="101">
        <f>(HLOOKUP(CONCATENATE($L$5,I$7),BECO_Datos!$D$3:$HN$86,BECO_Datos!$A52,FALSE)+IFERROR(HLOOKUP(CONCATENATE($L$5,I$7),BECO_Datos!$HP$3:$LT$86,BECO_Datos!$A52,FALSE),0))*I$5</f>
        <v>9.1809761904761906</v>
      </c>
      <c r="J52" s="101">
        <f>(HLOOKUP(CONCATENATE($L$5,J$7),BECO_Datos!$D$3:$HN$86,BECO_Datos!$A52,FALSE)+IFERROR(HLOOKUP(CONCATENATE($L$5,J$7),BECO_Datos!$HP$3:$LT$86,BECO_Datos!$A52,FALSE),0))*J$5</f>
        <v>0</v>
      </c>
      <c r="K52" s="101">
        <f>(HLOOKUP(CONCATENATE($L$5,K$7),BECO_Datos!$D$3:$HN$86,BECO_Datos!$A52,FALSE)+IFERROR(HLOOKUP(CONCATENATE($L$5,K$7),BECO_Datos!$HP$3:$LT$86,BECO_Datos!$A52,FALSE),0))*K$5</f>
        <v>0</v>
      </c>
      <c r="L52" s="23" t="str">
        <f t="shared" si="67"/>
        <v>No aplica</v>
      </c>
      <c r="M52" s="101">
        <f>(HLOOKUP(CONCATENATE($L$5,M$7),BECO_Datos!$D$3:$HN$86,BECO_Datos!$A52,FALSE)+IFERROR(HLOOKUP(CONCATENATE($L$5,M$7),BECO_Datos!$HP$3:$LT$86,BECO_Datos!$A52,FALSE),0))*M$5</f>
        <v>0</v>
      </c>
      <c r="N52" s="101">
        <f>(HLOOKUP(CONCATENATE($L$5,N$7),BECO_Datos!$D$3:$HN$86,BECO_Datos!$A52,FALSE)+IFERROR(HLOOKUP(CONCATENATE($L$5,N$7),BECO_Datos!$HP$3:$LT$86,BECO_Datos!$A52,FALSE),0))*N$5</f>
        <v>0</v>
      </c>
      <c r="O52" s="101">
        <f>(HLOOKUP(CONCATENATE($L$5,O$7),BECO_Datos!$D$3:$HN$86,BECO_Datos!$A52,FALSE)+IFERROR(HLOOKUP(CONCATENATE($L$5,O$7),BECO_Datos!$HP$3:$LT$86,BECO_Datos!$A52,FALSE),0))*O$5</f>
        <v>0</v>
      </c>
      <c r="P52" s="101">
        <f>(HLOOKUP(CONCATENATE($L$5,P$7),BECO_Datos!$D$3:$HN$86,BECO_Datos!$A52,FALSE)+IFERROR(HLOOKUP(CONCATENATE($L$5,P$7),BECO_Datos!$HP$3:$LT$86,BECO_Datos!$A52,FALSE),0))*P$5</f>
        <v>2.1999999999999999E-2</v>
      </c>
      <c r="Q52" s="101">
        <f>(HLOOKUP(CONCATENATE($L$5,Q$7),BECO_Datos!$D$3:$HN$86,BECO_Datos!$A52,FALSE)+IFERROR(HLOOKUP(CONCATENATE($L$5,Q$7),BECO_Datos!$HP$3:$LT$86,BECO_Datos!$A52,FALSE),0))*Q$5</f>
        <v>1.6452142857142857</v>
      </c>
      <c r="R52" s="101">
        <f>(HLOOKUP(CONCATENATE($L$5,R$7),BECO_Datos!$D$3:$HN$86,BECO_Datos!$A52,FALSE)+IFERROR(HLOOKUP(CONCATENATE($L$5,R$7),BECO_Datos!$HP$3:$LT$86,BECO_Datos!$A52,FALSE),0))*R$5</f>
        <v>86.365088999999998</v>
      </c>
      <c r="S52" s="101">
        <f>(HLOOKUP(CONCATENATE($L$5,S$7),BECO_Datos!$D$3:$HN$86,BECO_Datos!$A52,FALSE)+IFERROR(HLOOKUP(CONCATENATE($L$5,S$7),BECO_Datos!$HP$3:$LT$86,BECO_Datos!$A52,FALSE),0))*S$5</f>
        <v>0.53659000000000001</v>
      </c>
      <c r="T52" s="101">
        <f>(HLOOKUP(CONCATENATE($L$5,T$7),BECO_Datos!$D$3:$HN$86,BECO_Datos!$A52,FALSE)+IFERROR(HLOOKUP(CONCATENATE($L$5,T$7),BECO_Datos!$HP$3:$LT$86,BECO_Datos!$A52,FALSE),0))*T$5</f>
        <v>0.83138095238095233</v>
      </c>
      <c r="U52" s="101">
        <f>(HLOOKUP(CONCATENATE($L$5,U$7),BECO_Datos!$D$3:$HN$86,BECO_Datos!$A52,FALSE)+IFERROR(HLOOKUP(CONCATENATE($L$5,U$7),BECO_Datos!$HP$3:$LT$86,BECO_Datos!$A52,FALSE),0))*U$5</f>
        <v>0.30253827595380289</v>
      </c>
      <c r="V52" s="101">
        <f>(HLOOKUP(CONCATENATE($L$5,V$7),BECO_Datos!$D$3:$HN$86,BECO_Datos!$A52,FALSE)+IFERROR(HLOOKUP(CONCATENATE($L$5,V$7),BECO_Datos!$HP$3:$LT$86,BECO_Datos!$A52,FALSE),0))*V$5</f>
        <v>0.51895238095238094</v>
      </c>
      <c r="W52" s="101">
        <f>(HLOOKUP(CONCATENATE($L$5,W$7),BECO_Datos!$D$3:$HN$86,BECO_Datos!$A52,FALSE)+IFERROR(HLOOKUP(CONCATENATE($L$5,W$7),BECO_Datos!$HP$3:$LT$86,BECO_Datos!$A52,FALSE),0))*W$5</f>
        <v>0</v>
      </c>
    </row>
    <row r="53" spans="1:23" x14ac:dyDescent="0.25">
      <c r="A53" s="54"/>
      <c r="B53" s="144" t="s">
        <v>88</v>
      </c>
      <c r="C53" s="22" t="str">
        <f t="shared" si="64"/>
        <v>No aplica</v>
      </c>
      <c r="D53" s="100">
        <f>(HLOOKUP(CONCATENATE($L$5,D$7),BECO_Datos!$D$3:$HN$86,BECO_Datos!$A53,FALSE)+IFERROR(HLOOKUP(CONCATENATE($L$5,D$7),BECO_Datos!$HP$3:$LT$86,BECO_Datos!$A53,FALSE),0))*D$5</f>
        <v>0</v>
      </c>
      <c r="E53" s="100">
        <f>(HLOOKUP(CONCATENATE($L$5,E$7),BECO_Datos!$D$3:$HN$86,BECO_Datos!$A53,FALSE)+IFERROR(HLOOKUP(CONCATENATE($L$5,E$7),BECO_Datos!$HP$3:$LT$86,BECO_Datos!$A53,FALSE),0))*E$5</f>
        <v>3.4710000000000001</v>
      </c>
      <c r="F53" s="100">
        <f>(HLOOKUP(CONCATENATE($L$5,F$7),BECO_Datos!$D$3:$HN$86,BECO_Datos!$A53,FALSE)+IFERROR(HLOOKUP(CONCATENATE($L$5,F$7),BECO_Datos!$HP$3:$LT$86,BECO_Datos!$A53,FALSE),0))*F$5</f>
        <v>348.48873034166996</v>
      </c>
      <c r="G53" s="100">
        <f>(HLOOKUP(CONCATENATE($L$5,G$7),BECO_Datos!$D$3:$HN$86,BECO_Datos!$A53,FALSE)+IFERROR(HLOOKUP(CONCATENATE($L$5,G$7),BECO_Datos!$HP$3:$LT$86,BECO_Datos!$A53,FALSE),0))*G$5</f>
        <v>0</v>
      </c>
      <c r="H53" s="100">
        <f>(HLOOKUP(CONCATENATE($L$5,H$7),BECO_Datos!$D$3:$HN$86,BECO_Datos!$A53,FALSE)+IFERROR(HLOOKUP(CONCATENATE($L$5,H$7),BECO_Datos!$HP$3:$LT$86,BECO_Datos!$A53,FALSE),0))*H$5</f>
        <v>0.72</v>
      </c>
      <c r="I53" s="100">
        <f>(HLOOKUP(CONCATENATE($L$5,I$7),BECO_Datos!$D$3:$HN$86,BECO_Datos!$A53,FALSE)+IFERROR(HLOOKUP(CONCATENATE($L$5,I$7),BECO_Datos!$HP$3:$LT$86,BECO_Datos!$A53,FALSE),0))*I$5</f>
        <v>9.2020238095238103</v>
      </c>
      <c r="J53" s="100">
        <f>(HLOOKUP(CONCATENATE($L$5,J$7),BECO_Datos!$D$3:$HN$86,BECO_Datos!$A53,FALSE)+IFERROR(HLOOKUP(CONCATENATE($L$5,J$7),BECO_Datos!$HP$3:$LT$86,BECO_Datos!$A53,FALSE),0))*J$5</f>
        <v>369.25204580139263</v>
      </c>
      <c r="K53" s="100">
        <f>(HLOOKUP(CONCATENATE($L$5,K$7),BECO_Datos!$D$3:$HN$86,BECO_Datos!$A53,FALSE)+IFERROR(HLOOKUP(CONCATENATE($L$5,K$7),BECO_Datos!$HP$3:$LT$86,BECO_Datos!$A53,FALSE),0))*K$5</f>
        <v>0</v>
      </c>
      <c r="L53" s="22" t="str">
        <f t="shared" si="67"/>
        <v>No aplica</v>
      </c>
      <c r="M53" s="100">
        <f>(HLOOKUP(CONCATENATE($L$5,M$7),BECO_Datos!$D$3:$HN$86,BECO_Datos!$A53,FALSE)+IFERROR(HLOOKUP(CONCATENATE($L$5,M$7),BECO_Datos!$HP$3:$LT$86,BECO_Datos!$A53,FALSE),0))*M$5</f>
        <v>0</v>
      </c>
      <c r="N53" s="100">
        <f>(HLOOKUP(CONCATENATE($L$5,N$7),BECO_Datos!$D$3:$HN$86,BECO_Datos!$A53,FALSE)+IFERROR(HLOOKUP(CONCATENATE($L$5,N$7),BECO_Datos!$HP$3:$LT$86,BECO_Datos!$A53,FALSE),0))*N$5</f>
        <v>0</v>
      </c>
      <c r="O53" s="100">
        <f>(HLOOKUP(CONCATENATE($L$5,O$7),BECO_Datos!$D$3:$HN$86,BECO_Datos!$A53,FALSE)+IFERROR(HLOOKUP(CONCATENATE($L$5,O$7),BECO_Datos!$HP$3:$LT$86,BECO_Datos!$A53,FALSE),0))*O$5</f>
        <v>0</v>
      </c>
      <c r="P53" s="100">
        <f>(HLOOKUP(CONCATENATE($L$5,P$7),BECO_Datos!$D$3:$HN$86,BECO_Datos!$A53,FALSE)+IFERROR(HLOOKUP(CONCATENATE($L$5,P$7),BECO_Datos!$HP$3:$LT$86,BECO_Datos!$A53,FALSE),0))*P$5</f>
        <v>0</v>
      </c>
      <c r="Q53" s="100">
        <f>(HLOOKUP(CONCATENATE($L$5,Q$7),BECO_Datos!$D$3:$HN$86,BECO_Datos!$A53,FALSE)+IFERROR(HLOOKUP(CONCATENATE($L$5,Q$7),BECO_Datos!$HP$3:$LT$86,BECO_Datos!$A53,FALSE),0))*Q$5</f>
        <v>4.4984047619047622</v>
      </c>
      <c r="R53" s="100">
        <f>(HLOOKUP(CONCATENATE($L$5,R$7),BECO_Datos!$D$3:$HN$86,BECO_Datos!$A53,FALSE)+IFERROR(HLOOKUP(CONCATENATE($L$5,R$7),BECO_Datos!$HP$3:$LT$86,BECO_Datos!$A53,FALSE),0))*R$5</f>
        <v>61.265127000000007</v>
      </c>
      <c r="S53" s="100">
        <f>(HLOOKUP(CONCATENATE($L$5,S$7),BECO_Datos!$D$3:$HN$86,BECO_Datos!$A53,FALSE)+IFERROR(HLOOKUP(CONCATENATE($L$5,S$7),BECO_Datos!$HP$3:$LT$86,BECO_Datos!$A53,FALSE),0))*S$5</f>
        <v>11.026638</v>
      </c>
      <c r="T53" s="100">
        <f>(HLOOKUP(CONCATENATE($L$5,T$7),BECO_Datos!$D$3:$HN$86,BECO_Datos!$A53,FALSE)+IFERROR(HLOOKUP(CONCATENATE($L$5,T$7),BECO_Datos!$HP$3:$LT$86,BECO_Datos!$A53,FALSE),0))*T$5</f>
        <v>0</v>
      </c>
      <c r="U53" s="100">
        <f>(HLOOKUP(CONCATENATE($L$5,U$7),BECO_Datos!$D$3:$HN$86,BECO_Datos!$A53,FALSE)+IFERROR(HLOOKUP(CONCATENATE($L$5,U$7),BECO_Datos!$HP$3:$LT$86,BECO_Datos!$A53,FALSE),0))*U$5</f>
        <v>2.1753869894883189</v>
      </c>
      <c r="V53" s="100">
        <f>(HLOOKUP(CONCATENATE($L$5,V$7),BECO_Datos!$D$3:$HN$86,BECO_Datos!$A53,FALSE)+IFERROR(HLOOKUP(CONCATENATE($L$5,V$7),BECO_Datos!$HP$3:$LT$86,BECO_Datos!$A53,FALSE),0))*V$5</f>
        <v>0.69638095238095243</v>
      </c>
      <c r="W53" s="100">
        <f>(HLOOKUP(CONCATENATE($L$5,W$7),BECO_Datos!$D$3:$HN$86,BECO_Datos!$A53,FALSE)+IFERROR(HLOOKUP(CONCATENATE($L$5,W$7),BECO_Datos!$HP$3:$LT$86,BECO_Datos!$A53,FALSE),0))*W$5</f>
        <v>1.3833333333333333E-2</v>
      </c>
    </row>
    <row r="54" spans="1:23" x14ac:dyDescent="0.25">
      <c r="A54" s="54"/>
      <c r="B54" s="145" t="s">
        <v>89</v>
      </c>
      <c r="C54" s="23" t="str">
        <f t="shared" si="64"/>
        <v>No aplica</v>
      </c>
      <c r="D54" s="101">
        <f>(HLOOKUP(CONCATENATE($L$5,D$7),BECO_Datos!$D$3:$HN$86,BECO_Datos!$A54,FALSE)+IFERROR(HLOOKUP(CONCATENATE($L$5,D$7),BECO_Datos!$HP$3:$LT$86,BECO_Datos!$A54,FALSE),0))*D$5</f>
        <v>0</v>
      </c>
      <c r="E54" s="101">
        <f>(HLOOKUP(CONCATENATE($L$5,E$7),BECO_Datos!$D$3:$HN$86,BECO_Datos!$A54,FALSE)+IFERROR(HLOOKUP(CONCATENATE($L$5,E$7),BECO_Datos!$HP$3:$LT$86,BECO_Datos!$A54,FALSE),0))*E$5</f>
        <v>47.919261325235048</v>
      </c>
      <c r="F54" s="101">
        <f>(HLOOKUP(CONCATENATE($L$5,F$7),BECO_Datos!$D$3:$HN$86,BECO_Datos!$A54,FALSE)+IFERROR(HLOOKUP(CONCATENATE($L$5,F$7),BECO_Datos!$HP$3:$LT$86,BECO_Datos!$A54,FALSE),0))*F$5</f>
        <v>634.71709859625844</v>
      </c>
      <c r="G54" s="101">
        <f>(HLOOKUP(CONCATENATE($L$5,G$7),BECO_Datos!$D$3:$HN$86,BECO_Datos!$A54,FALSE)+IFERROR(HLOOKUP(CONCATENATE($L$5,G$7),BECO_Datos!$HP$3:$LT$86,BECO_Datos!$A54,FALSE),0))*G$5</f>
        <v>0</v>
      </c>
      <c r="H54" s="101">
        <f>(HLOOKUP(CONCATENATE($L$5,H$7),BECO_Datos!$D$3:$HN$86,BECO_Datos!$A54,FALSE)+IFERROR(HLOOKUP(CONCATENATE($L$5,H$7),BECO_Datos!$HP$3:$LT$86,BECO_Datos!$A54,FALSE),0))*H$5</f>
        <v>0</v>
      </c>
      <c r="I54" s="101">
        <f>(HLOOKUP(CONCATENATE($L$5,I$7),BECO_Datos!$D$3:$HN$86,BECO_Datos!$A54,FALSE)+IFERROR(HLOOKUP(CONCATENATE($L$5,I$7),BECO_Datos!$HP$3:$LT$86,BECO_Datos!$A54,FALSE),0))*I$5</f>
        <v>89.573785714285719</v>
      </c>
      <c r="J54" s="101">
        <f>(HLOOKUP(CONCATENATE($L$5,J$7),BECO_Datos!$D$3:$HN$86,BECO_Datos!$A54,FALSE)+IFERROR(HLOOKUP(CONCATENATE($L$5,J$7),BECO_Datos!$HP$3:$LT$86,BECO_Datos!$A54,FALSE),0))*J$5</f>
        <v>0</v>
      </c>
      <c r="K54" s="101">
        <f>(HLOOKUP(CONCATENATE($L$5,K$7),BECO_Datos!$D$3:$HN$86,BECO_Datos!$A54,FALSE)+IFERROR(HLOOKUP(CONCATENATE($L$5,K$7),BECO_Datos!$HP$3:$LT$86,BECO_Datos!$A54,FALSE),0))*K$5</f>
        <v>0</v>
      </c>
      <c r="L54" s="23" t="str">
        <f t="shared" si="67"/>
        <v>No aplica</v>
      </c>
      <c r="M54" s="101">
        <f>(HLOOKUP(CONCATENATE($L$5,M$7),BECO_Datos!$D$3:$HN$86,BECO_Datos!$A54,FALSE)+IFERROR(HLOOKUP(CONCATENATE($L$5,M$7),BECO_Datos!$HP$3:$LT$86,BECO_Datos!$A54,FALSE),0))*M$5</f>
        <v>0</v>
      </c>
      <c r="N54" s="101">
        <f>(HLOOKUP(CONCATENATE($L$5,N$7),BECO_Datos!$D$3:$HN$86,BECO_Datos!$A54,FALSE)+IFERROR(HLOOKUP(CONCATENATE($L$5,N$7),BECO_Datos!$HP$3:$LT$86,BECO_Datos!$A54,FALSE),0))*N$5</f>
        <v>0</v>
      </c>
      <c r="O54" s="101">
        <f>(HLOOKUP(CONCATENATE($L$5,O$7),BECO_Datos!$D$3:$HN$86,BECO_Datos!$A54,FALSE)+IFERROR(HLOOKUP(CONCATENATE($L$5,O$7),BECO_Datos!$HP$3:$LT$86,BECO_Datos!$A54,FALSE),0))*O$5</f>
        <v>0</v>
      </c>
      <c r="P54" s="101">
        <f>(HLOOKUP(CONCATENATE($L$5,P$7),BECO_Datos!$D$3:$HN$86,BECO_Datos!$A54,FALSE)+IFERROR(HLOOKUP(CONCATENATE($L$5,P$7),BECO_Datos!$HP$3:$LT$86,BECO_Datos!$A54,FALSE),0))*P$5</f>
        <v>0</v>
      </c>
      <c r="Q54" s="101">
        <f>(HLOOKUP(CONCATENATE($L$5,Q$7),BECO_Datos!$D$3:$HN$86,BECO_Datos!$A54,FALSE)+IFERROR(HLOOKUP(CONCATENATE($L$5,Q$7),BECO_Datos!$HP$3:$LT$86,BECO_Datos!$A54,FALSE),0))*Q$5</f>
        <v>8.824880952380953</v>
      </c>
      <c r="R54" s="101">
        <f>(HLOOKUP(CONCATENATE($L$5,R$7),BECO_Datos!$D$3:$HN$86,BECO_Datos!$A54,FALSE)+IFERROR(HLOOKUP(CONCATENATE($L$5,R$7),BECO_Datos!$HP$3:$LT$86,BECO_Datos!$A54,FALSE),0))*R$5</f>
        <v>986.38478299999997</v>
      </c>
      <c r="S54" s="101">
        <f>(HLOOKUP(CONCATENATE($L$5,S$7),BECO_Datos!$D$3:$HN$86,BECO_Datos!$A54,FALSE)+IFERROR(HLOOKUP(CONCATENATE($L$5,S$7),BECO_Datos!$HP$3:$LT$86,BECO_Datos!$A54,FALSE),0))*S$5</f>
        <v>366.82924300000002</v>
      </c>
      <c r="T54" s="101">
        <f>(HLOOKUP(CONCATENATE($L$5,T$7),BECO_Datos!$D$3:$HN$86,BECO_Datos!$A54,FALSE)+IFERROR(HLOOKUP(CONCATENATE($L$5,T$7),BECO_Datos!$HP$3:$LT$86,BECO_Datos!$A54,FALSE),0))*T$5</f>
        <v>12.330857142857143</v>
      </c>
      <c r="U54" s="101">
        <f>(HLOOKUP(CONCATENATE($L$5,U$7),BECO_Datos!$D$3:$HN$86,BECO_Datos!$A54,FALSE)+IFERROR(HLOOKUP(CONCATENATE($L$5,U$7),BECO_Datos!$HP$3:$LT$86,BECO_Datos!$A54,FALSE),0))*U$5</f>
        <v>60.954969885811735</v>
      </c>
      <c r="V54" s="101">
        <f>(HLOOKUP(CONCATENATE($L$5,V$7),BECO_Datos!$D$3:$HN$86,BECO_Datos!$A54,FALSE)+IFERROR(HLOOKUP(CONCATENATE($L$5,V$7),BECO_Datos!$HP$3:$LT$86,BECO_Datos!$A54,FALSE),0))*V$5</f>
        <v>3.5286190476190478</v>
      </c>
      <c r="W54" s="101">
        <f>(HLOOKUP(CONCATENATE($L$5,W$7),BECO_Datos!$D$3:$HN$86,BECO_Datos!$A54,FALSE)+IFERROR(HLOOKUP(CONCATENATE($L$5,W$7),BECO_Datos!$HP$3:$LT$86,BECO_Datos!$A54,FALSE),0))*W$5</f>
        <v>0</v>
      </c>
    </row>
    <row r="55" spans="1:23" x14ac:dyDescent="0.25">
      <c r="A55" s="54"/>
      <c r="B55" s="144" t="s">
        <v>90</v>
      </c>
      <c r="C55" s="22" t="str">
        <f t="shared" si="64"/>
        <v>No aplica</v>
      </c>
      <c r="D55" s="100">
        <f>(HLOOKUP(CONCATENATE($L$5,D$7),BECO_Datos!$D$3:$HN$86,BECO_Datos!$A55,FALSE)+IFERROR(HLOOKUP(CONCATENATE($L$5,D$7),BECO_Datos!$HP$3:$LT$86,BECO_Datos!$A55,FALSE),0))*D$5</f>
        <v>0</v>
      </c>
      <c r="E55" s="100">
        <f>(HLOOKUP(CONCATENATE($L$5,E$7),BECO_Datos!$D$3:$HN$86,BECO_Datos!$A55,FALSE)+IFERROR(HLOOKUP(CONCATENATE($L$5,E$7),BECO_Datos!$HP$3:$LT$86,BECO_Datos!$A55,FALSE),0))*E$5</f>
        <v>0</v>
      </c>
      <c r="F55" s="100">
        <f>(HLOOKUP(CONCATENATE($L$5,F$7),BECO_Datos!$D$3:$HN$86,BECO_Datos!$A55,FALSE)+IFERROR(HLOOKUP(CONCATENATE($L$5,F$7),BECO_Datos!$HP$3:$LT$86,BECO_Datos!$A55,FALSE),0))*F$5</f>
        <v>44.004303644209998</v>
      </c>
      <c r="G55" s="100">
        <f>(HLOOKUP(CONCATENATE($L$5,G$7),BECO_Datos!$D$3:$HN$86,BECO_Datos!$A55,FALSE)+IFERROR(HLOOKUP(CONCATENATE($L$5,G$7),BECO_Datos!$HP$3:$LT$86,BECO_Datos!$A55,FALSE),0))*G$5</f>
        <v>0</v>
      </c>
      <c r="H55" s="100">
        <f>(HLOOKUP(CONCATENATE($L$5,H$7),BECO_Datos!$D$3:$HN$86,BECO_Datos!$A55,FALSE)+IFERROR(HLOOKUP(CONCATENATE($L$5,H$7),BECO_Datos!$HP$3:$LT$86,BECO_Datos!$A55,FALSE),0))*H$5</f>
        <v>0</v>
      </c>
      <c r="I55" s="100">
        <f>(HLOOKUP(CONCATENATE($L$5,I$7),BECO_Datos!$D$3:$HN$86,BECO_Datos!$A55,FALSE)+IFERROR(HLOOKUP(CONCATENATE($L$5,I$7),BECO_Datos!$HP$3:$LT$86,BECO_Datos!$A55,FALSE),0))*I$5</f>
        <v>1.9047619047619048E-4</v>
      </c>
      <c r="J55" s="100">
        <f>(HLOOKUP(CONCATENATE($L$5,J$7),BECO_Datos!$D$3:$HN$86,BECO_Datos!$A55,FALSE)+IFERROR(HLOOKUP(CONCATENATE($L$5,J$7),BECO_Datos!$HP$3:$LT$86,BECO_Datos!$A55,FALSE),0))*J$5</f>
        <v>0</v>
      </c>
      <c r="K55" s="100">
        <f>(HLOOKUP(CONCATENATE($L$5,K$7),BECO_Datos!$D$3:$HN$86,BECO_Datos!$A55,FALSE)+IFERROR(HLOOKUP(CONCATENATE($L$5,K$7),BECO_Datos!$HP$3:$LT$86,BECO_Datos!$A55,FALSE),0))*K$5</f>
        <v>0</v>
      </c>
      <c r="L55" s="22" t="str">
        <f t="shared" si="67"/>
        <v>No aplica</v>
      </c>
      <c r="M55" s="100">
        <f>(HLOOKUP(CONCATENATE($L$5,M$7),BECO_Datos!$D$3:$HN$86,BECO_Datos!$A55,FALSE)+IFERROR(HLOOKUP(CONCATENATE($L$5,M$7),BECO_Datos!$HP$3:$LT$86,BECO_Datos!$A55,FALSE),0))*M$5</f>
        <v>0</v>
      </c>
      <c r="N55" s="100">
        <f>(HLOOKUP(CONCATENATE($L$5,N$7),BECO_Datos!$D$3:$HN$86,BECO_Datos!$A55,FALSE)+IFERROR(HLOOKUP(CONCATENATE($L$5,N$7),BECO_Datos!$HP$3:$LT$86,BECO_Datos!$A55,FALSE),0))*N$5</f>
        <v>0</v>
      </c>
      <c r="O55" s="100">
        <f>(HLOOKUP(CONCATENATE($L$5,O$7),BECO_Datos!$D$3:$HN$86,BECO_Datos!$A55,FALSE)+IFERROR(HLOOKUP(CONCATENATE($L$5,O$7),BECO_Datos!$HP$3:$LT$86,BECO_Datos!$A55,FALSE),0))*O$5</f>
        <v>0</v>
      </c>
      <c r="P55" s="100">
        <f>(HLOOKUP(CONCATENATE($L$5,P$7),BECO_Datos!$D$3:$HN$86,BECO_Datos!$A55,FALSE)+IFERROR(HLOOKUP(CONCATENATE($L$5,P$7),BECO_Datos!$HP$3:$LT$86,BECO_Datos!$A55,FALSE),0))*P$5</f>
        <v>0</v>
      </c>
      <c r="Q55" s="100">
        <f>(HLOOKUP(CONCATENATE($L$5,Q$7),BECO_Datos!$D$3:$HN$86,BECO_Datos!$A55,FALSE)+IFERROR(HLOOKUP(CONCATENATE($L$5,Q$7),BECO_Datos!$HP$3:$LT$86,BECO_Datos!$A55,FALSE),0))*Q$5</f>
        <v>2.407142857142857E-2</v>
      </c>
      <c r="R55" s="100">
        <f>(HLOOKUP(CONCATENATE($L$5,R$7),BECO_Datos!$D$3:$HN$86,BECO_Datos!$A55,FALSE)+IFERROR(HLOOKUP(CONCATENATE($L$5,R$7),BECO_Datos!$HP$3:$LT$86,BECO_Datos!$A55,FALSE),0))*R$5</f>
        <v>101.00426399999999</v>
      </c>
      <c r="S55" s="100">
        <f>(HLOOKUP(CONCATENATE($L$5,S$7),BECO_Datos!$D$3:$HN$86,BECO_Datos!$A55,FALSE)+IFERROR(HLOOKUP(CONCATENATE($L$5,S$7),BECO_Datos!$HP$3:$LT$86,BECO_Datos!$A55,FALSE),0))*S$5</f>
        <v>0</v>
      </c>
      <c r="T55" s="100">
        <f>(HLOOKUP(CONCATENATE($L$5,T$7),BECO_Datos!$D$3:$HN$86,BECO_Datos!$A55,FALSE)+IFERROR(HLOOKUP(CONCATENATE($L$5,T$7),BECO_Datos!$HP$3:$LT$86,BECO_Datos!$A55,FALSE),0))*T$5</f>
        <v>0</v>
      </c>
      <c r="U55" s="100">
        <f>(HLOOKUP(CONCATENATE($L$5,U$7),BECO_Datos!$D$3:$HN$86,BECO_Datos!$A55,FALSE)+IFERROR(HLOOKUP(CONCATENATE($L$5,U$7),BECO_Datos!$HP$3:$LT$86,BECO_Datos!$A55,FALSE),0))*U$5</f>
        <v>3.5793227798621756</v>
      </c>
      <c r="V55" s="100">
        <f>(HLOOKUP(CONCATENATE($L$5,V$7),BECO_Datos!$D$3:$HN$86,BECO_Datos!$A55,FALSE)+IFERROR(HLOOKUP(CONCATENATE($L$5,V$7),BECO_Datos!$HP$3:$LT$86,BECO_Datos!$A55,FALSE),0))*V$5</f>
        <v>0.45354761904761909</v>
      </c>
      <c r="W55" s="100">
        <f>(HLOOKUP(CONCATENATE($L$5,W$7),BECO_Datos!$D$3:$HN$86,BECO_Datos!$A55,FALSE)+IFERROR(HLOOKUP(CONCATENATE($L$5,W$7),BECO_Datos!$HP$3:$LT$86,BECO_Datos!$A55,FALSE),0))*W$5</f>
        <v>0</v>
      </c>
    </row>
    <row r="56" spans="1:23" x14ac:dyDescent="0.25">
      <c r="A56" s="54"/>
      <c r="B56" s="145" t="s">
        <v>91</v>
      </c>
      <c r="C56" s="23" t="str">
        <f t="shared" si="64"/>
        <v>No aplica</v>
      </c>
      <c r="D56" s="101">
        <f>(HLOOKUP(CONCATENATE($L$5,D$7),BECO_Datos!$D$3:$HN$86,BECO_Datos!$A56,FALSE)+IFERROR(HLOOKUP(CONCATENATE($L$5,D$7),BECO_Datos!$HP$3:$LT$86,BECO_Datos!$A56,FALSE),0))*D$5</f>
        <v>0</v>
      </c>
      <c r="E56" s="101">
        <f>(HLOOKUP(CONCATENATE($L$5,E$7),BECO_Datos!$D$3:$HN$86,BECO_Datos!$A56,FALSE)+IFERROR(HLOOKUP(CONCATENATE($L$5,E$7),BECO_Datos!$HP$3:$LT$86,BECO_Datos!$A56,FALSE),0))*E$5</f>
        <v>0</v>
      </c>
      <c r="F56" s="101">
        <f>(HLOOKUP(CONCATENATE($L$5,F$7),BECO_Datos!$D$3:$HN$86,BECO_Datos!$A56,FALSE)+IFERROR(HLOOKUP(CONCATENATE($L$5,F$7),BECO_Datos!$HP$3:$LT$86,BECO_Datos!$A56,FALSE),0))*F$5</f>
        <v>28909.782717411072</v>
      </c>
      <c r="G56" s="101">
        <f>(HLOOKUP(CONCATENATE($L$5,G$7),BECO_Datos!$D$3:$HN$86,BECO_Datos!$A56,FALSE)+IFERROR(HLOOKUP(CONCATENATE($L$5,G$7),BECO_Datos!$HP$3:$LT$86,BECO_Datos!$A56,FALSE),0))*G$5</f>
        <v>0</v>
      </c>
      <c r="H56" s="101">
        <f>(HLOOKUP(CONCATENATE($L$5,H$7),BECO_Datos!$D$3:$HN$86,BECO_Datos!$A56,FALSE)+IFERROR(HLOOKUP(CONCATENATE($L$5,H$7),BECO_Datos!$HP$3:$LT$86,BECO_Datos!$A56,FALSE),0))*H$5</f>
        <v>0</v>
      </c>
      <c r="I56" s="101">
        <f>(HLOOKUP(CONCATENATE($L$5,I$7),BECO_Datos!$D$3:$HN$86,BECO_Datos!$A56,FALSE)+IFERROR(HLOOKUP(CONCATENATE($L$5,I$7),BECO_Datos!$HP$3:$LT$86,BECO_Datos!$A56,FALSE),0))*I$5</f>
        <v>0</v>
      </c>
      <c r="J56" s="101">
        <f>(HLOOKUP(CONCATENATE($L$5,J$7),BECO_Datos!$D$3:$HN$86,BECO_Datos!$A56,FALSE)+IFERROR(HLOOKUP(CONCATENATE($L$5,J$7),BECO_Datos!$HP$3:$LT$86,BECO_Datos!$A56,FALSE),0))*J$5</f>
        <v>0</v>
      </c>
      <c r="K56" s="101">
        <f>(HLOOKUP(CONCATENATE($L$5,K$7),BECO_Datos!$D$3:$HN$86,BECO_Datos!$A56,FALSE)+IFERROR(HLOOKUP(CONCATENATE($L$5,K$7),BECO_Datos!$HP$3:$LT$86,BECO_Datos!$A56,FALSE),0))*K$5</f>
        <v>0</v>
      </c>
      <c r="L56" s="23" t="str">
        <f t="shared" si="67"/>
        <v>No aplica</v>
      </c>
      <c r="M56" s="101">
        <f>(HLOOKUP(CONCATENATE($L$5,M$7),BECO_Datos!$D$3:$HN$86,BECO_Datos!$A56,FALSE)+IFERROR(HLOOKUP(CONCATENATE($L$5,M$7),BECO_Datos!$HP$3:$LT$86,BECO_Datos!$A56,FALSE),0))*M$5</f>
        <v>0</v>
      </c>
      <c r="N56" s="101">
        <f>(HLOOKUP(CONCATENATE($L$5,N$7),BECO_Datos!$D$3:$HN$86,BECO_Datos!$A56,FALSE)+IFERROR(HLOOKUP(CONCATENATE($L$5,N$7),BECO_Datos!$HP$3:$LT$86,BECO_Datos!$A56,FALSE),0))*N$5</f>
        <v>0</v>
      </c>
      <c r="O56" s="101">
        <f>(HLOOKUP(CONCATENATE($L$5,O$7),BECO_Datos!$D$3:$HN$86,BECO_Datos!$A56,FALSE)+IFERROR(HLOOKUP(CONCATENATE($L$5,O$7),BECO_Datos!$HP$3:$LT$86,BECO_Datos!$A56,FALSE),0))*O$5</f>
        <v>0</v>
      </c>
      <c r="P56" s="101">
        <f>(HLOOKUP(CONCATENATE($L$5,P$7),BECO_Datos!$D$3:$HN$86,BECO_Datos!$A56,FALSE)+IFERROR(HLOOKUP(CONCATENATE($L$5,P$7),BECO_Datos!$HP$3:$LT$86,BECO_Datos!$A56,FALSE),0))*P$5</f>
        <v>0</v>
      </c>
      <c r="Q56" s="101">
        <f>(HLOOKUP(CONCATENATE($L$5,Q$7),BECO_Datos!$D$3:$HN$86,BECO_Datos!$A56,FALSE)+IFERROR(HLOOKUP(CONCATENATE($L$5,Q$7),BECO_Datos!$HP$3:$LT$86,BECO_Datos!$A56,FALSE),0))*Q$5</f>
        <v>2.7565714285714287</v>
      </c>
      <c r="R56" s="101">
        <f>(HLOOKUP(CONCATENATE($L$5,R$7),BECO_Datos!$D$3:$HN$86,BECO_Datos!$A56,FALSE)+IFERROR(HLOOKUP(CONCATENATE($L$5,R$7),BECO_Datos!$HP$3:$LT$86,BECO_Datos!$A56,FALSE),0))*R$5</f>
        <v>130.33824799999999</v>
      </c>
      <c r="S56" s="101">
        <f>(HLOOKUP(CONCATENATE($L$5,S$7),BECO_Datos!$D$3:$HN$86,BECO_Datos!$A56,FALSE)+IFERROR(HLOOKUP(CONCATENATE($L$5,S$7),BECO_Datos!$HP$3:$LT$86,BECO_Datos!$A56,FALSE),0))*S$5</f>
        <v>709.42033200000003</v>
      </c>
      <c r="T56" s="101">
        <f>(HLOOKUP(CONCATENATE($L$5,T$7),BECO_Datos!$D$3:$HN$86,BECO_Datos!$A56,FALSE)+IFERROR(HLOOKUP(CONCATENATE($L$5,T$7),BECO_Datos!$HP$3:$LT$86,BECO_Datos!$A56,FALSE),0))*T$5</f>
        <v>629.68176190476197</v>
      </c>
      <c r="U56" s="101">
        <f>(HLOOKUP(CONCATENATE($L$5,U$7),BECO_Datos!$D$3:$HN$86,BECO_Datos!$A56,FALSE)+IFERROR(HLOOKUP(CONCATENATE($L$5,U$7),BECO_Datos!$HP$3:$LT$86,BECO_Datos!$A56,FALSE),0))*U$5</f>
        <v>1635.097645599476</v>
      </c>
      <c r="V56" s="101">
        <f>(HLOOKUP(CONCATENATE($L$5,V$7),BECO_Datos!$D$3:$HN$86,BECO_Datos!$A56,FALSE)+IFERROR(HLOOKUP(CONCATENATE($L$5,V$7),BECO_Datos!$HP$3:$LT$86,BECO_Datos!$A56,FALSE),0))*V$5</f>
        <v>9.8500000000000004E-2</v>
      </c>
      <c r="W56" s="101">
        <f>(HLOOKUP(CONCATENATE($L$5,W$7),BECO_Datos!$D$3:$HN$86,BECO_Datos!$A56,FALSE)+IFERROR(HLOOKUP(CONCATENATE($L$5,W$7),BECO_Datos!$HP$3:$LT$86,BECO_Datos!$A56,FALSE),0))*W$5</f>
        <v>0</v>
      </c>
    </row>
    <row r="57" spans="1:23" x14ac:dyDescent="0.25">
      <c r="A57" s="54"/>
      <c r="B57" s="144" t="s">
        <v>92</v>
      </c>
      <c r="C57" s="22" t="str">
        <f t="shared" si="64"/>
        <v>No aplica</v>
      </c>
      <c r="D57" s="100">
        <f>(HLOOKUP(CONCATENATE($L$5,D$7),BECO_Datos!$D$3:$HN$86,BECO_Datos!$A57,FALSE)+IFERROR(HLOOKUP(CONCATENATE($L$5,D$7),BECO_Datos!$HP$3:$LT$86,BECO_Datos!$A57,FALSE),0))*D$5</f>
        <v>0</v>
      </c>
      <c r="E57" s="100">
        <f>(HLOOKUP(CONCATENATE($L$5,E$7),BECO_Datos!$D$3:$HN$86,BECO_Datos!$A57,FALSE)+IFERROR(HLOOKUP(CONCATENATE($L$5,E$7),BECO_Datos!$HP$3:$LT$86,BECO_Datos!$A57,FALSE),0))*E$5</f>
        <v>2.7390355986499735</v>
      </c>
      <c r="F57" s="100">
        <f>(HLOOKUP(CONCATENATE($L$5,F$7),BECO_Datos!$D$3:$HN$86,BECO_Datos!$A57,FALSE)+IFERROR(HLOOKUP(CONCATENATE($L$5,F$7),BECO_Datos!$HP$3:$LT$86,BECO_Datos!$A57,FALSE),0))*F$5</f>
        <v>8425.7324744966809</v>
      </c>
      <c r="G57" s="100">
        <f>(HLOOKUP(CONCATENATE($L$5,G$7),BECO_Datos!$D$3:$HN$86,BECO_Datos!$A57,FALSE)+IFERROR(HLOOKUP(CONCATENATE($L$5,G$7),BECO_Datos!$HP$3:$LT$86,BECO_Datos!$A57,FALSE),0))*G$5</f>
        <v>0</v>
      </c>
      <c r="H57" s="100">
        <f>(HLOOKUP(CONCATENATE($L$5,H$7),BECO_Datos!$D$3:$HN$86,BECO_Datos!$A57,FALSE)+IFERROR(HLOOKUP(CONCATENATE($L$5,H$7),BECO_Datos!$HP$3:$LT$86,BECO_Datos!$A57,FALSE),0))*H$5</f>
        <v>5.6000000000000001E-2</v>
      </c>
      <c r="I57" s="100">
        <f>(HLOOKUP(CONCATENATE($L$5,I$7),BECO_Datos!$D$3:$HN$86,BECO_Datos!$A57,FALSE)+IFERROR(HLOOKUP(CONCATENATE($L$5,I$7),BECO_Datos!$HP$3:$LT$86,BECO_Datos!$A57,FALSE),0))*I$5</f>
        <v>33.326523809523813</v>
      </c>
      <c r="J57" s="100">
        <f>(HLOOKUP(CONCATENATE($L$5,J$7),BECO_Datos!$D$3:$HN$86,BECO_Datos!$A57,FALSE)+IFERROR(HLOOKUP(CONCATENATE($L$5,J$7),BECO_Datos!$HP$3:$LT$86,BECO_Datos!$A57,FALSE),0))*J$5</f>
        <v>0</v>
      </c>
      <c r="K57" s="100">
        <f>(HLOOKUP(CONCATENATE($L$5,K$7),BECO_Datos!$D$3:$HN$86,BECO_Datos!$A57,FALSE)+IFERROR(HLOOKUP(CONCATENATE($L$5,K$7),BECO_Datos!$HP$3:$LT$86,BECO_Datos!$A57,FALSE),0))*K$5</f>
        <v>0</v>
      </c>
      <c r="L57" s="22" t="str">
        <f t="shared" si="67"/>
        <v>No aplica</v>
      </c>
      <c r="M57" s="100">
        <f>(HLOOKUP(CONCATENATE($L$5,M$7),BECO_Datos!$D$3:$HN$86,BECO_Datos!$A57,FALSE)+IFERROR(HLOOKUP(CONCATENATE($L$5,M$7),BECO_Datos!$HP$3:$LT$86,BECO_Datos!$A57,FALSE),0))*M$5</f>
        <v>0</v>
      </c>
      <c r="N57" s="100">
        <f>(HLOOKUP(CONCATENATE($L$5,N$7),BECO_Datos!$D$3:$HN$86,BECO_Datos!$A57,FALSE)+IFERROR(HLOOKUP(CONCATENATE($L$5,N$7),BECO_Datos!$HP$3:$LT$86,BECO_Datos!$A57,FALSE),0))*N$5</f>
        <v>0</v>
      </c>
      <c r="O57" s="100">
        <f>(HLOOKUP(CONCATENATE($L$5,O$7),BECO_Datos!$D$3:$HN$86,BECO_Datos!$A57,FALSE)+IFERROR(HLOOKUP(CONCATENATE($L$5,O$7),BECO_Datos!$HP$3:$LT$86,BECO_Datos!$A57,FALSE),0))*O$5</f>
        <v>0.06</v>
      </c>
      <c r="P57" s="100">
        <f>(HLOOKUP(CONCATENATE($L$5,P$7),BECO_Datos!$D$3:$HN$86,BECO_Datos!$A57,FALSE)+IFERROR(HLOOKUP(CONCATENATE($L$5,P$7),BECO_Datos!$HP$3:$LT$86,BECO_Datos!$A57,FALSE),0))*P$5</f>
        <v>59.220999999999997</v>
      </c>
      <c r="Q57" s="100">
        <f>(HLOOKUP(CONCATENATE($L$5,Q$7),BECO_Datos!$D$3:$HN$86,BECO_Datos!$A57,FALSE)+IFERROR(HLOOKUP(CONCATENATE($L$5,Q$7),BECO_Datos!$HP$3:$LT$86,BECO_Datos!$A57,FALSE),0))*Q$5</f>
        <v>28.99042857142857</v>
      </c>
      <c r="R57" s="100">
        <f>(HLOOKUP(CONCATENATE($L$5,R$7),BECO_Datos!$D$3:$HN$86,BECO_Datos!$A57,FALSE)+IFERROR(HLOOKUP(CONCATENATE($L$5,R$7),BECO_Datos!$HP$3:$LT$86,BECO_Datos!$A57,FALSE),0))*R$5</f>
        <v>1291.577205</v>
      </c>
      <c r="S57" s="100">
        <f>(HLOOKUP(CONCATENATE($L$5,S$7),BECO_Datos!$D$3:$HN$86,BECO_Datos!$A57,FALSE)+IFERROR(HLOOKUP(CONCATENATE($L$5,S$7),BECO_Datos!$HP$3:$LT$86,BECO_Datos!$A57,FALSE),0))*S$5</f>
        <v>382.01562899999999</v>
      </c>
      <c r="T57" s="100">
        <f>(HLOOKUP(CONCATENATE($L$5,T$7),BECO_Datos!$D$3:$HN$86,BECO_Datos!$A57,FALSE)+IFERROR(HLOOKUP(CONCATENATE($L$5,T$7),BECO_Datos!$HP$3:$LT$86,BECO_Datos!$A57,FALSE),0))*T$5</f>
        <v>36.96445238095238</v>
      </c>
      <c r="U57" s="100">
        <f>(HLOOKUP(CONCATENATE($L$5,U$7),BECO_Datos!$D$3:$HN$86,BECO_Datos!$A57,FALSE)+IFERROR(HLOOKUP(CONCATENATE($L$5,U$7),BECO_Datos!$HP$3:$LT$86,BECO_Datos!$A57,FALSE),0))*U$5</f>
        <v>17.139335581832214</v>
      </c>
      <c r="V57" s="100">
        <f>(HLOOKUP(CONCATENATE($L$5,V$7),BECO_Datos!$D$3:$HN$86,BECO_Datos!$A57,FALSE)+IFERROR(HLOOKUP(CONCATENATE($L$5,V$7),BECO_Datos!$HP$3:$LT$86,BECO_Datos!$A57,FALSE),0))*V$5</f>
        <v>11.159452380952381</v>
      </c>
      <c r="W57" s="100">
        <f>(HLOOKUP(CONCATENATE($L$5,W$7),BECO_Datos!$D$3:$HN$86,BECO_Datos!$A57,FALSE)+IFERROR(HLOOKUP(CONCATENATE($L$5,W$7),BECO_Datos!$HP$3:$LT$86,BECO_Datos!$A57,FALSE),0))*W$5</f>
        <v>0</v>
      </c>
    </row>
    <row r="58" spans="1:23" x14ac:dyDescent="0.25">
      <c r="A58" s="54"/>
      <c r="B58" s="145" t="s">
        <v>93</v>
      </c>
      <c r="C58" s="23" t="str">
        <f t="shared" si="64"/>
        <v>No aplica</v>
      </c>
      <c r="D58" s="101">
        <f>(HLOOKUP(CONCATENATE($L$5,D$7),BECO_Datos!$D$3:$HN$86,BECO_Datos!$A58,FALSE)+IFERROR(HLOOKUP(CONCATENATE($L$5,D$7),BECO_Datos!$HP$3:$LT$86,BECO_Datos!$A58,FALSE),0))*D$5</f>
        <v>0</v>
      </c>
      <c r="E58" s="101">
        <f>(HLOOKUP(CONCATENATE($L$5,E$7),BECO_Datos!$D$3:$HN$86,BECO_Datos!$A58,FALSE)+IFERROR(HLOOKUP(CONCATENATE($L$5,E$7),BECO_Datos!$HP$3:$LT$86,BECO_Datos!$A58,FALSE),0))*E$5</f>
        <v>0</v>
      </c>
      <c r="F58" s="101">
        <f>(HLOOKUP(CONCATENATE($L$5,F$7),BECO_Datos!$D$3:$HN$86,BECO_Datos!$A58,FALSE)+IFERROR(HLOOKUP(CONCATENATE($L$5,F$7),BECO_Datos!$HP$3:$LT$86,BECO_Datos!$A58,FALSE),0))*F$5</f>
        <v>0</v>
      </c>
      <c r="G58" s="101">
        <f>(HLOOKUP(CONCATENATE($L$5,G$7),BECO_Datos!$D$3:$HN$86,BECO_Datos!$A58,FALSE)+IFERROR(HLOOKUP(CONCATENATE($L$5,G$7),BECO_Datos!$HP$3:$LT$86,BECO_Datos!$A58,FALSE),0))*G$5</f>
        <v>0</v>
      </c>
      <c r="H58" s="101">
        <f>(HLOOKUP(CONCATENATE($L$5,H$7),BECO_Datos!$D$3:$HN$86,BECO_Datos!$A58,FALSE)+IFERROR(HLOOKUP(CONCATENATE($L$5,H$7),BECO_Datos!$HP$3:$LT$86,BECO_Datos!$A58,FALSE),0))*H$5</f>
        <v>0</v>
      </c>
      <c r="I58" s="101">
        <f>(HLOOKUP(CONCATENATE($L$5,I$7),BECO_Datos!$D$3:$HN$86,BECO_Datos!$A58,FALSE)+IFERROR(HLOOKUP(CONCATENATE($L$5,I$7),BECO_Datos!$HP$3:$LT$86,BECO_Datos!$A58,FALSE),0))*I$5</f>
        <v>0</v>
      </c>
      <c r="J58" s="101">
        <f>(HLOOKUP(CONCATENATE($L$5,J$7),BECO_Datos!$D$3:$HN$86,BECO_Datos!$A58,FALSE)+IFERROR(HLOOKUP(CONCATENATE($L$5,J$7),BECO_Datos!$HP$3:$LT$86,BECO_Datos!$A58,FALSE),0))*J$5</f>
        <v>0</v>
      </c>
      <c r="K58" s="101">
        <f>(HLOOKUP(CONCATENATE($L$5,K$7),BECO_Datos!$D$3:$HN$86,BECO_Datos!$A58,FALSE)+IFERROR(HLOOKUP(CONCATENATE($L$5,K$7),BECO_Datos!$HP$3:$LT$86,BECO_Datos!$A58,FALSE),0))*K$5</f>
        <v>0</v>
      </c>
      <c r="L58" s="23" t="str">
        <f t="shared" si="67"/>
        <v>No aplica</v>
      </c>
      <c r="M58" s="101">
        <f>(HLOOKUP(CONCATENATE($L$5,M$7),BECO_Datos!$D$3:$HN$86,BECO_Datos!$A58,FALSE)+IFERROR(HLOOKUP(CONCATENATE($L$5,M$7),BECO_Datos!$HP$3:$LT$86,BECO_Datos!$A58,FALSE),0))*M$5</f>
        <v>0</v>
      </c>
      <c r="N58" s="101">
        <f>(HLOOKUP(CONCATENATE($L$5,N$7),BECO_Datos!$D$3:$HN$86,BECO_Datos!$A58,FALSE)+IFERROR(HLOOKUP(CONCATENATE($L$5,N$7),BECO_Datos!$HP$3:$LT$86,BECO_Datos!$A58,FALSE),0))*N$5</f>
        <v>0</v>
      </c>
      <c r="O58" s="101">
        <f>(HLOOKUP(CONCATENATE($L$5,O$7),BECO_Datos!$D$3:$HN$86,BECO_Datos!$A58,FALSE)+IFERROR(HLOOKUP(CONCATENATE($L$5,O$7),BECO_Datos!$HP$3:$LT$86,BECO_Datos!$A58,FALSE),0))*O$5</f>
        <v>0</v>
      </c>
      <c r="P58" s="101">
        <f>(HLOOKUP(CONCATENATE($L$5,P$7),BECO_Datos!$D$3:$HN$86,BECO_Datos!$A58,FALSE)+IFERROR(HLOOKUP(CONCATENATE($L$5,P$7),BECO_Datos!$HP$3:$LT$86,BECO_Datos!$A58,FALSE),0))*P$5</f>
        <v>0</v>
      </c>
      <c r="Q58" s="101">
        <f>(HLOOKUP(CONCATENATE($L$5,Q$7),BECO_Datos!$D$3:$HN$86,BECO_Datos!$A58,FALSE)+IFERROR(HLOOKUP(CONCATENATE($L$5,Q$7),BECO_Datos!$HP$3:$LT$86,BECO_Datos!$A58,FALSE),0))*Q$5</f>
        <v>0</v>
      </c>
      <c r="R58" s="101">
        <f>(HLOOKUP(CONCATENATE($L$5,R$7),BECO_Datos!$D$3:$HN$86,BECO_Datos!$A58,FALSE)+IFERROR(HLOOKUP(CONCATENATE($L$5,R$7),BECO_Datos!$HP$3:$LT$86,BECO_Datos!$A58,FALSE),0))*R$5</f>
        <v>0</v>
      </c>
      <c r="S58" s="101">
        <f>(HLOOKUP(CONCATENATE($L$5,S$7),BECO_Datos!$D$3:$HN$86,BECO_Datos!$A58,FALSE)+IFERROR(HLOOKUP(CONCATENATE($L$5,S$7),BECO_Datos!$HP$3:$LT$86,BECO_Datos!$A58,FALSE),0))*S$5</f>
        <v>0</v>
      </c>
      <c r="T58" s="101">
        <f>(HLOOKUP(CONCATENATE($L$5,T$7),BECO_Datos!$D$3:$HN$86,BECO_Datos!$A58,FALSE)+IFERROR(HLOOKUP(CONCATENATE($L$5,T$7),BECO_Datos!$HP$3:$LT$86,BECO_Datos!$A58,FALSE),0))*T$5</f>
        <v>0</v>
      </c>
      <c r="U58" s="101">
        <f>(HLOOKUP(CONCATENATE($L$5,U$7),BECO_Datos!$D$3:$HN$86,BECO_Datos!$A58,FALSE)+IFERROR(HLOOKUP(CONCATENATE($L$5,U$7),BECO_Datos!$HP$3:$LT$86,BECO_Datos!$A58,FALSE),0))*U$5</f>
        <v>0</v>
      </c>
      <c r="V58" s="101">
        <f>(HLOOKUP(CONCATENATE($L$5,V$7),BECO_Datos!$D$3:$HN$86,BECO_Datos!$A58,FALSE)+IFERROR(HLOOKUP(CONCATENATE($L$5,V$7),BECO_Datos!$HP$3:$LT$86,BECO_Datos!$A58,FALSE),0))*V$5</f>
        <v>0</v>
      </c>
      <c r="W58" s="101">
        <f>(HLOOKUP(CONCATENATE($L$5,W$7),BECO_Datos!$D$3:$HN$86,BECO_Datos!$A58,FALSE)+IFERROR(HLOOKUP(CONCATENATE($L$5,W$7),BECO_Datos!$HP$3:$LT$86,BECO_Datos!$A58,FALSE),0))*W$5</f>
        <v>0</v>
      </c>
    </row>
    <row r="59" spans="1:23" x14ac:dyDescent="0.25">
      <c r="A59" s="54"/>
      <c r="B59" s="144" t="s">
        <v>94</v>
      </c>
      <c r="C59" s="22" t="str">
        <f t="shared" si="64"/>
        <v>No aplica</v>
      </c>
      <c r="D59" s="100">
        <f>(HLOOKUP(CONCATENATE($L$5,D$7),BECO_Datos!$D$3:$HN$86,BECO_Datos!$A59,FALSE)+IFERROR(HLOOKUP(CONCATENATE($L$5,D$7),BECO_Datos!$HP$3:$LT$86,BECO_Datos!$A59,FALSE),0))*D$5</f>
        <v>0</v>
      </c>
      <c r="E59" s="100">
        <f>(HLOOKUP(CONCATENATE($L$5,E$7),BECO_Datos!$D$3:$HN$86,BECO_Datos!$A59,FALSE)+IFERROR(HLOOKUP(CONCATENATE($L$5,E$7),BECO_Datos!$HP$3:$LT$86,BECO_Datos!$A59,FALSE),0))*E$5</f>
        <v>1.107</v>
      </c>
      <c r="F59" s="100">
        <f>(HLOOKUP(CONCATENATE($L$5,F$7),BECO_Datos!$D$3:$HN$86,BECO_Datos!$A59,FALSE)+IFERROR(HLOOKUP(CONCATENATE($L$5,F$7),BECO_Datos!$HP$3:$LT$86,BECO_Datos!$A59,FALSE),0))*F$5</f>
        <v>1352.8565963530916</v>
      </c>
      <c r="G59" s="100">
        <f>(HLOOKUP(CONCATENATE($L$5,G$7),BECO_Datos!$D$3:$HN$86,BECO_Datos!$A59,FALSE)+IFERROR(HLOOKUP(CONCATENATE($L$5,G$7),BECO_Datos!$HP$3:$LT$86,BECO_Datos!$A59,FALSE),0))*G$5</f>
        <v>0</v>
      </c>
      <c r="H59" s="100">
        <f>(HLOOKUP(CONCATENATE($L$5,H$7),BECO_Datos!$D$3:$HN$86,BECO_Datos!$A59,FALSE)+IFERROR(HLOOKUP(CONCATENATE($L$5,H$7),BECO_Datos!$HP$3:$LT$86,BECO_Datos!$A59,FALSE),0))*H$5</f>
        <v>0.112</v>
      </c>
      <c r="I59" s="100">
        <f>(HLOOKUP(CONCATENATE($L$5,I$7),BECO_Datos!$D$3:$HN$86,BECO_Datos!$A59,FALSE)+IFERROR(HLOOKUP(CONCATENATE($L$5,I$7),BECO_Datos!$HP$3:$LT$86,BECO_Datos!$A59,FALSE),0))*I$5</f>
        <v>1.2104761904761905</v>
      </c>
      <c r="J59" s="100">
        <f>(HLOOKUP(CONCATENATE($L$5,J$7),BECO_Datos!$D$3:$HN$86,BECO_Datos!$A59,FALSE)+IFERROR(HLOOKUP(CONCATENATE($L$5,J$7),BECO_Datos!$HP$3:$LT$86,BECO_Datos!$A59,FALSE),0))*J$5</f>
        <v>1.7534168089719009E-2</v>
      </c>
      <c r="K59" s="100">
        <f>(HLOOKUP(CONCATENATE($L$5,K$7),BECO_Datos!$D$3:$HN$86,BECO_Datos!$A59,FALSE)+IFERROR(HLOOKUP(CONCATENATE($L$5,K$7),BECO_Datos!$HP$3:$LT$86,BECO_Datos!$A59,FALSE),0))*K$5</f>
        <v>0</v>
      </c>
      <c r="L59" s="22" t="str">
        <f t="shared" si="67"/>
        <v>No aplica</v>
      </c>
      <c r="M59" s="100">
        <f>(HLOOKUP(CONCATENATE($L$5,M$7),BECO_Datos!$D$3:$HN$86,BECO_Datos!$A59,FALSE)+IFERROR(HLOOKUP(CONCATENATE($L$5,M$7),BECO_Datos!$HP$3:$LT$86,BECO_Datos!$A59,FALSE),0))*M$5</f>
        <v>0</v>
      </c>
      <c r="N59" s="100">
        <f>(HLOOKUP(CONCATENATE($L$5,N$7),BECO_Datos!$D$3:$HN$86,BECO_Datos!$A59,FALSE)+IFERROR(HLOOKUP(CONCATENATE($L$5,N$7),BECO_Datos!$HP$3:$LT$86,BECO_Datos!$A59,FALSE),0))*N$5</f>
        <v>0</v>
      </c>
      <c r="O59" s="100">
        <f>(HLOOKUP(CONCATENATE($L$5,O$7),BECO_Datos!$D$3:$HN$86,BECO_Datos!$A59,FALSE)+IFERROR(HLOOKUP(CONCATENATE($L$5,O$7),BECO_Datos!$HP$3:$LT$86,BECO_Datos!$A59,FALSE),0))*O$5</f>
        <v>0</v>
      </c>
      <c r="P59" s="100">
        <f>(HLOOKUP(CONCATENATE($L$5,P$7),BECO_Datos!$D$3:$HN$86,BECO_Datos!$A59,FALSE)+IFERROR(HLOOKUP(CONCATENATE($L$5,P$7),BECO_Datos!$HP$3:$LT$86,BECO_Datos!$A59,FALSE),0))*P$5</f>
        <v>0.89300000000000002</v>
      </c>
      <c r="Q59" s="100">
        <f>(HLOOKUP(CONCATENATE($L$5,Q$7),BECO_Datos!$D$3:$HN$86,BECO_Datos!$A59,FALSE)+IFERROR(HLOOKUP(CONCATENATE($L$5,Q$7),BECO_Datos!$HP$3:$LT$86,BECO_Datos!$A59,FALSE),0))*Q$5</f>
        <v>7.2460952380952381</v>
      </c>
      <c r="R59" s="100">
        <f>(HLOOKUP(CONCATENATE($L$5,R$7),BECO_Datos!$D$3:$HN$86,BECO_Datos!$A59,FALSE)+IFERROR(HLOOKUP(CONCATENATE($L$5,R$7),BECO_Datos!$HP$3:$LT$86,BECO_Datos!$A59,FALSE),0))*R$5</f>
        <v>973.46873099999993</v>
      </c>
      <c r="S59" s="100">
        <f>(HLOOKUP(CONCATENATE($L$5,S$7),BECO_Datos!$D$3:$HN$86,BECO_Datos!$A59,FALSE)+IFERROR(HLOOKUP(CONCATENATE($L$5,S$7),BECO_Datos!$HP$3:$LT$86,BECO_Datos!$A59,FALSE),0))*S$5</f>
        <v>21.376830000000002</v>
      </c>
      <c r="T59" s="100">
        <f>(HLOOKUP(CONCATENATE($L$5,T$7),BECO_Datos!$D$3:$HN$86,BECO_Datos!$A59,FALSE)+IFERROR(HLOOKUP(CONCATENATE($L$5,T$7),BECO_Datos!$HP$3:$LT$86,BECO_Datos!$A59,FALSE),0))*T$5</f>
        <v>2.8177142857142856</v>
      </c>
      <c r="U59" s="100">
        <f>(HLOOKUP(CONCATENATE($L$5,U$7),BECO_Datos!$D$3:$HN$86,BECO_Datos!$A59,FALSE)+IFERROR(HLOOKUP(CONCATENATE($L$5,U$7),BECO_Datos!$HP$3:$LT$86,BECO_Datos!$A59,FALSE),0))*U$5</f>
        <v>12.397622462157237</v>
      </c>
      <c r="V59" s="100">
        <f>(HLOOKUP(CONCATENATE($L$5,V$7),BECO_Datos!$D$3:$HN$86,BECO_Datos!$A59,FALSE)+IFERROR(HLOOKUP(CONCATENATE($L$5,V$7),BECO_Datos!$HP$3:$LT$86,BECO_Datos!$A59,FALSE),0))*V$5</f>
        <v>3.9560476190476193</v>
      </c>
      <c r="W59" s="100">
        <f>(HLOOKUP(CONCATENATE($L$5,W$7),BECO_Datos!$D$3:$HN$86,BECO_Datos!$A59,FALSE)+IFERROR(HLOOKUP(CONCATENATE($L$5,W$7),BECO_Datos!$HP$3:$LT$86,BECO_Datos!$A59,FALSE),0))*W$5</f>
        <v>2.2119047619047618E-2</v>
      </c>
    </row>
    <row r="60" spans="1:23" x14ac:dyDescent="0.25">
      <c r="A60" s="54"/>
      <c r="B60" s="145" t="s">
        <v>95</v>
      </c>
      <c r="C60" s="23" t="str">
        <f t="shared" si="64"/>
        <v>No aplica</v>
      </c>
      <c r="D60" s="101">
        <f>(HLOOKUP(CONCATENATE($L$5,D$7),BECO_Datos!$D$3:$HN$86,BECO_Datos!$A60,FALSE)+IFERROR(HLOOKUP(CONCATENATE($L$5,D$7),BECO_Datos!$HP$3:$LT$86,BECO_Datos!$A60,FALSE),0))*D$5</f>
        <v>0</v>
      </c>
      <c r="E60" s="101">
        <f>(HLOOKUP(CONCATENATE($L$5,E$7),BECO_Datos!$D$3:$HN$86,BECO_Datos!$A60,FALSE)+IFERROR(HLOOKUP(CONCATENATE($L$5,E$7),BECO_Datos!$HP$3:$LT$86,BECO_Datos!$A60,FALSE),0))*E$5</f>
        <v>1609.3657450517471</v>
      </c>
      <c r="F60" s="101">
        <f>(HLOOKUP(CONCATENATE($L$5,F$7),BECO_Datos!$D$3:$HN$86,BECO_Datos!$A60,FALSE)+IFERROR(HLOOKUP(CONCATENATE($L$5,F$7),BECO_Datos!$HP$3:$LT$86,BECO_Datos!$A60,FALSE),0))*F$5</f>
        <v>4307.8795557223466</v>
      </c>
      <c r="G60" s="101">
        <f>(HLOOKUP(CONCATENATE($L$5,G$7),BECO_Datos!$D$3:$HN$86,BECO_Datos!$A60,FALSE)+IFERROR(HLOOKUP(CONCATENATE($L$5,G$7),BECO_Datos!$HP$3:$LT$86,BECO_Datos!$A60,FALSE),0))*G$5</f>
        <v>0</v>
      </c>
      <c r="H60" s="101">
        <f>(HLOOKUP(CONCATENATE($L$5,H$7),BECO_Datos!$D$3:$HN$86,BECO_Datos!$A60,FALSE)+IFERROR(HLOOKUP(CONCATENATE($L$5,H$7),BECO_Datos!$HP$3:$LT$86,BECO_Datos!$A60,FALSE),0))*H$5</f>
        <v>9.5779999999999994</v>
      </c>
      <c r="I60" s="101">
        <f>(HLOOKUP(CONCATENATE($L$5,I$7),BECO_Datos!$D$3:$HN$86,BECO_Datos!$A60,FALSE)+IFERROR(HLOOKUP(CONCATENATE($L$5,I$7),BECO_Datos!$HP$3:$LT$86,BECO_Datos!$A60,FALSE),0))*I$5</f>
        <v>182.02169047619049</v>
      </c>
      <c r="J60" s="101">
        <f>(HLOOKUP(CONCATENATE($L$5,J$7),BECO_Datos!$D$3:$HN$86,BECO_Datos!$A60,FALSE)+IFERROR(HLOOKUP(CONCATENATE($L$5,J$7),BECO_Datos!$HP$3:$LT$86,BECO_Datos!$A60,FALSE),0))*J$5</f>
        <v>1062.3253596845409</v>
      </c>
      <c r="K60" s="101">
        <f>(HLOOKUP(CONCATENATE($L$5,K$7),BECO_Datos!$D$3:$HN$86,BECO_Datos!$A60,FALSE)+IFERROR(HLOOKUP(CONCATENATE($L$5,K$7),BECO_Datos!$HP$3:$LT$86,BECO_Datos!$A60,FALSE),0))*K$5</f>
        <v>0</v>
      </c>
      <c r="L60" s="23" t="str">
        <f t="shared" si="67"/>
        <v>No aplica</v>
      </c>
      <c r="M60" s="101">
        <f>(HLOOKUP(CONCATENATE($L$5,M$7),BECO_Datos!$D$3:$HN$86,BECO_Datos!$A60,FALSE)+IFERROR(HLOOKUP(CONCATENATE($L$5,M$7),BECO_Datos!$HP$3:$LT$86,BECO_Datos!$A60,FALSE),0))*M$5</f>
        <v>0</v>
      </c>
      <c r="N60" s="101">
        <f>(HLOOKUP(CONCATENATE($L$5,N$7),BECO_Datos!$D$3:$HN$86,BECO_Datos!$A60,FALSE)+IFERROR(HLOOKUP(CONCATENATE($L$5,N$7),BECO_Datos!$HP$3:$LT$86,BECO_Datos!$A60,FALSE),0))*N$5</f>
        <v>0</v>
      </c>
      <c r="O60" s="101">
        <f>(HLOOKUP(CONCATENATE($L$5,O$7),BECO_Datos!$D$3:$HN$86,BECO_Datos!$A60,FALSE)+IFERROR(HLOOKUP(CONCATENATE($L$5,O$7),BECO_Datos!$HP$3:$LT$86,BECO_Datos!$A60,FALSE),0))*O$5</f>
        <v>113.74</v>
      </c>
      <c r="P60" s="101">
        <f>(HLOOKUP(CONCATENATE($L$5,P$7),BECO_Datos!$D$3:$HN$86,BECO_Datos!$A60,FALSE)+IFERROR(HLOOKUP(CONCATENATE($L$5,P$7),BECO_Datos!$HP$3:$LT$86,BECO_Datos!$A60,FALSE),0))*P$5</f>
        <v>28.786000000000001</v>
      </c>
      <c r="Q60" s="101">
        <f>(HLOOKUP(CONCATENATE($L$5,Q$7),BECO_Datos!$D$3:$HN$86,BECO_Datos!$A60,FALSE)+IFERROR(HLOOKUP(CONCATENATE($L$5,Q$7),BECO_Datos!$HP$3:$LT$86,BECO_Datos!$A60,FALSE),0))*Q$5</f>
        <v>247.02716666666666</v>
      </c>
      <c r="R60" s="101">
        <f>(HLOOKUP(CONCATENATE($L$5,R$7),BECO_Datos!$D$3:$HN$86,BECO_Datos!$A60,FALSE)+IFERROR(HLOOKUP(CONCATENATE($L$5,R$7),BECO_Datos!$HP$3:$LT$86,BECO_Datos!$A60,FALSE),0))*R$5</f>
        <v>1259.5536979999999</v>
      </c>
      <c r="S60" s="101">
        <f>(HLOOKUP(CONCATENATE($L$5,S$7),BECO_Datos!$D$3:$HN$86,BECO_Datos!$A60,FALSE)+IFERROR(HLOOKUP(CONCATENATE($L$5,S$7),BECO_Datos!$HP$3:$LT$86,BECO_Datos!$A60,FALSE),0))*S$5</f>
        <v>660.31057899999996</v>
      </c>
      <c r="T60" s="101">
        <f>(HLOOKUP(CONCATENATE($L$5,T$7),BECO_Datos!$D$3:$HN$86,BECO_Datos!$A60,FALSE)+IFERROR(HLOOKUP(CONCATENATE($L$5,T$7),BECO_Datos!$HP$3:$LT$86,BECO_Datos!$A60,FALSE),0))*T$5</f>
        <v>69.409547619047615</v>
      </c>
      <c r="U60" s="101">
        <f>(HLOOKUP(CONCATENATE($L$5,U$7),BECO_Datos!$D$3:$HN$86,BECO_Datos!$A60,FALSE)+IFERROR(HLOOKUP(CONCATENATE($L$5,U$7),BECO_Datos!$HP$3:$LT$86,BECO_Datos!$A60,FALSE),0))*U$5</f>
        <v>184.53147439758885</v>
      </c>
      <c r="V60" s="101">
        <f>(HLOOKUP(CONCATENATE($L$5,V$7),BECO_Datos!$D$3:$HN$86,BECO_Datos!$A60,FALSE)+IFERROR(HLOOKUP(CONCATENATE($L$5,V$7),BECO_Datos!$HP$3:$LT$86,BECO_Datos!$A60,FALSE),0))*V$5</f>
        <v>13.84552380952381</v>
      </c>
      <c r="W60" s="101">
        <f>(HLOOKUP(CONCATENATE($L$5,W$7),BECO_Datos!$D$3:$HN$86,BECO_Datos!$A60,FALSE)+IFERROR(HLOOKUP(CONCATENATE($L$5,W$7),BECO_Datos!$HP$3:$LT$86,BECO_Datos!$A60,FALSE),0))*W$5</f>
        <v>1.942952380952381</v>
      </c>
    </row>
    <row r="61" spans="1:23" x14ac:dyDescent="0.25">
      <c r="A61" s="54"/>
      <c r="B61" s="144" t="s">
        <v>96</v>
      </c>
      <c r="C61" s="22" t="str">
        <f t="shared" si="64"/>
        <v>No aplica</v>
      </c>
      <c r="D61" s="100">
        <f>(HLOOKUP(CONCATENATE($L$5,D$7),BECO_Datos!$D$3:$HN$86,BECO_Datos!$A61,FALSE)+IFERROR(HLOOKUP(CONCATENATE($L$5,D$7),BECO_Datos!$HP$3:$LT$86,BECO_Datos!$A61,FALSE),0))*D$5</f>
        <v>0</v>
      </c>
      <c r="E61" s="100">
        <f>(HLOOKUP(CONCATENATE($L$5,E$7),BECO_Datos!$D$3:$HN$86,BECO_Datos!$A61,FALSE)+IFERROR(HLOOKUP(CONCATENATE($L$5,E$7),BECO_Datos!$HP$3:$LT$86,BECO_Datos!$A61,FALSE),0))*E$5</f>
        <v>241.994</v>
      </c>
      <c r="F61" s="100">
        <f>(HLOOKUP(CONCATENATE($L$5,F$7),BECO_Datos!$D$3:$HN$86,BECO_Datos!$A61,FALSE)+IFERROR(HLOOKUP(CONCATENATE($L$5,F$7),BECO_Datos!$HP$3:$LT$86,BECO_Datos!$A61,FALSE),0))*F$5</f>
        <v>8757.5479011040716</v>
      </c>
      <c r="G61" s="100">
        <f>(HLOOKUP(CONCATENATE($L$5,G$7),BECO_Datos!$D$3:$HN$86,BECO_Datos!$A61,FALSE)+IFERROR(HLOOKUP(CONCATENATE($L$5,G$7),BECO_Datos!$HP$3:$LT$86,BECO_Datos!$A61,FALSE),0))*G$5</f>
        <v>0</v>
      </c>
      <c r="H61" s="100">
        <f>(HLOOKUP(CONCATENATE($L$5,H$7),BECO_Datos!$D$3:$HN$86,BECO_Datos!$A61,FALSE)+IFERROR(HLOOKUP(CONCATENATE($L$5,H$7),BECO_Datos!$HP$3:$LT$86,BECO_Datos!$A61,FALSE),0))*H$5</f>
        <v>1.2999999999999999E-2</v>
      </c>
      <c r="I61" s="100">
        <f>(HLOOKUP(CONCATENATE($L$5,I$7),BECO_Datos!$D$3:$HN$86,BECO_Datos!$A61,FALSE)+IFERROR(HLOOKUP(CONCATENATE($L$5,I$7),BECO_Datos!$HP$3:$LT$86,BECO_Datos!$A61,FALSE),0))*I$5</f>
        <v>63.890952380952385</v>
      </c>
      <c r="J61" s="100">
        <f>(HLOOKUP(CONCATENATE($L$5,J$7),BECO_Datos!$D$3:$HN$86,BECO_Datos!$A61,FALSE)+IFERROR(HLOOKUP(CONCATENATE($L$5,J$7),BECO_Datos!$HP$3:$LT$86,BECO_Datos!$A61,FALSE),0))*J$5</f>
        <v>0</v>
      </c>
      <c r="K61" s="100">
        <f>(HLOOKUP(CONCATENATE($L$5,K$7),BECO_Datos!$D$3:$HN$86,BECO_Datos!$A61,FALSE)+IFERROR(HLOOKUP(CONCATENATE($L$5,K$7),BECO_Datos!$HP$3:$LT$86,BECO_Datos!$A61,FALSE),0))*K$5</f>
        <v>0</v>
      </c>
      <c r="L61" s="22" t="str">
        <f t="shared" si="67"/>
        <v>No aplica</v>
      </c>
      <c r="M61" s="100">
        <f>(HLOOKUP(CONCATENATE($L$5,M$7),BECO_Datos!$D$3:$HN$86,BECO_Datos!$A61,FALSE)+IFERROR(HLOOKUP(CONCATENATE($L$5,M$7),BECO_Datos!$HP$3:$LT$86,BECO_Datos!$A61,FALSE),0))*M$5</f>
        <v>0</v>
      </c>
      <c r="N61" s="100">
        <f>(HLOOKUP(CONCATENATE($L$5,N$7),BECO_Datos!$D$3:$HN$86,BECO_Datos!$A61,FALSE)+IFERROR(HLOOKUP(CONCATENATE($L$5,N$7),BECO_Datos!$HP$3:$LT$86,BECO_Datos!$A61,FALSE),0))*N$5</f>
        <v>0</v>
      </c>
      <c r="O61" s="100">
        <f>(HLOOKUP(CONCATENATE($L$5,O$7),BECO_Datos!$D$3:$HN$86,BECO_Datos!$A61,FALSE)+IFERROR(HLOOKUP(CONCATENATE($L$5,O$7),BECO_Datos!$HP$3:$LT$86,BECO_Datos!$A61,FALSE),0))*O$5</f>
        <v>0.68900000000000006</v>
      </c>
      <c r="P61" s="100">
        <f>(HLOOKUP(CONCATENATE($L$5,P$7),BECO_Datos!$D$3:$HN$86,BECO_Datos!$A61,FALSE)+IFERROR(HLOOKUP(CONCATENATE($L$5,P$7),BECO_Datos!$HP$3:$LT$86,BECO_Datos!$A61,FALSE),0))*P$5</f>
        <v>6.3959999999999999</v>
      </c>
      <c r="Q61" s="100">
        <f>(HLOOKUP(CONCATENATE($L$5,Q$7),BECO_Datos!$D$3:$HN$86,BECO_Datos!$A61,FALSE)+IFERROR(HLOOKUP(CONCATENATE($L$5,Q$7),BECO_Datos!$HP$3:$LT$86,BECO_Datos!$A61,FALSE),0))*Q$5</f>
        <v>50.396880952380954</v>
      </c>
      <c r="R61" s="100">
        <f>(HLOOKUP(CONCATENATE($L$5,R$7),BECO_Datos!$D$3:$HN$86,BECO_Datos!$A61,FALSE)+IFERROR(HLOOKUP(CONCATENATE($L$5,R$7),BECO_Datos!$HP$3:$LT$86,BECO_Datos!$A61,FALSE),0))*R$5</f>
        <v>2276.924109</v>
      </c>
      <c r="S61" s="100">
        <f>(HLOOKUP(CONCATENATE($L$5,S$7),BECO_Datos!$D$3:$HN$86,BECO_Datos!$A61,FALSE)+IFERROR(HLOOKUP(CONCATENATE($L$5,S$7),BECO_Datos!$HP$3:$LT$86,BECO_Datos!$A61,FALSE),0))*S$5</f>
        <v>20.069980000000001</v>
      </c>
      <c r="T61" s="100">
        <f>(HLOOKUP(CONCATENATE($L$5,T$7),BECO_Datos!$D$3:$HN$86,BECO_Datos!$A61,FALSE)+IFERROR(HLOOKUP(CONCATENATE($L$5,T$7),BECO_Datos!$HP$3:$LT$86,BECO_Datos!$A61,FALSE),0))*T$5</f>
        <v>49.354642857142863</v>
      </c>
      <c r="U61" s="100">
        <f>(HLOOKUP(CONCATENATE($L$5,U$7),BECO_Datos!$D$3:$HN$86,BECO_Datos!$A61,FALSE)+IFERROR(HLOOKUP(CONCATENATE($L$5,U$7),BECO_Datos!$HP$3:$LT$86,BECO_Datos!$A61,FALSE),0))*U$5</f>
        <v>8.6299394862292189</v>
      </c>
      <c r="V61" s="100">
        <f>(HLOOKUP(CONCATENATE($L$5,V$7),BECO_Datos!$D$3:$HN$86,BECO_Datos!$A61,FALSE)+IFERROR(HLOOKUP(CONCATENATE($L$5,V$7),BECO_Datos!$HP$3:$LT$86,BECO_Datos!$A61,FALSE),0))*V$5</f>
        <v>2.2169047619047619</v>
      </c>
      <c r="W61" s="100">
        <f>(HLOOKUP(CONCATENATE($L$5,W$7),BECO_Datos!$D$3:$HN$86,BECO_Datos!$A61,FALSE)+IFERROR(HLOOKUP(CONCATENATE($L$5,W$7),BECO_Datos!$HP$3:$LT$86,BECO_Datos!$A61,FALSE),0))*W$5</f>
        <v>0</v>
      </c>
    </row>
    <row r="62" spans="1:23" x14ac:dyDescent="0.25">
      <c r="A62" s="54"/>
      <c r="B62" s="145" t="s">
        <v>97</v>
      </c>
      <c r="C62" s="23" t="str">
        <f t="shared" si="64"/>
        <v>No aplica</v>
      </c>
      <c r="D62" s="101">
        <f>(HLOOKUP(CONCATENATE($L$5,D$7),BECO_Datos!$D$3:$HN$86,BECO_Datos!$A62,FALSE)+IFERROR(HLOOKUP(CONCATENATE($L$5,D$7),BECO_Datos!$HP$3:$LT$86,BECO_Datos!$A62,FALSE),0))*D$5</f>
        <v>0</v>
      </c>
      <c r="E62" s="101">
        <f>(HLOOKUP(CONCATENATE($L$5,E$7),BECO_Datos!$D$3:$HN$86,BECO_Datos!$A62,FALSE)+IFERROR(HLOOKUP(CONCATENATE($L$5,E$7),BECO_Datos!$HP$3:$LT$86,BECO_Datos!$A62,FALSE),0))*E$5</f>
        <v>7.8E-2</v>
      </c>
      <c r="F62" s="101">
        <f>(HLOOKUP(CONCATENATE($L$5,F$7),BECO_Datos!$D$3:$HN$86,BECO_Datos!$A62,FALSE)+IFERROR(HLOOKUP(CONCATENATE($L$5,F$7),BECO_Datos!$HP$3:$LT$86,BECO_Datos!$A62,FALSE),0))*F$5</f>
        <v>676.51077305549995</v>
      </c>
      <c r="G62" s="101">
        <f>(HLOOKUP(CONCATENATE($L$5,G$7),BECO_Datos!$D$3:$HN$86,BECO_Datos!$A62,FALSE)+IFERROR(HLOOKUP(CONCATENATE($L$5,G$7),BECO_Datos!$HP$3:$LT$86,BECO_Datos!$A62,FALSE),0))*G$5</f>
        <v>0</v>
      </c>
      <c r="H62" s="101">
        <f>(HLOOKUP(CONCATENATE($L$5,H$7),BECO_Datos!$D$3:$HN$86,BECO_Datos!$A62,FALSE)+IFERROR(HLOOKUP(CONCATENATE($L$5,H$7),BECO_Datos!$HP$3:$LT$86,BECO_Datos!$A62,FALSE),0))*H$5</f>
        <v>0</v>
      </c>
      <c r="I62" s="101">
        <f>(HLOOKUP(CONCATENATE($L$5,I$7),BECO_Datos!$D$3:$HN$86,BECO_Datos!$A62,FALSE)+IFERROR(HLOOKUP(CONCATENATE($L$5,I$7),BECO_Datos!$HP$3:$LT$86,BECO_Datos!$A62,FALSE),0))*I$5</f>
        <v>13.396476190476191</v>
      </c>
      <c r="J62" s="101">
        <f>(HLOOKUP(CONCATENATE($L$5,J$7),BECO_Datos!$D$3:$HN$86,BECO_Datos!$A62,FALSE)+IFERROR(HLOOKUP(CONCATENATE($L$5,J$7),BECO_Datos!$HP$3:$LT$86,BECO_Datos!$A62,FALSE),0))*J$5</f>
        <v>0</v>
      </c>
      <c r="K62" s="101">
        <f>(HLOOKUP(CONCATENATE($L$5,K$7),BECO_Datos!$D$3:$HN$86,BECO_Datos!$A62,FALSE)+IFERROR(HLOOKUP(CONCATENATE($L$5,K$7),BECO_Datos!$HP$3:$LT$86,BECO_Datos!$A62,FALSE),0))*K$5</f>
        <v>0</v>
      </c>
      <c r="L62" s="23" t="str">
        <f t="shared" si="67"/>
        <v>No aplica</v>
      </c>
      <c r="M62" s="101">
        <f>(HLOOKUP(CONCATENATE($L$5,M$7),BECO_Datos!$D$3:$HN$86,BECO_Datos!$A62,FALSE)+IFERROR(HLOOKUP(CONCATENATE($L$5,M$7),BECO_Datos!$HP$3:$LT$86,BECO_Datos!$A62,FALSE),0))*M$5</f>
        <v>0</v>
      </c>
      <c r="N62" s="101">
        <f>(HLOOKUP(CONCATENATE($L$5,N$7),BECO_Datos!$D$3:$HN$86,BECO_Datos!$A62,FALSE)+IFERROR(HLOOKUP(CONCATENATE($L$5,N$7),BECO_Datos!$HP$3:$LT$86,BECO_Datos!$A62,FALSE),0))*N$5</f>
        <v>0</v>
      </c>
      <c r="O62" s="101">
        <f>(HLOOKUP(CONCATENATE($L$5,O$7),BECO_Datos!$D$3:$HN$86,BECO_Datos!$A62,FALSE)+IFERROR(HLOOKUP(CONCATENATE($L$5,O$7),BECO_Datos!$HP$3:$LT$86,BECO_Datos!$A62,FALSE),0))*O$5</f>
        <v>3.2000000000000001E-2</v>
      </c>
      <c r="P62" s="101">
        <f>(HLOOKUP(CONCATENATE($L$5,P$7),BECO_Datos!$D$3:$HN$86,BECO_Datos!$A62,FALSE)+IFERROR(HLOOKUP(CONCATENATE($L$5,P$7),BECO_Datos!$HP$3:$LT$86,BECO_Datos!$A62,FALSE),0))*P$5</f>
        <v>0.70299999999999996</v>
      </c>
      <c r="Q62" s="101">
        <f>(HLOOKUP(CONCATENATE($L$5,Q$7),BECO_Datos!$D$3:$HN$86,BECO_Datos!$A62,FALSE)+IFERROR(HLOOKUP(CONCATENATE($L$5,Q$7),BECO_Datos!$HP$3:$LT$86,BECO_Datos!$A62,FALSE),0))*Q$5</f>
        <v>19.382571428571431</v>
      </c>
      <c r="R62" s="101">
        <f>(HLOOKUP(CONCATENATE($L$5,R$7),BECO_Datos!$D$3:$HN$86,BECO_Datos!$A62,FALSE)+IFERROR(HLOOKUP(CONCATENATE($L$5,R$7),BECO_Datos!$HP$3:$LT$86,BECO_Datos!$A62,FALSE),0))*R$5</f>
        <v>219.30662100000001</v>
      </c>
      <c r="S62" s="101">
        <f>(HLOOKUP(CONCATENATE($L$5,S$7),BECO_Datos!$D$3:$HN$86,BECO_Datos!$A62,FALSE)+IFERROR(HLOOKUP(CONCATENATE($L$5,S$7),BECO_Datos!$HP$3:$LT$86,BECO_Datos!$A62,FALSE),0))*S$5</f>
        <v>3.7340770000000001</v>
      </c>
      <c r="T62" s="101">
        <f>(HLOOKUP(CONCATENATE($L$5,T$7),BECO_Datos!$D$3:$HN$86,BECO_Datos!$A62,FALSE)+IFERROR(HLOOKUP(CONCATENATE($L$5,T$7),BECO_Datos!$HP$3:$LT$86,BECO_Datos!$A62,FALSE),0))*T$5</f>
        <v>5.2370238095238095</v>
      </c>
      <c r="U62" s="101">
        <f>(HLOOKUP(CONCATENATE($L$5,U$7),BECO_Datos!$D$3:$HN$86,BECO_Datos!$A62,FALSE)+IFERROR(HLOOKUP(CONCATENATE($L$5,U$7),BECO_Datos!$HP$3:$LT$86,BECO_Datos!$A62,FALSE),0))*U$5</f>
        <v>16.288259390744464</v>
      </c>
      <c r="V62" s="101">
        <f>(HLOOKUP(CONCATENATE($L$5,V$7),BECO_Datos!$D$3:$HN$86,BECO_Datos!$A62,FALSE)+IFERROR(HLOOKUP(CONCATENATE($L$5,V$7),BECO_Datos!$HP$3:$LT$86,BECO_Datos!$A62,FALSE),0))*V$5</f>
        <v>2.7396190476190476</v>
      </c>
      <c r="W62" s="101">
        <f>(HLOOKUP(CONCATENATE($L$5,W$7),BECO_Datos!$D$3:$HN$86,BECO_Datos!$A62,FALSE)+IFERROR(HLOOKUP(CONCATENATE($L$5,W$7),BECO_Datos!$HP$3:$LT$86,BECO_Datos!$A62,FALSE),0))*W$5</f>
        <v>0.14771428571428571</v>
      </c>
    </row>
    <row r="63" spans="1:23" x14ac:dyDescent="0.25">
      <c r="A63" s="54"/>
      <c r="B63" s="144" t="s">
        <v>98</v>
      </c>
      <c r="C63" s="22" t="str">
        <f t="shared" si="64"/>
        <v>No aplica</v>
      </c>
      <c r="D63" s="100">
        <f>(HLOOKUP(CONCATENATE($L$5,D$7),BECO_Datos!$D$3:$HN$86,BECO_Datos!$A63,FALSE)+IFERROR(HLOOKUP(CONCATENATE($L$5,D$7),BECO_Datos!$HP$3:$LT$86,BECO_Datos!$A63,FALSE),0))*D$5</f>
        <v>0</v>
      </c>
      <c r="E63" s="100">
        <f>(HLOOKUP(CONCATENATE($L$5,E$7),BECO_Datos!$D$3:$HN$86,BECO_Datos!$A63,FALSE)+IFERROR(HLOOKUP(CONCATENATE($L$5,E$7),BECO_Datos!$HP$3:$LT$86,BECO_Datos!$A63,FALSE),0))*E$5</f>
        <v>0</v>
      </c>
      <c r="F63" s="100">
        <f>(HLOOKUP(CONCATENATE($L$5,F$7),BECO_Datos!$D$3:$HN$86,BECO_Datos!$A63,FALSE)+IFERROR(HLOOKUP(CONCATENATE($L$5,F$7),BECO_Datos!$HP$3:$LT$86,BECO_Datos!$A63,FALSE),0))*F$5</f>
        <v>22.802894307020001</v>
      </c>
      <c r="G63" s="100">
        <f>(HLOOKUP(CONCATENATE($L$5,G$7),BECO_Datos!$D$3:$HN$86,BECO_Datos!$A63,FALSE)+IFERROR(HLOOKUP(CONCATENATE($L$5,G$7),BECO_Datos!$HP$3:$LT$86,BECO_Datos!$A63,FALSE),0))*G$5</f>
        <v>0</v>
      </c>
      <c r="H63" s="100">
        <f>(HLOOKUP(CONCATENATE($L$5,H$7),BECO_Datos!$D$3:$HN$86,BECO_Datos!$A63,FALSE)+IFERROR(HLOOKUP(CONCATENATE($L$5,H$7),BECO_Datos!$HP$3:$LT$86,BECO_Datos!$A63,FALSE),0))*H$5</f>
        <v>0</v>
      </c>
      <c r="I63" s="100">
        <f>(HLOOKUP(CONCATENATE($L$5,I$7),BECO_Datos!$D$3:$HN$86,BECO_Datos!$A63,FALSE)+IFERROR(HLOOKUP(CONCATENATE($L$5,I$7),BECO_Datos!$HP$3:$LT$86,BECO_Datos!$A63,FALSE),0))*I$5</f>
        <v>5.7142857142857147E-4</v>
      </c>
      <c r="J63" s="100">
        <f>(HLOOKUP(CONCATENATE($L$5,J$7),BECO_Datos!$D$3:$HN$86,BECO_Datos!$A63,FALSE)+IFERROR(HLOOKUP(CONCATENATE($L$5,J$7),BECO_Datos!$HP$3:$LT$86,BECO_Datos!$A63,FALSE),0))*J$5</f>
        <v>0</v>
      </c>
      <c r="K63" s="100">
        <f>(HLOOKUP(CONCATENATE($L$5,K$7),BECO_Datos!$D$3:$HN$86,BECO_Datos!$A63,FALSE)+IFERROR(HLOOKUP(CONCATENATE($L$5,K$7),BECO_Datos!$HP$3:$LT$86,BECO_Datos!$A63,FALSE),0))*K$5</f>
        <v>0</v>
      </c>
      <c r="L63" s="22" t="str">
        <f t="shared" si="67"/>
        <v>No aplica</v>
      </c>
      <c r="M63" s="100">
        <f>(HLOOKUP(CONCATENATE($L$5,M$7),BECO_Datos!$D$3:$HN$86,BECO_Datos!$A63,FALSE)+IFERROR(HLOOKUP(CONCATENATE($L$5,M$7),BECO_Datos!$HP$3:$LT$86,BECO_Datos!$A63,FALSE),0))*M$5</f>
        <v>0</v>
      </c>
      <c r="N63" s="100">
        <f>(HLOOKUP(CONCATENATE($L$5,N$7),BECO_Datos!$D$3:$HN$86,BECO_Datos!$A63,FALSE)+IFERROR(HLOOKUP(CONCATENATE($L$5,N$7),BECO_Datos!$HP$3:$LT$86,BECO_Datos!$A63,FALSE),0))*N$5</f>
        <v>0</v>
      </c>
      <c r="O63" s="100">
        <f>(HLOOKUP(CONCATENATE($L$5,O$7),BECO_Datos!$D$3:$HN$86,BECO_Datos!$A63,FALSE)+IFERROR(HLOOKUP(CONCATENATE($L$5,O$7),BECO_Datos!$HP$3:$LT$86,BECO_Datos!$A63,FALSE),0))*O$5</f>
        <v>0</v>
      </c>
      <c r="P63" s="100">
        <f>(HLOOKUP(CONCATENATE($L$5,P$7),BECO_Datos!$D$3:$HN$86,BECO_Datos!$A63,FALSE)+IFERROR(HLOOKUP(CONCATENATE($L$5,P$7),BECO_Datos!$HP$3:$LT$86,BECO_Datos!$A63,FALSE),0))*P$5</f>
        <v>0</v>
      </c>
      <c r="Q63" s="100">
        <f>(HLOOKUP(CONCATENATE($L$5,Q$7),BECO_Datos!$D$3:$HN$86,BECO_Datos!$A63,FALSE)+IFERROR(HLOOKUP(CONCATENATE($L$5,Q$7),BECO_Datos!$HP$3:$LT$86,BECO_Datos!$A63,FALSE),0))*Q$5</f>
        <v>1.0524285714285715</v>
      </c>
      <c r="R63" s="100">
        <f>(HLOOKUP(CONCATENATE($L$5,R$7),BECO_Datos!$D$3:$HN$86,BECO_Datos!$A63,FALSE)+IFERROR(HLOOKUP(CONCATENATE($L$5,R$7),BECO_Datos!$HP$3:$LT$86,BECO_Datos!$A63,FALSE),0))*R$5</f>
        <v>26.242104999999999</v>
      </c>
      <c r="S63" s="100">
        <f>(HLOOKUP(CONCATENATE($L$5,S$7),BECO_Datos!$D$3:$HN$86,BECO_Datos!$A63,FALSE)+IFERROR(HLOOKUP(CONCATENATE($L$5,S$7),BECO_Datos!$HP$3:$LT$86,BECO_Datos!$A63,FALSE),0))*S$5</f>
        <v>0</v>
      </c>
      <c r="T63" s="100">
        <f>(HLOOKUP(CONCATENATE($L$5,T$7),BECO_Datos!$D$3:$HN$86,BECO_Datos!$A63,FALSE)+IFERROR(HLOOKUP(CONCATENATE($L$5,T$7),BECO_Datos!$HP$3:$LT$86,BECO_Datos!$A63,FALSE),0))*T$5</f>
        <v>0</v>
      </c>
      <c r="U63" s="100">
        <f>(HLOOKUP(CONCATENATE($L$5,U$7),BECO_Datos!$D$3:$HN$86,BECO_Datos!$A63,FALSE)+IFERROR(HLOOKUP(CONCATENATE($L$5,U$7),BECO_Datos!$HP$3:$LT$86,BECO_Datos!$A63,FALSE),0))*U$5</f>
        <v>0.55294623682217603</v>
      </c>
      <c r="V63" s="100">
        <f>(HLOOKUP(CONCATENATE($L$5,V$7),BECO_Datos!$D$3:$HN$86,BECO_Datos!$A63,FALSE)+IFERROR(HLOOKUP(CONCATENATE($L$5,V$7),BECO_Datos!$HP$3:$LT$86,BECO_Datos!$A63,FALSE),0))*V$5</f>
        <v>0.10578571428571429</v>
      </c>
      <c r="W63" s="100">
        <f>(HLOOKUP(CONCATENATE($L$5,W$7),BECO_Datos!$D$3:$HN$86,BECO_Datos!$A63,FALSE)+IFERROR(HLOOKUP(CONCATENATE($L$5,W$7),BECO_Datos!$HP$3:$LT$86,BECO_Datos!$A63,FALSE),0))*W$5</f>
        <v>0</v>
      </c>
    </row>
    <row r="64" spans="1:23" x14ac:dyDescent="0.25">
      <c r="A64" s="54"/>
      <c r="B64" s="145" t="s">
        <v>99</v>
      </c>
      <c r="C64" s="23" t="str">
        <f t="shared" si="64"/>
        <v>No aplica</v>
      </c>
      <c r="D64" s="101">
        <f>(HLOOKUP(CONCATENATE($L$5,D$7),BECO_Datos!$D$3:$HN$86,BECO_Datos!$A64,FALSE)+IFERROR(HLOOKUP(CONCATENATE($L$5,D$7),BECO_Datos!$HP$3:$LT$86,BECO_Datos!$A64,FALSE),0))*D$5</f>
        <v>0</v>
      </c>
      <c r="E64" s="101">
        <f>(HLOOKUP(CONCATENATE($L$5,E$7),BECO_Datos!$D$3:$HN$86,BECO_Datos!$A64,FALSE)+IFERROR(HLOOKUP(CONCATENATE($L$5,E$7),BECO_Datos!$HP$3:$LT$86,BECO_Datos!$A64,FALSE),0))*E$5</f>
        <v>0</v>
      </c>
      <c r="F64" s="101">
        <f>(HLOOKUP(CONCATENATE($L$5,F$7),BECO_Datos!$D$3:$HN$86,BECO_Datos!$A64,FALSE)+IFERROR(HLOOKUP(CONCATENATE($L$5,F$7),BECO_Datos!$HP$3:$LT$86,BECO_Datos!$A64,FALSE),0))*F$5</f>
        <v>635.84303474755995</v>
      </c>
      <c r="G64" s="101">
        <f>(HLOOKUP(CONCATENATE($L$5,G$7),BECO_Datos!$D$3:$HN$86,BECO_Datos!$A64,FALSE)+IFERROR(HLOOKUP(CONCATENATE($L$5,G$7),BECO_Datos!$HP$3:$LT$86,BECO_Datos!$A64,FALSE),0))*G$5</f>
        <v>0</v>
      </c>
      <c r="H64" s="101">
        <f>(HLOOKUP(CONCATENATE($L$5,H$7),BECO_Datos!$D$3:$HN$86,BECO_Datos!$A64,FALSE)+IFERROR(HLOOKUP(CONCATENATE($L$5,H$7),BECO_Datos!$HP$3:$LT$86,BECO_Datos!$A64,FALSE),0))*H$5</f>
        <v>0</v>
      </c>
      <c r="I64" s="101">
        <f>(HLOOKUP(CONCATENATE($L$5,I$7),BECO_Datos!$D$3:$HN$86,BECO_Datos!$A64,FALSE)+IFERROR(HLOOKUP(CONCATENATE($L$5,I$7),BECO_Datos!$HP$3:$LT$86,BECO_Datos!$A64,FALSE),0))*I$5</f>
        <v>0</v>
      </c>
      <c r="J64" s="101">
        <f>(HLOOKUP(CONCATENATE($L$5,J$7),BECO_Datos!$D$3:$HN$86,BECO_Datos!$A64,FALSE)+IFERROR(HLOOKUP(CONCATENATE($L$5,J$7),BECO_Datos!$HP$3:$LT$86,BECO_Datos!$A64,FALSE),0))*J$5</f>
        <v>0</v>
      </c>
      <c r="K64" s="101">
        <f>(HLOOKUP(CONCATENATE($L$5,K$7),BECO_Datos!$D$3:$HN$86,BECO_Datos!$A64,FALSE)+IFERROR(HLOOKUP(CONCATENATE($L$5,K$7),BECO_Datos!$HP$3:$LT$86,BECO_Datos!$A64,FALSE),0))*K$5</f>
        <v>0</v>
      </c>
      <c r="L64" s="23" t="str">
        <f t="shared" si="67"/>
        <v>No aplica</v>
      </c>
      <c r="M64" s="101">
        <f>(HLOOKUP(CONCATENATE($L$5,M$7),BECO_Datos!$D$3:$HN$86,BECO_Datos!$A64,FALSE)+IFERROR(HLOOKUP(CONCATENATE($L$5,M$7),BECO_Datos!$HP$3:$LT$86,BECO_Datos!$A64,FALSE),0))*M$5</f>
        <v>0</v>
      </c>
      <c r="N64" s="101">
        <f>(HLOOKUP(CONCATENATE($L$5,N$7),BECO_Datos!$D$3:$HN$86,BECO_Datos!$A64,FALSE)+IFERROR(HLOOKUP(CONCATENATE($L$5,N$7),BECO_Datos!$HP$3:$LT$86,BECO_Datos!$A64,FALSE),0))*N$5</f>
        <v>0</v>
      </c>
      <c r="O64" s="101">
        <f>(HLOOKUP(CONCATENATE($L$5,O$7),BECO_Datos!$D$3:$HN$86,BECO_Datos!$A64,FALSE)+IFERROR(HLOOKUP(CONCATENATE($L$5,O$7),BECO_Datos!$HP$3:$LT$86,BECO_Datos!$A64,FALSE),0))*O$5</f>
        <v>0.11</v>
      </c>
      <c r="P64" s="101">
        <f>(HLOOKUP(CONCATENATE($L$5,P$7),BECO_Datos!$D$3:$HN$86,BECO_Datos!$A64,FALSE)+IFERROR(HLOOKUP(CONCATENATE($L$5,P$7),BECO_Datos!$HP$3:$LT$86,BECO_Datos!$A64,FALSE),0))*P$5</f>
        <v>8.900000000000001E-2</v>
      </c>
      <c r="Q64" s="101">
        <f>(HLOOKUP(CONCATENATE($L$5,Q$7),BECO_Datos!$D$3:$HN$86,BECO_Datos!$A64,FALSE)+IFERROR(HLOOKUP(CONCATENATE($L$5,Q$7),BECO_Datos!$HP$3:$LT$86,BECO_Datos!$A64,FALSE),0))*Q$5</f>
        <v>2.8906428571428568</v>
      </c>
      <c r="R64" s="101">
        <f>(HLOOKUP(CONCATENATE($L$5,R$7),BECO_Datos!$D$3:$HN$86,BECO_Datos!$A64,FALSE)+IFERROR(HLOOKUP(CONCATENATE($L$5,R$7),BECO_Datos!$HP$3:$LT$86,BECO_Datos!$A64,FALSE),0))*R$5</f>
        <v>185.64235799999997</v>
      </c>
      <c r="S64" s="101">
        <f>(HLOOKUP(CONCATENATE($L$5,S$7),BECO_Datos!$D$3:$HN$86,BECO_Datos!$A64,FALSE)+IFERROR(HLOOKUP(CONCATENATE($L$5,S$7),BECO_Datos!$HP$3:$LT$86,BECO_Datos!$A64,FALSE),0))*S$5</f>
        <v>5.8399999999999997E-3</v>
      </c>
      <c r="T64" s="101">
        <f>(HLOOKUP(CONCATENATE($L$5,T$7),BECO_Datos!$D$3:$HN$86,BECO_Datos!$A64,FALSE)+IFERROR(HLOOKUP(CONCATENATE($L$5,T$7),BECO_Datos!$HP$3:$LT$86,BECO_Datos!$A64,FALSE),0))*T$5</f>
        <v>1.2217142857142858</v>
      </c>
      <c r="U64" s="101">
        <f>(HLOOKUP(CONCATENATE($L$5,U$7),BECO_Datos!$D$3:$HN$86,BECO_Datos!$A64,FALSE)+IFERROR(HLOOKUP(CONCATENATE($L$5,U$7),BECO_Datos!$HP$3:$LT$86,BECO_Datos!$A64,FALSE),0))*U$5</f>
        <v>2.1598330036010638</v>
      </c>
      <c r="V64" s="101">
        <f>(HLOOKUP(CONCATENATE($L$5,V$7),BECO_Datos!$D$3:$HN$86,BECO_Datos!$A64,FALSE)+IFERROR(HLOOKUP(CONCATENATE($L$5,V$7),BECO_Datos!$HP$3:$LT$86,BECO_Datos!$A64,FALSE),0))*V$5</f>
        <v>0.47033333333333333</v>
      </c>
      <c r="W64" s="101">
        <f>(HLOOKUP(CONCATENATE($L$5,W$7),BECO_Datos!$D$3:$HN$86,BECO_Datos!$A64,FALSE)+IFERROR(HLOOKUP(CONCATENATE($L$5,W$7),BECO_Datos!$HP$3:$LT$86,BECO_Datos!$A64,FALSE),0))*W$5</f>
        <v>0</v>
      </c>
    </row>
    <row r="65" spans="1:23" x14ac:dyDescent="0.25">
      <c r="A65" s="54"/>
      <c r="B65" s="144" t="s">
        <v>100</v>
      </c>
      <c r="C65" s="22" t="str">
        <f t="shared" ref="C65:C85" si="72">IF($C$5=1,"No aplica",_xlfn.AGGREGATE(9,6,D65:K65))</f>
        <v>No aplica</v>
      </c>
      <c r="D65" s="100">
        <f>(HLOOKUP(CONCATENATE($L$5,D$7),BECO_Datos!$D$3:$HN$86,BECO_Datos!$A65,FALSE)+IFERROR(HLOOKUP(CONCATENATE($L$5,D$7),BECO_Datos!$HP$3:$LT$86,BECO_Datos!$A65,FALSE),0))*D$5</f>
        <v>0</v>
      </c>
      <c r="E65" s="100">
        <f>(HLOOKUP(CONCATENATE($L$5,E$7),BECO_Datos!$D$3:$HN$86,BECO_Datos!$A65,FALSE)+IFERROR(HLOOKUP(CONCATENATE($L$5,E$7),BECO_Datos!$HP$3:$LT$86,BECO_Datos!$A65,FALSE),0))*E$5</f>
        <v>1E-3</v>
      </c>
      <c r="F65" s="100">
        <f>(HLOOKUP(CONCATENATE($L$5,F$7),BECO_Datos!$D$3:$HN$86,BECO_Datos!$A65,FALSE)+IFERROR(HLOOKUP(CONCATENATE($L$5,F$7),BECO_Datos!$HP$3:$LT$86,BECO_Datos!$A65,FALSE),0))*F$5</f>
        <v>107.19051190699</v>
      </c>
      <c r="G65" s="100">
        <f>(HLOOKUP(CONCATENATE($L$5,G$7),BECO_Datos!$D$3:$HN$86,BECO_Datos!$A65,FALSE)+IFERROR(HLOOKUP(CONCATENATE($L$5,G$7),BECO_Datos!$HP$3:$LT$86,BECO_Datos!$A65,FALSE),0))*G$5</f>
        <v>0</v>
      </c>
      <c r="H65" s="100">
        <f>(HLOOKUP(CONCATENATE($L$5,H$7),BECO_Datos!$D$3:$HN$86,BECO_Datos!$A65,FALSE)+IFERROR(HLOOKUP(CONCATENATE($L$5,H$7),BECO_Datos!$HP$3:$LT$86,BECO_Datos!$A65,FALSE),0))*H$5</f>
        <v>1E-3</v>
      </c>
      <c r="I65" s="100">
        <f>(HLOOKUP(CONCATENATE($L$5,I$7),BECO_Datos!$D$3:$HN$86,BECO_Datos!$A65,FALSE)+IFERROR(HLOOKUP(CONCATENATE($L$5,I$7),BECO_Datos!$HP$3:$LT$86,BECO_Datos!$A65,FALSE),0))*I$5</f>
        <v>0</v>
      </c>
      <c r="J65" s="100">
        <f>(HLOOKUP(CONCATENATE($L$5,J$7),BECO_Datos!$D$3:$HN$86,BECO_Datos!$A65,FALSE)+IFERROR(HLOOKUP(CONCATENATE($L$5,J$7),BECO_Datos!$HP$3:$LT$86,BECO_Datos!$A65,FALSE),0))*J$5</f>
        <v>0</v>
      </c>
      <c r="K65" s="100">
        <f>(HLOOKUP(CONCATENATE($L$5,K$7),BECO_Datos!$D$3:$HN$86,BECO_Datos!$A65,FALSE)+IFERROR(HLOOKUP(CONCATENATE($L$5,K$7),BECO_Datos!$HP$3:$LT$86,BECO_Datos!$A65,FALSE),0))*K$5</f>
        <v>0</v>
      </c>
      <c r="L65" s="22" t="str">
        <f t="shared" ref="L65:L85" si="73">IF($C$5=1,"No aplica",_xlfn.AGGREGATE(9,6,M65:W65))</f>
        <v>No aplica</v>
      </c>
      <c r="M65" s="100">
        <f>(HLOOKUP(CONCATENATE($L$5,M$7),BECO_Datos!$D$3:$HN$86,BECO_Datos!$A65,FALSE)+IFERROR(HLOOKUP(CONCATENATE($L$5,M$7),BECO_Datos!$HP$3:$LT$86,BECO_Datos!$A65,FALSE),0))*M$5</f>
        <v>0</v>
      </c>
      <c r="N65" s="100">
        <f>(HLOOKUP(CONCATENATE($L$5,N$7),BECO_Datos!$D$3:$HN$86,BECO_Datos!$A65,FALSE)+IFERROR(HLOOKUP(CONCATENATE($L$5,N$7),BECO_Datos!$HP$3:$LT$86,BECO_Datos!$A65,FALSE),0))*N$5</f>
        <v>0</v>
      </c>
      <c r="O65" s="100">
        <f>(HLOOKUP(CONCATENATE($L$5,O$7),BECO_Datos!$D$3:$HN$86,BECO_Datos!$A65,FALSE)+IFERROR(HLOOKUP(CONCATENATE($L$5,O$7),BECO_Datos!$HP$3:$LT$86,BECO_Datos!$A65,FALSE),0))*O$5</f>
        <v>0</v>
      </c>
      <c r="P65" s="100">
        <f>(HLOOKUP(CONCATENATE($L$5,P$7),BECO_Datos!$D$3:$HN$86,BECO_Datos!$A65,FALSE)+IFERROR(HLOOKUP(CONCATENATE($L$5,P$7),BECO_Datos!$HP$3:$LT$86,BECO_Datos!$A65,FALSE),0))*P$5</f>
        <v>0.53899999999999992</v>
      </c>
      <c r="Q65" s="100">
        <f>(HLOOKUP(CONCATENATE($L$5,Q$7),BECO_Datos!$D$3:$HN$86,BECO_Datos!$A65,FALSE)+IFERROR(HLOOKUP(CONCATENATE($L$5,Q$7),BECO_Datos!$HP$3:$LT$86,BECO_Datos!$A65,FALSE),0))*Q$5</f>
        <v>1.9323333333333335</v>
      </c>
      <c r="R65" s="100">
        <f>(HLOOKUP(CONCATENATE($L$5,R$7),BECO_Datos!$D$3:$HN$86,BECO_Datos!$A65,FALSE)+IFERROR(HLOOKUP(CONCATENATE($L$5,R$7),BECO_Datos!$HP$3:$LT$86,BECO_Datos!$A65,FALSE),0))*R$5</f>
        <v>94.869833</v>
      </c>
      <c r="S65" s="100">
        <f>(HLOOKUP(CONCATENATE($L$5,S$7),BECO_Datos!$D$3:$HN$86,BECO_Datos!$A65,FALSE)+IFERROR(HLOOKUP(CONCATENATE($L$5,S$7),BECO_Datos!$HP$3:$LT$86,BECO_Datos!$A65,FALSE),0))*S$5</f>
        <v>6.9353999999999999E-2</v>
      </c>
      <c r="T65" s="100">
        <f>(HLOOKUP(CONCATENATE($L$5,T$7),BECO_Datos!$D$3:$HN$86,BECO_Datos!$A65,FALSE)+IFERROR(HLOOKUP(CONCATENATE($L$5,T$7),BECO_Datos!$HP$3:$LT$86,BECO_Datos!$A65,FALSE),0))*T$5</f>
        <v>0.16523809523809524</v>
      </c>
      <c r="U65" s="100">
        <f>(HLOOKUP(CONCATENATE($L$5,U$7),BECO_Datos!$D$3:$HN$86,BECO_Datos!$A65,FALSE)+IFERROR(HLOOKUP(CONCATENATE($L$5,U$7),BECO_Datos!$HP$3:$LT$86,BECO_Datos!$A65,FALSE),0))*U$5</f>
        <v>6.3275061945838296</v>
      </c>
      <c r="V65" s="100">
        <f>(HLOOKUP(CONCATENATE($L$5,V$7),BECO_Datos!$D$3:$HN$86,BECO_Datos!$A65,FALSE)+IFERROR(HLOOKUP(CONCATENATE($L$5,V$7),BECO_Datos!$HP$3:$LT$86,BECO_Datos!$A65,FALSE),0))*V$5</f>
        <v>1.2739285714285713</v>
      </c>
      <c r="W65" s="100">
        <f>(HLOOKUP(CONCATENATE($L$5,W$7),BECO_Datos!$D$3:$HN$86,BECO_Datos!$A65,FALSE)+IFERROR(HLOOKUP(CONCATENATE($L$5,W$7),BECO_Datos!$HP$3:$LT$86,BECO_Datos!$A65,FALSE),0))*W$5</f>
        <v>1.4500000000000001E-2</v>
      </c>
    </row>
    <row r="66" spans="1:23" x14ac:dyDescent="0.25">
      <c r="A66" s="54"/>
      <c r="B66" s="145" t="s">
        <v>101</v>
      </c>
      <c r="C66" s="23" t="str">
        <f t="shared" si="72"/>
        <v>No aplica</v>
      </c>
      <c r="D66" s="101">
        <f>(HLOOKUP(CONCATENATE($L$5,D$7),BECO_Datos!$D$3:$HN$86,BECO_Datos!$A66,FALSE)+IFERROR(HLOOKUP(CONCATENATE($L$5,D$7),BECO_Datos!$HP$3:$LT$86,BECO_Datos!$A66,FALSE),0))*D$5</f>
        <v>0</v>
      </c>
      <c r="E66" s="101">
        <f>(HLOOKUP(CONCATENATE($L$5,E$7),BECO_Datos!$D$3:$HN$86,BECO_Datos!$A66,FALSE)+IFERROR(HLOOKUP(CONCATENATE($L$5,E$7),BECO_Datos!$HP$3:$LT$86,BECO_Datos!$A66,FALSE),0))*E$5</f>
        <v>0</v>
      </c>
      <c r="F66" s="101">
        <f>(HLOOKUP(CONCATENATE($L$5,F$7),BECO_Datos!$D$3:$HN$86,BECO_Datos!$A66,FALSE)+IFERROR(HLOOKUP(CONCATENATE($L$5,F$7),BECO_Datos!$HP$3:$LT$86,BECO_Datos!$A66,FALSE),0))*F$5</f>
        <v>489.08667286597</v>
      </c>
      <c r="G66" s="101">
        <f>(HLOOKUP(CONCATENATE($L$5,G$7),BECO_Datos!$D$3:$HN$86,BECO_Datos!$A66,FALSE)+IFERROR(HLOOKUP(CONCATENATE($L$5,G$7),BECO_Datos!$HP$3:$LT$86,BECO_Datos!$A66,FALSE),0))*G$5</f>
        <v>0</v>
      </c>
      <c r="H66" s="101">
        <f>(HLOOKUP(CONCATENATE($L$5,H$7),BECO_Datos!$D$3:$HN$86,BECO_Datos!$A66,FALSE)+IFERROR(HLOOKUP(CONCATENATE($L$5,H$7),BECO_Datos!$HP$3:$LT$86,BECO_Datos!$A66,FALSE),0))*H$5</f>
        <v>0</v>
      </c>
      <c r="I66" s="101">
        <f>(HLOOKUP(CONCATENATE($L$5,I$7),BECO_Datos!$D$3:$HN$86,BECO_Datos!$A66,FALSE)+IFERROR(HLOOKUP(CONCATENATE($L$5,I$7),BECO_Datos!$HP$3:$LT$86,BECO_Datos!$A66,FALSE),0))*I$5</f>
        <v>0</v>
      </c>
      <c r="J66" s="101">
        <f>(HLOOKUP(CONCATENATE($L$5,J$7),BECO_Datos!$D$3:$HN$86,BECO_Datos!$A66,FALSE)+IFERROR(HLOOKUP(CONCATENATE($L$5,J$7),BECO_Datos!$HP$3:$LT$86,BECO_Datos!$A66,FALSE),0))*J$5</f>
        <v>0</v>
      </c>
      <c r="K66" s="101">
        <f>(HLOOKUP(CONCATENATE($L$5,K$7),BECO_Datos!$D$3:$HN$86,BECO_Datos!$A66,FALSE)+IFERROR(HLOOKUP(CONCATENATE($L$5,K$7),BECO_Datos!$HP$3:$LT$86,BECO_Datos!$A66,FALSE),0))*K$5</f>
        <v>0</v>
      </c>
      <c r="L66" s="23" t="str">
        <f t="shared" si="73"/>
        <v>No aplica</v>
      </c>
      <c r="M66" s="101">
        <f>(HLOOKUP(CONCATENATE($L$5,M$7),BECO_Datos!$D$3:$HN$86,BECO_Datos!$A66,FALSE)+IFERROR(HLOOKUP(CONCATENATE($L$5,M$7),BECO_Datos!$HP$3:$LT$86,BECO_Datos!$A66,FALSE),0))*M$5</f>
        <v>0</v>
      </c>
      <c r="N66" s="101">
        <f>(HLOOKUP(CONCATENATE($L$5,N$7),BECO_Datos!$D$3:$HN$86,BECO_Datos!$A66,FALSE)+IFERROR(HLOOKUP(CONCATENATE($L$5,N$7),BECO_Datos!$HP$3:$LT$86,BECO_Datos!$A66,FALSE),0))*N$5</f>
        <v>0</v>
      </c>
      <c r="O66" s="101">
        <f>(HLOOKUP(CONCATENATE($L$5,O$7),BECO_Datos!$D$3:$HN$86,BECO_Datos!$A66,FALSE)+IFERROR(HLOOKUP(CONCATENATE($L$5,O$7),BECO_Datos!$HP$3:$LT$86,BECO_Datos!$A66,FALSE),0))*O$5</f>
        <v>0</v>
      </c>
      <c r="P66" s="101">
        <f>(HLOOKUP(CONCATENATE($L$5,P$7),BECO_Datos!$D$3:$HN$86,BECO_Datos!$A66,FALSE)+IFERROR(HLOOKUP(CONCATENATE($L$5,P$7),BECO_Datos!$HP$3:$LT$86,BECO_Datos!$A66,FALSE),0))*P$5</f>
        <v>0.95499999999999996</v>
      </c>
      <c r="Q66" s="101">
        <f>(HLOOKUP(CONCATENATE($L$5,Q$7),BECO_Datos!$D$3:$HN$86,BECO_Datos!$A66,FALSE)+IFERROR(HLOOKUP(CONCATENATE($L$5,Q$7),BECO_Datos!$HP$3:$LT$86,BECO_Datos!$A66,FALSE),0))*Q$5</f>
        <v>1.4838333333333336</v>
      </c>
      <c r="R66" s="101">
        <f>(HLOOKUP(CONCATENATE($L$5,R$7),BECO_Datos!$D$3:$HN$86,BECO_Datos!$A66,FALSE)+IFERROR(HLOOKUP(CONCATENATE($L$5,R$7),BECO_Datos!$HP$3:$LT$86,BECO_Datos!$A66,FALSE),0))*R$5</f>
        <v>126.455566</v>
      </c>
      <c r="S66" s="101">
        <f>(HLOOKUP(CONCATENATE($L$5,S$7),BECO_Datos!$D$3:$HN$86,BECO_Datos!$A66,FALSE)+IFERROR(HLOOKUP(CONCATENATE($L$5,S$7),BECO_Datos!$HP$3:$LT$86,BECO_Datos!$A66,FALSE),0))*S$5</f>
        <v>0.229464</v>
      </c>
      <c r="T66" s="101">
        <f>(HLOOKUP(CONCATENATE($L$5,T$7),BECO_Datos!$D$3:$HN$86,BECO_Datos!$A66,FALSE)+IFERROR(HLOOKUP(CONCATENATE($L$5,T$7),BECO_Datos!$HP$3:$LT$86,BECO_Datos!$A66,FALSE),0))*T$5</f>
        <v>0.24745238095238095</v>
      </c>
      <c r="U66" s="101">
        <f>(HLOOKUP(CONCATENATE($L$5,U$7),BECO_Datos!$D$3:$HN$86,BECO_Datos!$A66,FALSE)+IFERROR(HLOOKUP(CONCATENATE($L$5,U$7),BECO_Datos!$HP$3:$LT$86,BECO_Datos!$A66,FALSE),0))*U$5</f>
        <v>6.8992731620356356</v>
      </c>
      <c r="V66" s="101">
        <f>(HLOOKUP(CONCATENATE($L$5,V$7),BECO_Datos!$D$3:$HN$86,BECO_Datos!$A66,FALSE)+IFERROR(HLOOKUP(CONCATENATE($L$5,V$7),BECO_Datos!$HP$3:$LT$86,BECO_Datos!$A66,FALSE),0))*V$5</f>
        <v>4.0037380952380959</v>
      </c>
      <c r="W66" s="101">
        <f>(HLOOKUP(CONCATENATE($L$5,W$7),BECO_Datos!$D$3:$HN$86,BECO_Datos!$A66,FALSE)+IFERROR(HLOOKUP(CONCATENATE($L$5,W$7),BECO_Datos!$HP$3:$LT$86,BECO_Datos!$A66,FALSE),0))*W$5</f>
        <v>0</v>
      </c>
    </row>
    <row r="67" spans="1:23" x14ac:dyDescent="0.25">
      <c r="A67" s="54"/>
      <c r="B67" s="144" t="s">
        <v>102</v>
      </c>
      <c r="C67" s="22" t="str">
        <f t="shared" si="72"/>
        <v>No aplica</v>
      </c>
      <c r="D67" s="100">
        <f>(HLOOKUP(CONCATENATE($L$5,D$7),BECO_Datos!$D$3:$HN$86,BECO_Datos!$A67,FALSE)+IFERROR(HLOOKUP(CONCATENATE($L$5,D$7),BECO_Datos!$HP$3:$LT$86,BECO_Datos!$A67,FALSE),0))*D$5</f>
        <v>0</v>
      </c>
      <c r="E67" s="100">
        <f>(HLOOKUP(CONCATENATE($L$5,E$7),BECO_Datos!$D$3:$HN$86,BECO_Datos!$A67,FALSE)+IFERROR(HLOOKUP(CONCATENATE($L$5,E$7),BECO_Datos!$HP$3:$LT$86,BECO_Datos!$A67,FALSE),0))*E$5</f>
        <v>0.39</v>
      </c>
      <c r="F67" s="100">
        <f>(HLOOKUP(CONCATENATE($L$5,F$7),BECO_Datos!$D$3:$HN$86,BECO_Datos!$A67,FALSE)+IFERROR(HLOOKUP(CONCATENATE($L$5,F$7),BECO_Datos!$HP$3:$LT$86,BECO_Datos!$A67,FALSE),0))*F$5</f>
        <v>33.263099561019999</v>
      </c>
      <c r="G67" s="100">
        <f>(HLOOKUP(CONCATENATE($L$5,G$7),BECO_Datos!$D$3:$HN$86,BECO_Datos!$A67,FALSE)+IFERROR(HLOOKUP(CONCATENATE($L$5,G$7),BECO_Datos!$HP$3:$LT$86,BECO_Datos!$A67,FALSE),0))*G$5</f>
        <v>0</v>
      </c>
      <c r="H67" s="100">
        <f>(HLOOKUP(CONCATENATE($L$5,H$7),BECO_Datos!$D$3:$HN$86,BECO_Datos!$A67,FALSE)+IFERROR(HLOOKUP(CONCATENATE($L$5,H$7),BECO_Datos!$HP$3:$LT$86,BECO_Datos!$A67,FALSE),0))*H$5</f>
        <v>0</v>
      </c>
      <c r="I67" s="100">
        <f>(HLOOKUP(CONCATENATE($L$5,I$7),BECO_Datos!$D$3:$HN$86,BECO_Datos!$A67,FALSE)+IFERROR(HLOOKUP(CONCATENATE($L$5,I$7),BECO_Datos!$HP$3:$LT$86,BECO_Datos!$A67,FALSE),0))*I$5</f>
        <v>0</v>
      </c>
      <c r="J67" s="100">
        <f>(HLOOKUP(CONCATENATE($L$5,J$7),BECO_Datos!$D$3:$HN$86,BECO_Datos!$A67,FALSE)+IFERROR(HLOOKUP(CONCATENATE($L$5,J$7),BECO_Datos!$HP$3:$LT$86,BECO_Datos!$A67,FALSE),0))*J$5</f>
        <v>0</v>
      </c>
      <c r="K67" s="100">
        <f>(HLOOKUP(CONCATENATE($L$5,K$7),BECO_Datos!$D$3:$HN$86,BECO_Datos!$A67,FALSE)+IFERROR(HLOOKUP(CONCATENATE($L$5,K$7),BECO_Datos!$HP$3:$LT$86,BECO_Datos!$A67,FALSE),0))*K$5</f>
        <v>0</v>
      </c>
      <c r="L67" s="22" t="str">
        <f t="shared" si="73"/>
        <v>No aplica</v>
      </c>
      <c r="M67" s="100">
        <f>(HLOOKUP(CONCATENATE($L$5,M$7),BECO_Datos!$D$3:$HN$86,BECO_Datos!$A67,FALSE)+IFERROR(HLOOKUP(CONCATENATE($L$5,M$7),BECO_Datos!$HP$3:$LT$86,BECO_Datos!$A67,FALSE),0))*M$5</f>
        <v>0</v>
      </c>
      <c r="N67" s="100">
        <f>(HLOOKUP(CONCATENATE($L$5,N$7),BECO_Datos!$D$3:$HN$86,BECO_Datos!$A67,FALSE)+IFERROR(HLOOKUP(CONCATENATE($L$5,N$7),BECO_Datos!$HP$3:$LT$86,BECO_Datos!$A67,FALSE),0))*N$5</f>
        <v>0</v>
      </c>
      <c r="O67" s="100">
        <f>(HLOOKUP(CONCATENATE($L$5,O$7),BECO_Datos!$D$3:$HN$86,BECO_Datos!$A67,FALSE)+IFERROR(HLOOKUP(CONCATENATE($L$5,O$7),BECO_Datos!$HP$3:$LT$86,BECO_Datos!$A67,FALSE),0))*O$5</f>
        <v>0</v>
      </c>
      <c r="P67" s="100">
        <f>(HLOOKUP(CONCATENATE($L$5,P$7),BECO_Datos!$D$3:$HN$86,BECO_Datos!$A67,FALSE)+IFERROR(HLOOKUP(CONCATENATE($L$5,P$7),BECO_Datos!$HP$3:$LT$86,BECO_Datos!$A67,FALSE),0))*P$5</f>
        <v>0.129</v>
      </c>
      <c r="Q67" s="100">
        <f>(HLOOKUP(CONCATENATE($L$5,Q$7),BECO_Datos!$D$3:$HN$86,BECO_Datos!$A67,FALSE)+IFERROR(HLOOKUP(CONCATENATE($L$5,Q$7),BECO_Datos!$HP$3:$LT$86,BECO_Datos!$A67,FALSE),0))*Q$5</f>
        <v>1.1366190476190476</v>
      </c>
      <c r="R67" s="100">
        <f>(HLOOKUP(CONCATENATE($L$5,R$7),BECO_Datos!$D$3:$HN$86,BECO_Datos!$A67,FALSE)+IFERROR(HLOOKUP(CONCATENATE($L$5,R$7),BECO_Datos!$HP$3:$LT$86,BECO_Datos!$A67,FALSE),0))*R$5</f>
        <v>21.235218</v>
      </c>
      <c r="S67" s="100">
        <f>(HLOOKUP(CONCATENATE($L$5,S$7),BECO_Datos!$D$3:$HN$86,BECO_Datos!$A67,FALSE)+IFERROR(HLOOKUP(CONCATENATE($L$5,S$7),BECO_Datos!$HP$3:$LT$86,BECO_Datos!$A67,FALSE),0))*S$5</f>
        <v>2.036E-2</v>
      </c>
      <c r="T67" s="100">
        <f>(HLOOKUP(CONCATENATE($L$5,T$7),BECO_Datos!$D$3:$HN$86,BECO_Datos!$A67,FALSE)+IFERROR(HLOOKUP(CONCATENATE($L$5,T$7),BECO_Datos!$HP$3:$LT$86,BECO_Datos!$A67,FALSE),0))*T$5</f>
        <v>3.2857142857142859E-3</v>
      </c>
      <c r="U67" s="100">
        <f>(HLOOKUP(CONCATENATE($L$5,U$7),BECO_Datos!$D$3:$HN$86,BECO_Datos!$A67,FALSE)+IFERROR(HLOOKUP(CONCATENATE($L$5,U$7),BECO_Datos!$HP$3:$LT$86,BECO_Datos!$A67,FALSE),0))*U$5</f>
        <v>2.19277055628433</v>
      </c>
      <c r="V67" s="100">
        <f>(HLOOKUP(CONCATENATE($L$5,V$7),BECO_Datos!$D$3:$HN$86,BECO_Datos!$A67,FALSE)+IFERROR(HLOOKUP(CONCATENATE($L$5,V$7),BECO_Datos!$HP$3:$LT$86,BECO_Datos!$A67,FALSE),0))*V$5</f>
        <v>0.54985714285714282</v>
      </c>
      <c r="W67" s="100">
        <f>(HLOOKUP(CONCATENATE($L$5,W$7),BECO_Datos!$D$3:$HN$86,BECO_Datos!$A67,FALSE)+IFERROR(HLOOKUP(CONCATENATE($L$5,W$7),BECO_Datos!$HP$3:$LT$86,BECO_Datos!$A67,FALSE),0))*W$5</f>
        <v>0</v>
      </c>
    </row>
    <row r="68" spans="1:23" x14ac:dyDescent="0.25">
      <c r="A68" s="54"/>
      <c r="B68" s="145" t="s">
        <v>103</v>
      </c>
      <c r="C68" s="23" t="str">
        <f t="shared" si="72"/>
        <v>No aplica</v>
      </c>
      <c r="D68" s="101">
        <f>(HLOOKUP(CONCATENATE($L$5,D$7),BECO_Datos!$D$3:$HN$86,BECO_Datos!$A68,FALSE)+IFERROR(HLOOKUP(CONCATENATE($L$5,D$7),BECO_Datos!$HP$3:$LT$86,BECO_Datos!$A68,FALSE),0))*D$5</f>
        <v>0</v>
      </c>
      <c r="E68" s="101">
        <f>(HLOOKUP(CONCATENATE($L$5,E$7),BECO_Datos!$D$3:$HN$86,BECO_Datos!$A68,FALSE)+IFERROR(HLOOKUP(CONCATENATE($L$5,E$7),BECO_Datos!$HP$3:$LT$86,BECO_Datos!$A68,FALSE),0))*E$5</f>
        <v>4.5999999999999999E-2</v>
      </c>
      <c r="F68" s="101">
        <f>(HLOOKUP(CONCATENATE($L$5,F$7),BECO_Datos!$D$3:$HN$86,BECO_Datos!$A68,FALSE)+IFERROR(HLOOKUP(CONCATENATE($L$5,F$7),BECO_Datos!$HP$3:$LT$86,BECO_Datos!$A68,FALSE),0))*F$5</f>
        <v>86.966542006059996</v>
      </c>
      <c r="G68" s="101">
        <f>(HLOOKUP(CONCATENATE($L$5,G$7),BECO_Datos!$D$3:$HN$86,BECO_Datos!$A68,FALSE)+IFERROR(HLOOKUP(CONCATENATE($L$5,G$7),BECO_Datos!$HP$3:$LT$86,BECO_Datos!$A68,FALSE),0))*G$5</f>
        <v>0</v>
      </c>
      <c r="H68" s="101">
        <f>(HLOOKUP(CONCATENATE($L$5,H$7),BECO_Datos!$D$3:$HN$86,BECO_Datos!$A68,FALSE)+IFERROR(HLOOKUP(CONCATENATE($L$5,H$7),BECO_Datos!$HP$3:$LT$86,BECO_Datos!$A68,FALSE),0))*H$5</f>
        <v>2.5000000000000001E-2</v>
      </c>
      <c r="I68" s="101">
        <f>(HLOOKUP(CONCATENATE($L$5,I$7),BECO_Datos!$D$3:$HN$86,BECO_Datos!$A68,FALSE)+IFERROR(HLOOKUP(CONCATENATE($L$5,I$7),BECO_Datos!$HP$3:$LT$86,BECO_Datos!$A68,FALSE),0))*I$5</f>
        <v>0</v>
      </c>
      <c r="J68" s="101">
        <f>(HLOOKUP(CONCATENATE($L$5,J$7),BECO_Datos!$D$3:$HN$86,BECO_Datos!$A68,FALSE)+IFERROR(HLOOKUP(CONCATENATE($L$5,J$7),BECO_Datos!$HP$3:$LT$86,BECO_Datos!$A68,FALSE),0))*J$5</f>
        <v>0</v>
      </c>
      <c r="K68" s="101">
        <f>(HLOOKUP(CONCATENATE($L$5,K$7),BECO_Datos!$D$3:$HN$86,BECO_Datos!$A68,FALSE)+IFERROR(HLOOKUP(CONCATENATE($L$5,K$7),BECO_Datos!$HP$3:$LT$86,BECO_Datos!$A68,FALSE),0))*K$5</f>
        <v>0</v>
      </c>
      <c r="L68" s="23" t="str">
        <f t="shared" si="73"/>
        <v>No aplica</v>
      </c>
      <c r="M68" s="101">
        <f>(HLOOKUP(CONCATENATE($L$5,M$7),BECO_Datos!$D$3:$HN$86,BECO_Datos!$A68,FALSE)+IFERROR(HLOOKUP(CONCATENATE($L$5,M$7),BECO_Datos!$HP$3:$LT$86,BECO_Datos!$A68,FALSE),0))*M$5</f>
        <v>0</v>
      </c>
      <c r="N68" s="101">
        <f>(HLOOKUP(CONCATENATE($L$5,N$7),BECO_Datos!$D$3:$HN$86,BECO_Datos!$A68,FALSE)+IFERROR(HLOOKUP(CONCATENATE($L$5,N$7),BECO_Datos!$HP$3:$LT$86,BECO_Datos!$A68,FALSE),0))*N$5</f>
        <v>0</v>
      </c>
      <c r="O68" s="101">
        <f>(HLOOKUP(CONCATENATE($L$5,O$7),BECO_Datos!$D$3:$HN$86,BECO_Datos!$A68,FALSE)+IFERROR(HLOOKUP(CONCATENATE($L$5,O$7),BECO_Datos!$HP$3:$LT$86,BECO_Datos!$A68,FALSE),0))*O$5</f>
        <v>0</v>
      </c>
      <c r="P68" s="101">
        <f>(HLOOKUP(CONCATENATE($L$5,P$7),BECO_Datos!$D$3:$HN$86,BECO_Datos!$A68,FALSE)+IFERROR(HLOOKUP(CONCATENATE($L$5,P$7),BECO_Datos!$HP$3:$LT$86,BECO_Datos!$A68,FALSE),0))*P$5</f>
        <v>0</v>
      </c>
      <c r="Q68" s="101">
        <f>(HLOOKUP(CONCATENATE($L$5,Q$7),BECO_Datos!$D$3:$HN$86,BECO_Datos!$A68,FALSE)+IFERROR(HLOOKUP(CONCATENATE($L$5,Q$7),BECO_Datos!$HP$3:$LT$86,BECO_Datos!$A68,FALSE),0))*Q$5</f>
        <v>3.236904761904762</v>
      </c>
      <c r="R68" s="101">
        <f>(HLOOKUP(CONCATENATE($L$5,R$7),BECO_Datos!$D$3:$HN$86,BECO_Datos!$A68,FALSE)+IFERROR(HLOOKUP(CONCATENATE($L$5,R$7),BECO_Datos!$HP$3:$LT$86,BECO_Datos!$A68,FALSE),0))*R$5</f>
        <v>65.500590000000003</v>
      </c>
      <c r="S68" s="101">
        <f>(HLOOKUP(CONCATENATE($L$5,S$7),BECO_Datos!$D$3:$HN$86,BECO_Datos!$A68,FALSE)+IFERROR(HLOOKUP(CONCATENATE($L$5,S$7),BECO_Datos!$HP$3:$LT$86,BECO_Datos!$A68,FALSE),0))*S$5</f>
        <v>2.2654000000000001E-2</v>
      </c>
      <c r="T68" s="101">
        <f>(HLOOKUP(CONCATENATE($L$5,T$7),BECO_Datos!$D$3:$HN$86,BECO_Datos!$A68,FALSE)+IFERROR(HLOOKUP(CONCATENATE($L$5,T$7),BECO_Datos!$HP$3:$LT$86,BECO_Datos!$A68,FALSE),0))*T$5</f>
        <v>2.3809523809523812E-3</v>
      </c>
      <c r="U68" s="101">
        <f>(HLOOKUP(CONCATENATE($L$5,U$7),BECO_Datos!$D$3:$HN$86,BECO_Datos!$A68,FALSE)+IFERROR(HLOOKUP(CONCATENATE($L$5,U$7),BECO_Datos!$HP$3:$LT$86,BECO_Datos!$A68,FALSE),0))*U$5</f>
        <v>1.9890857089855358</v>
      </c>
      <c r="V68" s="101">
        <f>(HLOOKUP(CONCATENATE($L$5,V$7),BECO_Datos!$D$3:$HN$86,BECO_Datos!$A68,FALSE)+IFERROR(HLOOKUP(CONCATENATE($L$5,V$7),BECO_Datos!$HP$3:$LT$86,BECO_Datos!$A68,FALSE),0))*V$5</f>
        <v>1.1656666666666666</v>
      </c>
      <c r="W68" s="101">
        <f>(HLOOKUP(CONCATENATE($L$5,W$7),BECO_Datos!$D$3:$HN$86,BECO_Datos!$A68,FALSE)+IFERROR(HLOOKUP(CONCATENATE($L$5,W$7),BECO_Datos!$HP$3:$LT$86,BECO_Datos!$A68,FALSE),0))*W$5</f>
        <v>0</v>
      </c>
    </row>
    <row r="69" spans="1:23" x14ac:dyDescent="0.25">
      <c r="A69" s="54"/>
      <c r="B69" s="144" t="s">
        <v>104</v>
      </c>
      <c r="C69" s="22" t="str">
        <f t="shared" si="72"/>
        <v>No aplica</v>
      </c>
      <c r="D69" s="100">
        <f>(HLOOKUP(CONCATENATE($L$5,D$7),BECO_Datos!$D$3:$HN$86,BECO_Datos!$A69,FALSE)+IFERROR(HLOOKUP(CONCATENATE($L$5,D$7),BECO_Datos!$HP$3:$LT$86,BECO_Datos!$A69,FALSE),0))*D$5</f>
        <v>0</v>
      </c>
      <c r="E69" s="100">
        <f>(HLOOKUP(CONCATENATE($L$5,E$7),BECO_Datos!$D$3:$HN$86,BECO_Datos!$A69,FALSE)+IFERROR(HLOOKUP(CONCATENATE($L$5,E$7),BECO_Datos!$HP$3:$LT$86,BECO_Datos!$A69,FALSE),0))*E$5</f>
        <v>0</v>
      </c>
      <c r="F69" s="100">
        <f>(HLOOKUP(CONCATENATE($L$5,F$7),BECO_Datos!$D$3:$HN$86,BECO_Datos!$A69,FALSE)+IFERROR(HLOOKUP(CONCATENATE($L$5,F$7),BECO_Datos!$HP$3:$LT$86,BECO_Datos!$A69,FALSE),0))*F$5</f>
        <v>163.80646113093999</v>
      </c>
      <c r="G69" s="100">
        <f>(HLOOKUP(CONCATENATE($L$5,G$7),BECO_Datos!$D$3:$HN$86,BECO_Datos!$A69,FALSE)+IFERROR(HLOOKUP(CONCATENATE($L$5,G$7),BECO_Datos!$HP$3:$LT$86,BECO_Datos!$A69,FALSE),0))*G$5</f>
        <v>0</v>
      </c>
      <c r="H69" s="100">
        <f>(HLOOKUP(CONCATENATE($L$5,H$7),BECO_Datos!$D$3:$HN$86,BECO_Datos!$A69,FALSE)+IFERROR(HLOOKUP(CONCATENATE($L$5,H$7),BECO_Datos!$HP$3:$LT$86,BECO_Datos!$A69,FALSE),0))*H$5</f>
        <v>0</v>
      </c>
      <c r="I69" s="100">
        <f>(HLOOKUP(CONCATENATE($L$5,I$7),BECO_Datos!$D$3:$HN$86,BECO_Datos!$A69,FALSE)+IFERROR(HLOOKUP(CONCATENATE($L$5,I$7),BECO_Datos!$HP$3:$LT$86,BECO_Datos!$A69,FALSE),0))*I$5</f>
        <v>5.1071428571428573E-2</v>
      </c>
      <c r="J69" s="100">
        <f>(HLOOKUP(CONCATENATE($L$5,J$7),BECO_Datos!$D$3:$HN$86,BECO_Datos!$A69,FALSE)+IFERROR(HLOOKUP(CONCATENATE($L$5,J$7),BECO_Datos!$HP$3:$LT$86,BECO_Datos!$A69,FALSE),0))*J$5</f>
        <v>0</v>
      </c>
      <c r="K69" s="100">
        <f>(HLOOKUP(CONCATENATE($L$5,K$7),BECO_Datos!$D$3:$HN$86,BECO_Datos!$A69,FALSE)+IFERROR(HLOOKUP(CONCATENATE($L$5,K$7),BECO_Datos!$HP$3:$LT$86,BECO_Datos!$A69,FALSE),0))*K$5</f>
        <v>0</v>
      </c>
      <c r="L69" s="22" t="str">
        <f t="shared" si="73"/>
        <v>No aplica</v>
      </c>
      <c r="M69" s="100">
        <f>(HLOOKUP(CONCATENATE($L$5,M$7),BECO_Datos!$D$3:$HN$86,BECO_Datos!$A69,FALSE)+IFERROR(HLOOKUP(CONCATENATE($L$5,M$7),BECO_Datos!$HP$3:$LT$86,BECO_Datos!$A69,FALSE),0))*M$5</f>
        <v>0</v>
      </c>
      <c r="N69" s="100">
        <f>(HLOOKUP(CONCATENATE($L$5,N$7),BECO_Datos!$D$3:$HN$86,BECO_Datos!$A69,FALSE)+IFERROR(HLOOKUP(CONCATENATE($L$5,N$7),BECO_Datos!$HP$3:$LT$86,BECO_Datos!$A69,FALSE),0))*N$5</f>
        <v>0</v>
      </c>
      <c r="O69" s="100">
        <f>(HLOOKUP(CONCATENATE($L$5,O$7),BECO_Datos!$D$3:$HN$86,BECO_Datos!$A69,FALSE)+IFERROR(HLOOKUP(CONCATENATE($L$5,O$7),BECO_Datos!$HP$3:$LT$86,BECO_Datos!$A69,FALSE),0))*O$5</f>
        <v>0</v>
      </c>
      <c r="P69" s="100">
        <f>(HLOOKUP(CONCATENATE($L$5,P$7),BECO_Datos!$D$3:$HN$86,BECO_Datos!$A69,FALSE)+IFERROR(HLOOKUP(CONCATENATE($L$5,P$7),BECO_Datos!$HP$3:$LT$86,BECO_Datos!$A69,FALSE),0))*P$5</f>
        <v>0</v>
      </c>
      <c r="Q69" s="100">
        <f>(HLOOKUP(CONCATENATE($L$5,Q$7),BECO_Datos!$D$3:$HN$86,BECO_Datos!$A69,FALSE)+IFERROR(HLOOKUP(CONCATENATE($L$5,Q$7),BECO_Datos!$HP$3:$LT$86,BECO_Datos!$A69,FALSE),0))*Q$5</f>
        <v>2.4430952380952382</v>
      </c>
      <c r="R69" s="100">
        <f>(HLOOKUP(CONCATENATE($L$5,R$7),BECO_Datos!$D$3:$HN$86,BECO_Datos!$A69,FALSE)+IFERROR(HLOOKUP(CONCATENATE($L$5,R$7),BECO_Datos!$HP$3:$LT$86,BECO_Datos!$A69,FALSE),0))*R$5</f>
        <v>118.708952</v>
      </c>
      <c r="S69" s="100">
        <f>(HLOOKUP(CONCATENATE($L$5,S$7),BECO_Datos!$D$3:$HN$86,BECO_Datos!$A69,FALSE)+IFERROR(HLOOKUP(CONCATENATE($L$5,S$7),BECO_Datos!$HP$3:$LT$86,BECO_Datos!$A69,FALSE),0))*S$5</f>
        <v>0.80157</v>
      </c>
      <c r="T69" s="100">
        <f>(HLOOKUP(CONCATENATE($L$5,T$7),BECO_Datos!$D$3:$HN$86,BECO_Datos!$A69,FALSE)+IFERROR(HLOOKUP(CONCATENATE($L$5,T$7),BECO_Datos!$HP$3:$LT$86,BECO_Datos!$A69,FALSE),0))*T$5</f>
        <v>4.6476190476190476E-2</v>
      </c>
      <c r="U69" s="100">
        <f>(HLOOKUP(CONCATENATE($L$5,U$7),BECO_Datos!$D$3:$HN$86,BECO_Datos!$A69,FALSE)+IFERROR(HLOOKUP(CONCATENATE($L$5,U$7),BECO_Datos!$HP$3:$LT$86,BECO_Datos!$A69,FALSE),0))*U$5</f>
        <v>0.95081638040605498</v>
      </c>
      <c r="V69" s="100">
        <f>(HLOOKUP(CONCATENATE($L$5,V$7),BECO_Datos!$D$3:$HN$86,BECO_Datos!$A69,FALSE)+IFERROR(HLOOKUP(CONCATENATE($L$5,V$7),BECO_Datos!$HP$3:$LT$86,BECO_Datos!$A69,FALSE),0))*V$5</f>
        <v>0.38902380952380955</v>
      </c>
      <c r="W69" s="100">
        <f>(HLOOKUP(CONCATENATE($L$5,W$7),BECO_Datos!$D$3:$HN$86,BECO_Datos!$A69,FALSE)+IFERROR(HLOOKUP(CONCATENATE($L$5,W$7),BECO_Datos!$HP$3:$LT$86,BECO_Datos!$A69,FALSE),0))*W$5</f>
        <v>1.9285714285714286E-3</v>
      </c>
    </row>
    <row r="70" spans="1:23" x14ac:dyDescent="0.25">
      <c r="A70" s="54"/>
      <c r="B70" s="151" t="s">
        <v>15</v>
      </c>
      <c r="C70" s="152" t="str">
        <f>IF($C$5=1,"No aplica",_xlfn.AGGREGATE(9,6,D70:K70))</f>
        <v>No aplica</v>
      </c>
      <c r="D70" s="98">
        <f t="shared" ref="D70:K70" si="74">D71+D78+D79+D80+D81</f>
        <v>0</v>
      </c>
      <c r="E70" s="98">
        <f t="shared" si="74"/>
        <v>0</v>
      </c>
      <c r="F70" s="98">
        <f t="shared" si="74"/>
        <v>18171.86169015829</v>
      </c>
      <c r="G70" s="98">
        <f t="shared" si="74"/>
        <v>0</v>
      </c>
      <c r="H70" s="98">
        <f t="shared" si="74"/>
        <v>0</v>
      </c>
      <c r="I70" s="98">
        <f t="shared" si="74"/>
        <v>0</v>
      </c>
      <c r="J70" s="98">
        <f t="shared" si="74"/>
        <v>0</v>
      </c>
      <c r="K70" s="98">
        <f t="shared" si="74"/>
        <v>0</v>
      </c>
      <c r="L70" s="152" t="str">
        <f>IF($C$5=1,"No aplica",_xlfn.AGGREGATE(9,6,M70:W70))</f>
        <v>No aplica</v>
      </c>
      <c r="M70" s="98">
        <f t="shared" ref="M70:W70" si="75">M71+M78+M79+M80+M81</f>
        <v>0</v>
      </c>
      <c r="N70" s="98">
        <f t="shared" si="75"/>
        <v>0</v>
      </c>
      <c r="O70" s="98">
        <f t="shared" si="75"/>
        <v>0</v>
      </c>
      <c r="P70" s="98">
        <f t="shared" si="75"/>
        <v>0</v>
      </c>
      <c r="Q70" s="98">
        <f t="shared" si="75"/>
        <v>23962.284865152957</v>
      </c>
      <c r="R70" s="98">
        <f t="shared" si="75"/>
        <v>56.663679999999992</v>
      </c>
      <c r="S70" s="98">
        <f t="shared" si="75"/>
        <v>0</v>
      </c>
      <c r="T70" s="98">
        <f t="shared" si="75"/>
        <v>0</v>
      </c>
      <c r="U70" s="98">
        <f t="shared" si="75"/>
        <v>0</v>
      </c>
      <c r="V70" s="98">
        <f t="shared" si="75"/>
        <v>29567.142482239658</v>
      </c>
      <c r="W70" s="98">
        <f t="shared" si="75"/>
        <v>5947.31</v>
      </c>
    </row>
    <row r="71" spans="1:23" x14ac:dyDescent="0.25">
      <c r="A71" s="54"/>
      <c r="B71" s="144" t="s">
        <v>135</v>
      </c>
      <c r="C71" s="22" t="str">
        <f t="shared" si="72"/>
        <v>No aplica</v>
      </c>
      <c r="D71" s="100">
        <f t="shared" ref="D71:K71" si="76">SUM(D72:D77)</f>
        <v>0</v>
      </c>
      <c r="E71" s="100">
        <f t="shared" si="76"/>
        <v>0</v>
      </c>
      <c r="F71" s="100">
        <f t="shared" si="76"/>
        <v>18171.86169015829</v>
      </c>
      <c r="G71" s="100">
        <f t="shared" si="76"/>
        <v>0</v>
      </c>
      <c r="H71" s="100">
        <f t="shared" si="76"/>
        <v>0</v>
      </c>
      <c r="I71" s="100">
        <f t="shared" si="76"/>
        <v>0</v>
      </c>
      <c r="J71" s="100">
        <f t="shared" si="76"/>
        <v>0</v>
      </c>
      <c r="K71" s="100">
        <f t="shared" si="76"/>
        <v>0</v>
      </c>
      <c r="L71" s="22" t="str">
        <f t="shared" si="73"/>
        <v>No aplica</v>
      </c>
      <c r="M71" s="100">
        <f t="shared" ref="M71:W71" si="77">SUM(M72:M77)</f>
        <v>0</v>
      </c>
      <c r="N71" s="100">
        <f t="shared" si="77"/>
        <v>0</v>
      </c>
      <c r="O71" s="100">
        <f t="shared" si="77"/>
        <v>0</v>
      </c>
      <c r="P71" s="100">
        <f t="shared" si="77"/>
        <v>0</v>
      </c>
      <c r="Q71" s="100">
        <f t="shared" si="77"/>
        <v>23618.442540995711</v>
      </c>
      <c r="R71" s="100">
        <f t="shared" si="77"/>
        <v>0</v>
      </c>
      <c r="S71" s="100">
        <f t="shared" si="77"/>
        <v>0</v>
      </c>
      <c r="T71" s="100">
        <f t="shared" si="77"/>
        <v>0</v>
      </c>
      <c r="U71" s="100">
        <f t="shared" si="77"/>
        <v>0</v>
      </c>
      <c r="V71" s="100">
        <f t="shared" si="77"/>
        <v>29477.15064198547</v>
      </c>
      <c r="W71" s="100">
        <f t="shared" si="77"/>
        <v>0</v>
      </c>
    </row>
    <row r="72" spans="1:23" x14ac:dyDescent="0.25">
      <c r="A72" s="54"/>
      <c r="B72" s="146" t="s">
        <v>136</v>
      </c>
      <c r="C72" s="23" t="str">
        <f t="shared" si="72"/>
        <v>No aplica</v>
      </c>
      <c r="D72" s="99">
        <f>(HLOOKUP(CONCATENATE($L$5,D$7),BECO_Datos!$D$3:$HN$86,BECO_Datos!$A72,FALSE)+IFERROR(HLOOKUP(CONCATENATE($L$5,D$7),BECO_Datos!$HP$3:$LT$86,BECO_Datos!$A72,FALSE),0))*D$5</f>
        <v>0</v>
      </c>
      <c r="E72" s="99">
        <f>(HLOOKUP(CONCATENATE($L$5,E$7),BECO_Datos!$D$3:$HN$86,BECO_Datos!$A72,FALSE)+IFERROR(HLOOKUP(CONCATENATE($L$5,E$7),BECO_Datos!$HP$3:$LT$86,BECO_Datos!$A72,FALSE),0))*E$5</f>
        <v>0</v>
      </c>
      <c r="F72" s="99">
        <f>(HLOOKUP(CONCATENATE($L$5,F$7),BECO_Datos!$D$3:$HN$86,BECO_Datos!$A72,FALSE)+IFERROR(HLOOKUP(CONCATENATE($L$5,F$7),BECO_Datos!$HP$3:$LT$86,BECO_Datos!$A72,FALSE),0))*F$5</f>
        <v>0</v>
      </c>
      <c r="G72" s="99">
        <f>(HLOOKUP(CONCATENATE($L$5,G$7),BECO_Datos!$D$3:$HN$86,BECO_Datos!$A72,FALSE)+IFERROR(HLOOKUP(CONCATENATE($L$5,G$7),BECO_Datos!$HP$3:$LT$86,BECO_Datos!$A72,FALSE),0))*G$5</f>
        <v>0</v>
      </c>
      <c r="H72" s="99">
        <f>(HLOOKUP(CONCATENATE($L$5,H$7),BECO_Datos!$D$3:$HN$86,BECO_Datos!$A72,FALSE)+IFERROR(HLOOKUP(CONCATENATE($L$5,H$7),BECO_Datos!$HP$3:$LT$86,BECO_Datos!$A72,FALSE),0))*H$5</f>
        <v>0</v>
      </c>
      <c r="I72" s="99">
        <f>(HLOOKUP(CONCATENATE($L$5,I$7),BECO_Datos!$D$3:$HN$86,BECO_Datos!$A72,FALSE)+IFERROR(HLOOKUP(CONCATENATE($L$5,I$7),BECO_Datos!$HP$3:$LT$86,BECO_Datos!$A72,FALSE),0))*I$5</f>
        <v>0</v>
      </c>
      <c r="J72" s="99">
        <f>(HLOOKUP(CONCATENATE($L$5,J$7),BECO_Datos!$D$3:$HN$86,BECO_Datos!$A72,FALSE)+IFERROR(HLOOKUP(CONCATENATE($L$5,J$7),BECO_Datos!$HP$3:$LT$86,BECO_Datos!$A72,FALSE),0))*J$5</f>
        <v>0</v>
      </c>
      <c r="K72" s="99">
        <f>(HLOOKUP(CONCATENATE($L$5,K$7),BECO_Datos!$D$3:$HN$86,BECO_Datos!$A72,FALSE)+IFERROR(HLOOKUP(CONCATENATE($L$5,K$7),BECO_Datos!$HP$3:$LT$86,BECO_Datos!$A72,FALSE),0))*K$5</f>
        <v>0</v>
      </c>
      <c r="L72" s="23" t="str">
        <f t="shared" si="73"/>
        <v>No aplica</v>
      </c>
      <c r="M72" s="99">
        <f>(HLOOKUP(CONCATENATE($L$5,M$7),BECO_Datos!$D$3:$HN$86,BECO_Datos!$A72,FALSE)+IFERROR(HLOOKUP(CONCATENATE($L$5,M$7),BECO_Datos!$HP$3:$LT$86,BECO_Datos!$A72,FALSE),0))*M$5</f>
        <v>0</v>
      </c>
      <c r="N72" s="99">
        <f>(HLOOKUP(CONCATENATE($L$5,N$7),BECO_Datos!$D$3:$HN$86,BECO_Datos!$A72,FALSE)+IFERROR(HLOOKUP(CONCATENATE($L$5,N$7),BECO_Datos!$HP$3:$LT$86,BECO_Datos!$A72,FALSE),0))*N$5</f>
        <v>0</v>
      </c>
      <c r="O72" s="99">
        <f>(HLOOKUP(CONCATENATE($L$5,O$7),BECO_Datos!$D$3:$HN$86,BECO_Datos!$A72,FALSE)+IFERROR(HLOOKUP(CONCATENATE($L$5,O$7),BECO_Datos!$HP$3:$LT$86,BECO_Datos!$A72,FALSE),0))*O$5</f>
        <v>0</v>
      </c>
      <c r="P72" s="99">
        <f>(HLOOKUP(CONCATENATE($L$5,P$7),BECO_Datos!$D$3:$HN$86,BECO_Datos!$A72,FALSE)+IFERROR(HLOOKUP(CONCATENATE($L$5,P$7),BECO_Datos!$HP$3:$LT$86,BECO_Datos!$A72,FALSE),0))*P$5</f>
        <v>0</v>
      </c>
      <c r="Q72" s="99">
        <f>(HLOOKUP(CONCATENATE($L$5,Q$7),BECO_Datos!$D$3:$HN$86,BECO_Datos!$A72,FALSE)+IFERROR(HLOOKUP(CONCATENATE($L$5,Q$7),BECO_Datos!$HP$3:$LT$86,BECO_Datos!$A72,FALSE),0))*Q$5</f>
        <v>0</v>
      </c>
      <c r="R72" s="99">
        <f>(HLOOKUP(CONCATENATE($L$5,R$7),BECO_Datos!$D$3:$HN$86,BECO_Datos!$A72,FALSE)+IFERROR(HLOOKUP(CONCATENATE($L$5,R$7),BECO_Datos!$HP$3:$LT$86,BECO_Datos!$A72,FALSE),0))*R$5</f>
        <v>0</v>
      </c>
      <c r="S72" s="99">
        <f>(HLOOKUP(CONCATENATE($L$5,S$7),BECO_Datos!$D$3:$HN$86,BECO_Datos!$A72,FALSE)+IFERROR(HLOOKUP(CONCATENATE($L$5,S$7),BECO_Datos!$HP$3:$LT$86,BECO_Datos!$A72,FALSE),0))*S$5</f>
        <v>0</v>
      </c>
      <c r="T72" s="99">
        <f>(HLOOKUP(CONCATENATE($L$5,T$7),BECO_Datos!$D$3:$HN$86,BECO_Datos!$A72,FALSE)+IFERROR(HLOOKUP(CONCATENATE($L$5,T$7),BECO_Datos!$HP$3:$LT$86,BECO_Datos!$A72,FALSE),0))*T$5</f>
        <v>0</v>
      </c>
      <c r="U72" s="99">
        <f>(HLOOKUP(CONCATENATE($L$5,U$7),BECO_Datos!$D$3:$HN$86,BECO_Datos!$A72,FALSE)+IFERROR(HLOOKUP(CONCATENATE($L$5,U$7),BECO_Datos!$HP$3:$LT$86,BECO_Datos!$A72,FALSE),0))*U$5</f>
        <v>0</v>
      </c>
      <c r="V72" s="99">
        <f>(HLOOKUP(CONCATENATE($L$5,V$7),BECO_Datos!$D$3:$HN$86,BECO_Datos!$A72,FALSE)+IFERROR(HLOOKUP(CONCATENATE($L$5,V$7),BECO_Datos!$HP$3:$LT$86,BECO_Datos!$A72,FALSE),0))*V$5</f>
        <v>0</v>
      </c>
      <c r="W72" s="99">
        <f>(HLOOKUP(CONCATENATE($L$5,W$7),BECO_Datos!$D$3:$HN$86,BECO_Datos!$A72,FALSE)+IFERROR(HLOOKUP(CONCATENATE($L$5,W$7),BECO_Datos!$HP$3:$LT$86,BECO_Datos!$A72,FALSE),0))*W$5</f>
        <v>0</v>
      </c>
    </row>
    <row r="73" spans="1:23" x14ac:dyDescent="0.25">
      <c r="A73" s="54"/>
      <c r="B73" s="147" t="s">
        <v>137</v>
      </c>
      <c r="C73" s="22" t="str">
        <f t="shared" si="72"/>
        <v>No aplica</v>
      </c>
      <c r="D73" s="100">
        <f>(HLOOKUP(CONCATENATE($L$5,D$7),BECO_Datos!$D$3:$HN$86,BECO_Datos!$A73,FALSE)+IFERROR(HLOOKUP(CONCATENATE($L$5,D$7),BECO_Datos!$HP$3:$LT$86,BECO_Datos!$A73,FALSE),0))*D$5</f>
        <v>0</v>
      </c>
      <c r="E73" s="100">
        <f>(HLOOKUP(CONCATENATE($L$5,E$7),BECO_Datos!$D$3:$HN$86,BECO_Datos!$A73,FALSE)+IFERROR(HLOOKUP(CONCATENATE($L$5,E$7),BECO_Datos!$HP$3:$LT$86,BECO_Datos!$A73,FALSE),0))*E$5</f>
        <v>0</v>
      </c>
      <c r="F73" s="100">
        <f>(HLOOKUP(CONCATENATE($L$5,F$7),BECO_Datos!$D$3:$HN$86,BECO_Datos!$A73,FALSE)+IFERROR(HLOOKUP(CONCATENATE($L$5,F$7),BECO_Datos!$HP$3:$LT$86,BECO_Datos!$A73,FALSE),0))*F$5</f>
        <v>2996.613962823566</v>
      </c>
      <c r="G73" s="100">
        <f>(HLOOKUP(CONCATENATE($L$5,G$7),BECO_Datos!$D$3:$HN$86,BECO_Datos!$A73,FALSE)+IFERROR(HLOOKUP(CONCATENATE($L$5,G$7),BECO_Datos!$HP$3:$LT$86,BECO_Datos!$A73,FALSE),0))*G$5</f>
        <v>0</v>
      </c>
      <c r="H73" s="100">
        <f>(HLOOKUP(CONCATENATE($L$5,H$7),BECO_Datos!$D$3:$HN$86,BECO_Datos!$A73,FALSE)+IFERROR(HLOOKUP(CONCATENATE($L$5,H$7),BECO_Datos!$HP$3:$LT$86,BECO_Datos!$A73,FALSE),0))*H$5</f>
        <v>0</v>
      </c>
      <c r="I73" s="100">
        <f>(HLOOKUP(CONCATENATE($L$5,I$7),BECO_Datos!$D$3:$HN$86,BECO_Datos!$A73,FALSE)+IFERROR(HLOOKUP(CONCATENATE($L$5,I$7),BECO_Datos!$HP$3:$LT$86,BECO_Datos!$A73,FALSE),0))*I$5</f>
        <v>0</v>
      </c>
      <c r="J73" s="100">
        <f>(HLOOKUP(CONCATENATE($L$5,J$7),BECO_Datos!$D$3:$HN$86,BECO_Datos!$A73,FALSE)+IFERROR(HLOOKUP(CONCATENATE($L$5,J$7),BECO_Datos!$HP$3:$LT$86,BECO_Datos!$A73,FALSE),0))*J$5</f>
        <v>0</v>
      </c>
      <c r="K73" s="100">
        <f>(HLOOKUP(CONCATENATE($L$5,K$7),BECO_Datos!$D$3:$HN$86,BECO_Datos!$A73,FALSE)+IFERROR(HLOOKUP(CONCATENATE($L$5,K$7),BECO_Datos!$HP$3:$LT$86,BECO_Datos!$A73,FALSE),0))*K$5</f>
        <v>0</v>
      </c>
      <c r="L73" s="22" t="str">
        <f t="shared" si="73"/>
        <v>No aplica</v>
      </c>
      <c r="M73" s="100">
        <f>(HLOOKUP(CONCATENATE($L$5,M$7),BECO_Datos!$D$3:$HN$86,BECO_Datos!$A73,FALSE)+IFERROR(HLOOKUP(CONCATENATE($L$5,M$7),BECO_Datos!$HP$3:$LT$86,BECO_Datos!$A73,FALSE),0))*M$5</f>
        <v>0</v>
      </c>
      <c r="N73" s="100">
        <f>(HLOOKUP(CONCATENATE($L$5,N$7),BECO_Datos!$D$3:$HN$86,BECO_Datos!$A73,FALSE)+IFERROR(HLOOKUP(CONCATENATE($L$5,N$7),BECO_Datos!$HP$3:$LT$86,BECO_Datos!$A73,FALSE),0))*N$5</f>
        <v>0</v>
      </c>
      <c r="O73" s="100">
        <f>(HLOOKUP(CONCATENATE($L$5,O$7),BECO_Datos!$D$3:$HN$86,BECO_Datos!$A73,FALSE)+IFERROR(HLOOKUP(CONCATENATE($L$5,O$7),BECO_Datos!$HP$3:$LT$86,BECO_Datos!$A73,FALSE),0))*O$5</f>
        <v>0</v>
      </c>
      <c r="P73" s="100">
        <f>(HLOOKUP(CONCATENATE($L$5,P$7),BECO_Datos!$D$3:$HN$86,BECO_Datos!$A73,FALSE)+IFERROR(HLOOKUP(CONCATENATE($L$5,P$7),BECO_Datos!$HP$3:$LT$86,BECO_Datos!$A73,FALSE),0))*P$5</f>
        <v>0</v>
      </c>
      <c r="Q73" s="100">
        <f>(HLOOKUP(CONCATENATE($L$5,Q$7),BECO_Datos!$D$3:$HN$86,BECO_Datos!$A73,FALSE)+IFERROR(HLOOKUP(CONCATENATE($L$5,Q$7),BECO_Datos!$HP$3:$LT$86,BECO_Datos!$A73,FALSE),0))*Q$5</f>
        <v>632.12937074816944</v>
      </c>
      <c r="R73" s="100">
        <f>(HLOOKUP(CONCATENATE($L$5,R$7),BECO_Datos!$D$3:$HN$86,BECO_Datos!$A73,FALSE)+IFERROR(HLOOKUP(CONCATENATE($L$5,R$7),BECO_Datos!$HP$3:$LT$86,BECO_Datos!$A73,FALSE),0))*R$5</f>
        <v>0</v>
      </c>
      <c r="S73" s="100">
        <f>(HLOOKUP(CONCATENATE($L$5,S$7),BECO_Datos!$D$3:$HN$86,BECO_Datos!$A73,FALSE)+IFERROR(HLOOKUP(CONCATENATE($L$5,S$7),BECO_Datos!$HP$3:$LT$86,BECO_Datos!$A73,FALSE),0))*S$5</f>
        <v>0</v>
      </c>
      <c r="T73" s="100">
        <f>(HLOOKUP(CONCATENATE($L$5,T$7),BECO_Datos!$D$3:$HN$86,BECO_Datos!$A73,FALSE)+IFERROR(HLOOKUP(CONCATENATE($L$5,T$7),BECO_Datos!$HP$3:$LT$86,BECO_Datos!$A73,FALSE),0))*T$5</f>
        <v>0</v>
      </c>
      <c r="U73" s="100">
        <f>(HLOOKUP(CONCATENATE($L$5,U$7),BECO_Datos!$D$3:$HN$86,BECO_Datos!$A73,FALSE)+IFERROR(HLOOKUP(CONCATENATE($L$5,U$7),BECO_Datos!$HP$3:$LT$86,BECO_Datos!$A73,FALSE),0))*U$5</f>
        <v>0</v>
      </c>
      <c r="V73" s="100">
        <f>(HLOOKUP(CONCATENATE($L$5,V$7),BECO_Datos!$D$3:$HN$86,BECO_Datos!$A73,FALSE)+IFERROR(HLOOKUP(CONCATENATE($L$5,V$7),BECO_Datos!$HP$3:$LT$86,BECO_Datos!$A73,FALSE),0))*V$5</f>
        <v>19221.588025598801</v>
      </c>
      <c r="W73" s="100">
        <f>(HLOOKUP(CONCATENATE($L$5,W$7),BECO_Datos!$D$3:$HN$86,BECO_Datos!$A73,FALSE)+IFERROR(HLOOKUP(CONCATENATE($L$5,W$7),BECO_Datos!$HP$3:$LT$86,BECO_Datos!$A73,FALSE),0))*W$5</f>
        <v>0</v>
      </c>
    </row>
    <row r="74" spans="1:23" x14ac:dyDescent="0.25">
      <c r="A74" s="54"/>
      <c r="B74" s="146" t="s">
        <v>138</v>
      </c>
      <c r="C74" s="23" t="str">
        <f t="shared" si="72"/>
        <v>No aplica</v>
      </c>
      <c r="D74" s="99">
        <f>(HLOOKUP(CONCATENATE($L$5,D$7),BECO_Datos!$D$3:$HN$86,BECO_Datos!$A74,FALSE)+IFERROR(HLOOKUP(CONCATENATE($L$5,D$7),BECO_Datos!$HP$3:$LT$86,BECO_Datos!$A74,FALSE),0))*D$5</f>
        <v>0</v>
      </c>
      <c r="E74" s="99">
        <f>(HLOOKUP(CONCATENATE($L$5,E$7),BECO_Datos!$D$3:$HN$86,BECO_Datos!$A74,FALSE)+IFERROR(HLOOKUP(CONCATENATE($L$5,E$7),BECO_Datos!$HP$3:$LT$86,BECO_Datos!$A74,FALSE),0))*E$5</f>
        <v>0</v>
      </c>
      <c r="F74" s="99">
        <f>(HLOOKUP(CONCATENATE($L$5,F$7),BECO_Datos!$D$3:$HN$86,BECO_Datos!$A74,FALSE)+IFERROR(HLOOKUP(CONCATENATE($L$5,F$7),BECO_Datos!$HP$3:$LT$86,BECO_Datos!$A74,FALSE),0))*F$5</f>
        <v>2962.2268235415772</v>
      </c>
      <c r="G74" s="99">
        <f>(HLOOKUP(CONCATENATE($L$5,G$7),BECO_Datos!$D$3:$HN$86,BECO_Datos!$A74,FALSE)+IFERROR(HLOOKUP(CONCATENATE($L$5,G$7),BECO_Datos!$HP$3:$LT$86,BECO_Datos!$A74,FALSE),0))*G$5</f>
        <v>0</v>
      </c>
      <c r="H74" s="99">
        <f>(HLOOKUP(CONCATENATE($L$5,H$7),BECO_Datos!$D$3:$HN$86,BECO_Datos!$A74,FALSE)+IFERROR(HLOOKUP(CONCATENATE($L$5,H$7),BECO_Datos!$HP$3:$LT$86,BECO_Datos!$A74,FALSE),0))*H$5</f>
        <v>0</v>
      </c>
      <c r="I74" s="99">
        <f>(HLOOKUP(CONCATENATE($L$5,I$7),BECO_Datos!$D$3:$HN$86,BECO_Datos!$A74,FALSE)+IFERROR(HLOOKUP(CONCATENATE($L$5,I$7),BECO_Datos!$HP$3:$LT$86,BECO_Datos!$A74,FALSE),0))*I$5</f>
        <v>0</v>
      </c>
      <c r="J74" s="99">
        <f>(HLOOKUP(CONCATENATE($L$5,J$7),BECO_Datos!$D$3:$HN$86,BECO_Datos!$A74,FALSE)+IFERROR(HLOOKUP(CONCATENATE($L$5,J$7),BECO_Datos!$HP$3:$LT$86,BECO_Datos!$A74,FALSE),0))*J$5</f>
        <v>0</v>
      </c>
      <c r="K74" s="99">
        <f>(HLOOKUP(CONCATENATE($L$5,K$7),BECO_Datos!$D$3:$HN$86,BECO_Datos!$A74,FALSE)+IFERROR(HLOOKUP(CONCATENATE($L$5,K$7),BECO_Datos!$HP$3:$LT$86,BECO_Datos!$A74,FALSE),0))*K$5</f>
        <v>0</v>
      </c>
      <c r="L74" s="23" t="str">
        <f t="shared" si="73"/>
        <v>No aplica</v>
      </c>
      <c r="M74" s="99">
        <f>(HLOOKUP(CONCATENATE($L$5,M$7),BECO_Datos!$D$3:$HN$86,BECO_Datos!$A74,FALSE)+IFERROR(HLOOKUP(CONCATENATE($L$5,M$7),BECO_Datos!$HP$3:$LT$86,BECO_Datos!$A74,FALSE),0))*M$5</f>
        <v>0</v>
      </c>
      <c r="N74" s="99">
        <f>(HLOOKUP(CONCATENATE($L$5,N$7),BECO_Datos!$D$3:$HN$86,BECO_Datos!$A74,FALSE)+IFERROR(HLOOKUP(CONCATENATE($L$5,N$7),BECO_Datos!$HP$3:$LT$86,BECO_Datos!$A74,FALSE),0))*N$5</f>
        <v>0</v>
      </c>
      <c r="O74" s="99">
        <f>(HLOOKUP(CONCATENATE($L$5,O$7),BECO_Datos!$D$3:$HN$86,BECO_Datos!$A74,FALSE)+IFERROR(HLOOKUP(CONCATENATE($L$5,O$7),BECO_Datos!$HP$3:$LT$86,BECO_Datos!$A74,FALSE),0))*O$5</f>
        <v>0</v>
      </c>
      <c r="P74" s="99">
        <f>(HLOOKUP(CONCATENATE($L$5,P$7),BECO_Datos!$D$3:$HN$86,BECO_Datos!$A74,FALSE)+IFERROR(HLOOKUP(CONCATENATE($L$5,P$7),BECO_Datos!$HP$3:$LT$86,BECO_Datos!$A74,FALSE),0))*P$5</f>
        <v>0</v>
      </c>
      <c r="Q74" s="99">
        <f>(HLOOKUP(CONCATENATE($L$5,Q$7),BECO_Datos!$D$3:$HN$86,BECO_Datos!$A74,FALSE)+IFERROR(HLOOKUP(CONCATENATE($L$5,Q$7),BECO_Datos!$HP$3:$LT$86,BECO_Datos!$A74,FALSE),0))*Q$5</f>
        <v>5357.6463665704205</v>
      </c>
      <c r="R74" s="99">
        <f>(HLOOKUP(CONCATENATE($L$5,R$7),BECO_Datos!$D$3:$HN$86,BECO_Datos!$A74,FALSE)+IFERROR(HLOOKUP(CONCATENATE($L$5,R$7),BECO_Datos!$HP$3:$LT$86,BECO_Datos!$A74,FALSE),0))*R$5</f>
        <v>0</v>
      </c>
      <c r="S74" s="99">
        <f>(HLOOKUP(CONCATENATE($L$5,S$7),BECO_Datos!$D$3:$HN$86,BECO_Datos!$A74,FALSE)+IFERROR(HLOOKUP(CONCATENATE($L$5,S$7),BECO_Datos!$HP$3:$LT$86,BECO_Datos!$A74,FALSE),0))*S$5</f>
        <v>0</v>
      </c>
      <c r="T74" s="99">
        <f>(HLOOKUP(CONCATENATE($L$5,T$7),BECO_Datos!$D$3:$HN$86,BECO_Datos!$A74,FALSE)+IFERROR(HLOOKUP(CONCATENATE($L$5,T$7),BECO_Datos!$HP$3:$LT$86,BECO_Datos!$A74,FALSE),0))*T$5</f>
        <v>0</v>
      </c>
      <c r="U74" s="99">
        <f>(HLOOKUP(CONCATENATE($L$5,U$7),BECO_Datos!$D$3:$HN$86,BECO_Datos!$A74,FALSE)+IFERROR(HLOOKUP(CONCATENATE($L$5,U$7),BECO_Datos!$HP$3:$LT$86,BECO_Datos!$A74,FALSE),0))*U$5</f>
        <v>0</v>
      </c>
      <c r="V74" s="99">
        <f>(HLOOKUP(CONCATENATE($L$5,V$7),BECO_Datos!$D$3:$HN$86,BECO_Datos!$A74,FALSE)+IFERROR(HLOOKUP(CONCATENATE($L$5,V$7),BECO_Datos!$HP$3:$LT$86,BECO_Datos!$A74,FALSE),0))*V$5</f>
        <v>1516.1729028304351</v>
      </c>
      <c r="W74" s="99">
        <f>(HLOOKUP(CONCATENATE($L$5,W$7),BECO_Datos!$D$3:$HN$86,BECO_Datos!$A74,FALSE)+IFERROR(HLOOKUP(CONCATENATE($L$5,W$7),BECO_Datos!$HP$3:$LT$86,BECO_Datos!$A74,FALSE),0))*W$5</f>
        <v>0</v>
      </c>
    </row>
    <row r="75" spans="1:23" x14ac:dyDescent="0.25">
      <c r="A75" s="54"/>
      <c r="B75" s="147" t="s">
        <v>139</v>
      </c>
      <c r="C75" s="22" t="str">
        <f t="shared" si="72"/>
        <v>No aplica</v>
      </c>
      <c r="D75" s="100">
        <f>(HLOOKUP(CONCATENATE($L$5,D$7),BECO_Datos!$D$3:$HN$86,BECO_Datos!$A75,FALSE)+IFERROR(HLOOKUP(CONCATENATE($L$5,D$7),BECO_Datos!$HP$3:$LT$86,BECO_Datos!$A75,FALSE),0))*D$5</f>
        <v>0</v>
      </c>
      <c r="E75" s="100">
        <f>(HLOOKUP(CONCATENATE($L$5,E$7),BECO_Datos!$D$3:$HN$86,BECO_Datos!$A75,FALSE)+IFERROR(HLOOKUP(CONCATENATE($L$5,E$7),BECO_Datos!$HP$3:$LT$86,BECO_Datos!$A75,FALSE),0))*E$5</f>
        <v>0</v>
      </c>
      <c r="F75" s="100">
        <f>(HLOOKUP(CONCATENATE($L$5,F$7),BECO_Datos!$D$3:$HN$86,BECO_Datos!$A75,FALSE)+IFERROR(HLOOKUP(CONCATENATE($L$5,F$7),BECO_Datos!$HP$3:$LT$86,BECO_Datos!$A75,FALSE),0))*F$5</f>
        <v>9068.5517701988629</v>
      </c>
      <c r="G75" s="100">
        <f>(HLOOKUP(CONCATENATE($L$5,G$7),BECO_Datos!$D$3:$HN$86,BECO_Datos!$A75,FALSE)+IFERROR(HLOOKUP(CONCATENATE($L$5,G$7),BECO_Datos!$HP$3:$LT$86,BECO_Datos!$A75,FALSE),0))*G$5</f>
        <v>0</v>
      </c>
      <c r="H75" s="100">
        <f>(HLOOKUP(CONCATENATE($L$5,H$7),BECO_Datos!$D$3:$HN$86,BECO_Datos!$A75,FALSE)+IFERROR(HLOOKUP(CONCATENATE($L$5,H$7),BECO_Datos!$HP$3:$LT$86,BECO_Datos!$A75,FALSE),0))*H$5</f>
        <v>0</v>
      </c>
      <c r="I75" s="100">
        <f>(HLOOKUP(CONCATENATE($L$5,I$7),BECO_Datos!$D$3:$HN$86,BECO_Datos!$A75,FALSE)+IFERROR(HLOOKUP(CONCATENATE($L$5,I$7),BECO_Datos!$HP$3:$LT$86,BECO_Datos!$A75,FALSE),0))*I$5</f>
        <v>0</v>
      </c>
      <c r="J75" s="100">
        <f>(HLOOKUP(CONCATENATE($L$5,J$7),BECO_Datos!$D$3:$HN$86,BECO_Datos!$A75,FALSE)+IFERROR(HLOOKUP(CONCATENATE($L$5,J$7),BECO_Datos!$HP$3:$LT$86,BECO_Datos!$A75,FALSE),0))*J$5</f>
        <v>0</v>
      </c>
      <c r="K75" s="100">
        <f>(HLOOKUP(CONCATENATE($L$5,K$7),BECO_Datos!$D$3:$HN$86,BECO_Datos!$A75,FALSE)+IFERROR(HLOOKUP(CONCATENATE($L$5,K$7),BECO_Datos!$HP$3:$LT$86,BECO_Datos!$A75,FALSE),0))*K$5</f>
        <v>0</v>
      </c>
      <c r="L75" s="22" t="str">
        <f t="shared" si="73"/>
        <v>No aplica</v>
      </c>
      <c r="M75" s="100">
        <f>(HLOOKUP(CONCATENATE($L$5,M$7),BECO_Datos!$D$3:$HN$86,BECO_Datos!$A75,FALSE)+IFERROR(HLOOKUP(CONCATENATE($L$5,M$7),BECO_Datos!$HP$3:$LT$86,BECO_Datos!$A75,FALSE),0))*M$5</f>
        <v>0</v>
      </c>
      <c r="N75" s="100">
        <f>(HLOOKUP(CONCATENATE($L$5,N$7),BECO_Datos!$D$3:$HN$86,BECO_Datos!$A75,FALSE)+IFERROR(HLOOKUP(CONCATENATE($L$5,N$7),BECO_Datos!$HP$3:$LT$86,BECO_Datos!$A75,FALSE),0))*N$5</f>
        <v>0</v>
      </c>
      <c r="O75" s="100">
        <f>(HLOOKUP(CONCATENATE($L$5,O$7),BECO_Datos!$D$3:$HN$86,BECO_Datos!$A75,FALSE)+IFERROR(HLOOKUP(CONCATENATE($L$5,O$7),BECO_Datos!$HP$3:$LT$86,BECO_Datos!$A75,FALSE),0))*O$5</f>
        <v>0</v>
      </c>
      <c r="P75" s="100">
        <f>(HLOOKUP(CONCATENATE($L$5,P$7),BECO_Datos!$D$3:$HN$86,BECO_Datos!$A75,FALSE)+IFERROR(HLOOKUP(CONCATENATE($L$5,P$7),BECO_Datos!$HP$3:$LT$86,BECO_Datos!$A75,FALSE),0))*P$5</f>
        <v>0</v>
      </c>
      <c r="Q75" s="100">
        <f>(HLOOKUP(CONCATENATE($L$5,Q$7),BECO_Datos!$D$3:$HN$86,BECO_Datos!$A75,FALSE)+IFERROR(HLOOKUP(CONCATENATE($L$5,Q$7),BECO_Datos!$HP$3:$LT$86,BECO_Datos!$A75,FALSE),0))*Q$5</f>
        <v>3052.5212141401266</v>
      </c>
      <c r="R75" s="100">
        <f>(HLOOKUP(CONCATENATE($L$5,R$7),BECO_Datos!$D$3:$HN$86,BECO_Datos!$A75,FALSE)+IFERROR(HLOOKUP(CONCATENATE($L$5,R$7),BECO_Datos!$HP$3:$LT$86,BECO_Datos!$A75,FALSE),0))*R$5</f>
        <v>0</v>
      </c>
      <c r="S75" s="100">
        <f>(HLOOKUP(CONCATENATE($L$5,S$7),BECO_Datos!$D$3:$HN$86,BECO_Datos!$A75,FALSE)+IFERROR(HLOOKUP(CONCATENATE($L$5,S$7),BECO_Datos!$HP$3:$LT$86,BECO_Datos!$A75,FALSE),0))*S$5</f>
        <v>0</v>
      </c>
      <c r="T75" s="100">
        <f>(HLOOKUP(CONCATENATE($L$5,T$7),BECO_Datos!$D$3:$HN$86,BECO_Datos!$A75,FALSE)+IFERROR(HLOOKUP(CONCATENATE($L$5,T$7),BECO_Datos!$HP$3:$LT$86,BECO_Datos!$A75,FALSE),0))*T$5</f>
        <v>0</v>
      </c>
      <c r="U75" s="100">
        <f>(HLOOKUP(CONCATENATE($L$5,U$7),BECO_Datos!$D$3:$HN$86,BECO_Datos!$A75,FALSE)+IFERROR(HLOOKUP(CONCATENATE($L$5,U$7),BECO_Datos!$HP$3:$LT$86,BECO_Datos!$A75,FALSE),0))*U$5</f>
        <v>0</v>
      </c>
      <c r="V75" s="100">
        <f>(HLOOKUP(CONCATENATE($L$5,V$7),BECO_Datos!$D$3:$HN$86,BECO_Datos!$A75,FALSE)+IFERROR(HLOOKUP(CONCATENATE($L$5,V$7),BECO_Datos!$HP$3:$LT$86,BECO_Datos!$A75,FALSE),0))*V$5</f>
        <v>3821.9510139680383</v>
      </c>
      <c r="W75" s="100">
        <f>(HLOOKUP(CONCATENATE($L$5,W$7),BECO_Datos!$D$3:$HN$86,BECO_Datos!$A75,FALSE)+IFERROR(HLOOKUP(CONCATENATE($L$5,W$7),BECO_Datos!$HP$3:$LT$86,BECO_Datos!$A75,FALSE),0))*W$5</f>
        <v>0</v>
      </c>
    </row>
    <row r="76" spans="1:23" x14ac:dyDescent="0.25">
      <c r="A76" s="54"/>
      <c r="B76" s="146" t="s">
        <v>140</v>
      </c>
      <c r="C76" s="23" t="str">
        <f t="shared" si="72"/>
        <v>No aplica</v>
      </c>
      <c r="D76" s="99">
        <f>(HLOOKUP(CONCATENATE($L$5,D$7),BECO_Datos!$D$3:$HN$86,BECO_Datos!$A76,FALSE)+IFERROR(HLOOKUP(CONCATENATE($L$5,D$7),BECO_Datos!$HP$3:$LT$86,BECO_Datos!$A76,FALSE),0))*D$5</f>
        <v>0</v>
      </c>
      <c r="E76" s="99">
        <f>(HLOOKUP(CONCATENATE($L$5,E$7),BECO_Datos!$D$3:$HN$86,BECO_Datos!$A76,FALSE)+IFERROR(HLOOKUP(CONCATENATE($L$5,E$7),BECO_Datos!$HP$3:$LT$86,BECO_Datos!$A76,FALSE),0))*E$5</f>
        <v>0</v>
      </c>
      <c r="F76" s="99">
        <f>(HLOOKUP(CONCATENATE($L$5,F$7),BECO_Datos!$D$3:$HN$86,BECO_Datos!$A76,FALSE)+IFERROR(HLOOKUP(CONCATENATE($L$5,F$7),BECO_Datos!$HP$3:$LT$86,BECO_Datos!$A76,FALSE),0))*F$5</f>
        <v>2831.6384799106631</v>
      </c>
      <c r="G76" s="99">
        <f>(HLOOKUP(CONCATENATE($L$5,G$7),BECO_Datos!$D$3:$HN$86,BECO_Datos!$A76,FALSE)+IFERROR(HLOOKUP(CONCATENATE($L$5,G$7),BECO_Datos!$HP$3:$LT$86,BECO_Datos!$A76,FALSE),0))*G$5</f>
        <v>0</v>
      </c>
      <c r="H76" s="99">
        <f>(HLOOKUP(CONCATENATE($L$5,H$7),BECO_Datos!$D$3:$HN$86,BECO_Datos!$A76,FALSE)+IFERROR(HLOOKUP(CONCATENATE($L$5,H$7),BECO_Datos!$HP$3:$LT$86,BECO_Datos!$A76,FALSE),0))*H$5</f>
        <v>0</v>
      </c>
      <c r="I76" s="99">
        <f>(HLOOKUP(CONCATENATE($L$5,I$7),BECO_Datos!$D$3:$HN$86,BECO_Datos!$A76,FALSE)+IFERROR(HLOOKUP(CONCATENATE($L$5,I$7),BECO_Datos!$HP$3:$LT$86,BECO_Datos!$A76,FALSE),0))*I$5</f>
        <v>0</v>
      </c>
      <c r="J76" s="99">
        <f>(HLOOKUP(CONCATENATE($L$5,J$7),BECO_Datos!$D$3:$HN$86,BECO_Datos!$A76,FALSE)+IFERROR(HLOOKUP(CONCATENATE($L$5,J$7),BECO_Datos!$HP$3:$LT$86,BECO_Datos!$A76,FALSE),0))*J$5</f>
        <v>0</v>
      </c>
      <c r="K76" s="99">
        <f>(HLOOKUP(CONCATENATE($L$5,K$7),BECO_Datos!$D$3:$HN$86,BECO_Datos!$A76,FALSE)+IFERROR(HLOOKUP(CONCATENATE($L$5,K$7),BECO_Datos!$HP$3:$LT$86,BECO_Datos!$A76,FALSE),0))*K$5</f>
        <v>0</v>
      </c>
      <c r="L76" s="23" t="str">
        <f t="shared" si="73"/>
        <v>No aplica</v>
      </c>
      <c r="M76" s="99">
        <f>(HLOOKUP(CONCATENATE($L$5,M$7),BECO_Datos!$D$3:$HN$86,BECO_Datos!$A76,FALSE)+IFERROR(HLOOKUP(CONCATENATE($L$5,M$7),BECO_Datos!$HP$3:$LT$86,BECO_Datos!$A76,FALSE),0))*M$5</f>
        <v>0</v>
      </c>
      <c r="N76" s="99">
        <f>(HLOOKUP(CONCATENATE($L$5,N$7),BECO_Datos!$D$3:$HN$86,BECO_Datos!$A76,FALSE)+IFERROR(HLOOKUP(CONCATENATE($L$5,N$7),BECO_Datos!$HP$3:$LT$86,BECO_Datos!$A76,FALSE),0))*N$5</f>
        <v>0</v>
      </c>
      <c r="O76" s="99">
        <f>(HLOOKUP(CONCATENATE($L$5,O$7),BECO_Datos!$D$3:$HN$86,BECO_Datos!$A76,FALSE)+IFERROR(HLOOKUP(CONCATENATE($L$5,O$7),BECO_Datos!$HP$3:$LT$86,BECO_Datos!$A76,FALSE),0))*O$5</f>
        <v>0</v>
      </c>
      <c r="P76" s="99">
        <f>(HLOOKUP(CONCATENATE($L$5,P$7),BECO_Datos!$D$3:$HN$86,BECO_Datos!$A76,FALSE)+IFERROR(HLOOKUP(CONCATENATE($L$5,P$7),BECO_Datos!$HP$3:$LT$86,BECO_Datos!$A76,FALSE),0))*P$5</f>
        <v>0</v>
      </c>
      <c r="Q76" s="99">
        <f>(HLOOKUP(CONCATENATE($L$5,Q$7),BECO_Datos!$D$3:$HN$86,BECO_Datos!$A76,FALSE)+IFERROR(HLOOKUP(CONCATENATE($L$5,Q$7),BECO_Datos!$HP$3:$LT$86,BECO_Datos!$A76,FALSE),0))*Q$5</f>
        <v>5655.4400265964523</v>
      </c>
      <c r="R76" s="99">
        <f>(HLOOKUP(CONCATENATE($L$5,R$7),BECO_Datos!$D$3:$HN$86,BECO_Datos!$A76,FALSE)+IFERROR(HLOOKUP(CONCATENATE($L$5,R$7),BECO_Datos!$HP$3:$LT$86,BECO_Datos!$A76,FALSE),0))*R$5</f>
        <v>0</v>
      </c>
      <c r="S76" s="99">
        <f>(HLOOKUP(CONCATENATE($L$5,S$7),BECO_Datos!$D$3:$HN$86,BECO_Datos!$A76,FALSE)+IFERROR(HLOOKUP(CONCATENATE($L$5,S$7),BECO_Datos!$HP$3:$LT$86,BECO_Datos!$A76,FALSE),0))*S$5</f>
        <v>0</v>
      </c>
      <c r="T76" s="99">
        <f>(HLOOKUP(CONCATENATE($L$5,T$7),BECO_Datos!$D$3:$HN$86,BECO_Datos!$A76,FALSE)+IFERROR(HLOOKUP(CONCATENATE($L$5,T$7),BECO_Datos!$HP$3:$LT$86,BECO_Datos!$A76,FALSE),0))*T$5</f>
        <v>0</v>
      </c>
      <c r="U76" s="99">
        <f>(HLOOKUP(CONCATENATE($L$5,U$7),BECO_Datos!$D$3:$HN$86,BECO_Datos!$A76,FALSE)+IFERROR(HLOOKUP(CONCATENATE($L$5,U$7),BECO_Datos!$HP$3:$LT$86,BECO_Datos!$A76,FALSE),0))*U$5</f>
        <v>0</v>
      </c>
      <c r="V76" s="99">
        <f>(HLOOKUP(CONCATENATE($L$5,V$7),BECO_Datos!$D$3:$HN$86,BECO_Datos!$A76,FALSE)+IFERROR(HLOOKUP(CONCATENATE($L$5,V$7),BECO_Datos!$HP$3:$LT$86,BECO_Datos!$A76,FALSE),0))*V$5</f>
        <v>4025.7484805890813</v>
      </c>
      <c r="W76" s="99">
        <f>(HLOOKUP(CONCATENATE($L$5,W$7),BECO_Datos!$D$3:$HN$86,BECO_Datos!$A76,FALSE)+IFERROR(HLOOKUP(CONCATENATE($L$5,W$7),BECO_Datos!$HP$3:$LT$86,BECO_Datos!$A76,FALSE),0))*W$5</f>
        <v>0</v>
      </c>
    </row>
    <row r="77" spans="1:23" x14ac:dyDescent="0.25">
      <c r="A77" s="54"/>
      <c r="B77" s="147" t="s">
        <v>141</v>
      </c>
      <c r="C77" s="22" t="str">
        <f t="shared" si="72"/>
        <v>No aplica</v>
      </c>
      <c r="D77" s="100">
        <f>(HLOOKUP(CONCATENATE($L$5,D$7),BECO_Datos!$D$3:$HN$86,BECO_Datos!$A77,FALSE)+IFERROR(HLOOKUP(CONCATENATE($L$5,D$7),BECO_Datos!$HP$3:$LT$86,BECO_Datos!$A77,FALSE),0))*D$5</f>
        <v>0</v>
      </c>
      <c r="E77" s="100">
        <f>(HLOOKUP(CONCATENATE($L$5,E$7),BECO_Datos!$D$3:$HN$86,BECO_Datos!$A77,FALSE)+IFERROR(HLOOKUP(CONCATENATE($L$5,E$7),BECO_Datos!$HP$3:$LT$86,BECO_Datos!$A77,FALSE),0))*E$5</f>
        <v>0</v>
      </c>
      <c r="F77" s="100">
        <f>(HLOOKUP(CONCATENATE($L$5,F$7),BECO_Datos!$D$3:$HN$86,BECO_Datos!$A77,FALSE)+IFERROR(HLOOKUP(CONCATENATE($L$5,F$7),BECO_Datos!$HP$3:$LT$86,BECO_Datos!$A77,FALSE),0))*F$5</f>
        <v>312.83065368362173</v>
      </c>
      <c r="G77" s="100">
        <f>(HLOOKUP(CONCATENATE($L$5,G$7),BECO_Datos!$D$3:$HN$86,BECO_Datos!$A77,FALSE)+IFERROR(HLOOKUP(CONCATENATE($L$5,G$7),BECO_Datos!$HP$3:$LT$86,BECO_Datos!$A77,FALSE),0))*G$5</f>
        <v>0</v>
      </c>
      <c r="H77" s="100">
        <f>(HLOOKUP(CONCATENATE($L$5,H$7),BECO_Datos!$D$3:$HN$86,BECO_Datos!$A77,FALSE)+IFERROR(HLOOKUP(CONCATENATE($L$5,H$7),BECO_Datos!$HP$3:$LT$86,BECO_Datos!$A77,FALSE),0))*H$5</f>
        <v>0</v>
      </c>
      <c r="I77" s="100">
        <f>(HLOOKUP(CONCATENATE($L$5,I$7),BECO_Datos!$D$3:$HN$86,BECO_Datos!$A77,FALSE)+IFERROR(HLOOKUP(CONCATENATE($L$5,I$7),BECO_Datos!$HP$3:$LT$86,BECO_Datos!$A77,FALSE),0))*I$5</f>
        <v>0</v>
      </c>
      <c r="J77" s="100">
        <f>(HLOOKUP(CONCATENATE($L$5,J$7),BECO_Datos!$D$3:$HN$86,BECO_Datos!$A77,FALSE)+IFERROR(HLOOKUP(CONCATENATE($L$5,J$7),BECO_Datos!$HP$3:$LT$86,BECO_Datos!$A77,FALSE),0))*J$5</f>
        <v>0</v>
      </c>
      <c r="K77" s="100">
        <f>(HLOOKUP(CONCATENATE($L$5,K$7),BECO_Datos!$D$3:$HN$86,BECO_Datos!$A77,FALSE)+IFERROR(HLOOKUP(CONCATENATE($L$5,K$7),BECO_Datos!$HP$3:$LT$86,BECO_Datos!$A77,FALSE),0))*K$5</f>
        <v>0</v>
      </c>
      <c r="L77" s="22" t="str">
        <f t="shared" si="73"/>
        <v>No aplica</v>
      </c>
      <c r="M77" s="100">
        <f>(HLOOKUP(CONCATENATE($L$5,M$7),BECO_Datos!$D$3:$HN$86,BECO_Datos!$A77,FALSE)+IFERROR(HLOOKUP(CONCATENATE($L$5,M$7),BECO_Datos!$HP$3:$LT$86,BECO_Datos!$A77,FALSE),0))*M$5</f>
        <v>0</v>
      </c>
      <c r="N77" s="100">
        <f>(HLOOKUP(CONCATENATE($L$5,N$7),BECO_Datos!$D$3:$HN$86,BECO_Datos!$A77,FALSE)+IFERROR(HLOOKUP(CONCATENATE($L$5,N$7),BECO_Datos!$HP$3:$LT$86,BECO_Datos!$A77,FALSE),0))*N$5</f>
        <v>0</v>
      </c>
      <c r="O77" s="100">
        <f>(HLOOKUP(CONCATENATE($L$5,O$7),BECO_Datos!$D$3:$HN$86,BECO_Datos!$A77,FALSE)+IFERROR(HLOOKUP(CONCATENATE($L$5,O$7),BECO_Datos!$HP$3:$LT$86,BECO_Datos!$A77,FALSE),0))*O$5</f>
        <v>0</v>
      </c>
      <c r="P77" s="100">
        <f>(HLOOKUP(CONCATENATE($L$5,P$7),BECO_Datos!$D$3:$HN$86,BECO_Datos!$A77,FALSE)+IFERROR(HLOOKUP(CONCATENATE($L$5,P$7),BECO_Datos!$HP$3:$LT$86,BECO_Datos!$A77,FALSE),0))*P$5</f>
        <v>0</v>
      </c>
      <c r="Q77" s="100">
        <f>(HLOOKUP(CONCATENATE($L$5,Q$7),BECO_Datos!$D$3:$HN$86,BECO_Datos!$A77,FALSE)+IFERROR(HLOOKUP(CONCATENATE($L$5,Q$7),BECO_Datos!$HP$3:$LT$86,BECO_Datos!$A77,FALSE),0))*Q$5</f>
        <v>8920.7055629405422</v>
      </c>
      <c r="R77" s="100">
        <f>(HLOOKUP(CONCATENATE($L$5,R$7),BECO_Datos!$D$3:$HN$86,BECO_Datos!$A77,FALSE)+IFERROR(HLOOKUP(CONCATENATE($L$5,R$7),BECO_Datos!$HP$3:$LT$86,BECO_Datos!$A77,FALSE),0))*R$5</f>
        <v>0</v>
      </c>
      <c r="S77" s="100">
        <f>(HLOOKUP(CONCATENATE($L$5,S$7),BECO_Datos!$D$3:$HN$86,BECO_Datos!$A77,FALSE)+IFERROR(HLOOKUP(CONCATENATE($L$5,S$7),BECO_Datos!$HP$3:$LT$86,BECO_Datos!$A77,FALSE),0))*S$5</f>
        <v>0</v>
      </c>
      <c r="T77" s="100">
        <f>(HLOOKUP(CONCATENATE($L$5,T$7),BECO_Datos!$D$3:$HN$86,BECO_Datos!$A77,FALSE)+IFERROR(HLOOKUP(CONCATENATE($L$5,T$7),BECO_Datos!$HP$3:$LT$86,BECO_Datos!$A77,FALSE),0))*T$5</f>
        <v>0</v>
      </c>
      <c r="U77" s="100">
        <f>(HLOOKUP(CONCATENATE($L$5,U$7),BECO_Datos!$D$3:$HN$86,BECO_Datos!$A77,FALSE)+IFERROR(HLOOKUP(CONCATENATE($L$5,U$7),BECO_Datos!$HP$3:$LT$86,BECO_Datos!$A77,FALSE),0))*U$5</f>
        <v>0</v>
      </c>
      <c r="V77" s="100">
        <f>(HLOOKUP(CONCATENATE($L$5,V$7),BECO_Datos!$D$3:$HN$86,BECO_Datos!$A77,FALSE)+IFERROR(HLOOKUP(CONCATENATE($L$5,V$7),BECO_Datos!$HP$3:$LT$86,BECO_Datos!$A77,FALSE),0))*V$5</f>
        <v>891.69021899911138</v>
      </c>
      <c r="W77" s="100">
        <f>(HLOOKUP(CONCATENATE($L$5,W$7),BECO_Datos!$D$3:$HN$86,BECO_Datos!$A77,FALSE)+IFERROR(HLOOKUP(CONCATENATE($L$5,W$7),BECO_Datos!$HP$3:$LT$86,BECO_Datos!$A77,FALSE),0))*W$5</f>
        <v>0</v>
      </c>
    </row>
    <row r="78" spans="1:23" x14ac:dyDescent="0.25">
      <c r="A78" s="54"/>
      <c r="B78" s="145" t="s">
        <v>142</v>
      </c>
      <c r="C78" s="23" t="str">
        <f t="shared" si="72"/>
        <v>No aplica</v>
      </c>
      <c r="D78" s="99">
        <f>(HLOOKUP(CONCATENATE($L$5,D$7),BECO_Datos!$D$3:$HN$86,BECO_Datos!$A78,FALSE)+IFERROR(HLOOKUP(CONCATENATE($L$5,D$7),BECO_Datos!$HP$3:$LT$86,BECO_Datos!$A78,FALSE),0))*D$5</f>
        <v>0</v>
      </c>
      <c r="E78" s="99">
        <f>(HLOOKUP(CONCATENATE($L$5,E$7),BECO_Datos!$D$3:$HN$86,BECO_Datos!$A78,FALSE)+IFERROR(HLOOKUP(CONCATENATE($L$5,E$7),BECO_Datos!$HP$3:$LT$86,BECO_Datos!$A78,FALSE),0))*E$5</f>
        <v>0</v>
      </c>
      <c r="F78" s="99">
        <f>(HLOOKUP(CONCATENATE($L$5,F$7),BECO_Datos!$D$3:$HN$86,BECO_Datos!$A78,FALSE)+IFERROR(HLOOKUP(CONCATENATE($L$5,F$7),BECO_Datos!$HP$3:$LT$86,BECO_Datos!$A78,FALSE),0))*F$5</f>
        <v>0</v>
      </c>
      <c r="G78" s="99">
        <f>(HLOOKUP(CONCATENATE($L$5,G$7),BECO_Datos!$D$3:$HN$86,BECO_Datos!$A78,FALSE)+IFERROR(HLOOKUP(CONCATENATE($L$5,G$7),BECO_Datos!$HP$3:$LT$86,BECO_Datos!$A78,FALSE),0))*G$5</f>
        <v>0</v>
      </c>
      <c r="H78" s="99">
        <f>(HLOOKUP(CONCATENATE($L$5,H$7),BECO_Datos!$D$3:$HN$86,BECO_Datos!$A78,FALSE)+IFERROR(HLOOKUP(CONCATENATE($L$5,H$7),BECO_Datos!$HP$3:$LT$86,BECO_Datos!$A78,FALSE),0))*H$5</f>
        <v>0</v>
      </c>
      <c r="I78" s="99">
        <f>(HLOOKUP(CONCATENATE($L$5,I$7),BECO_Datos!$D$3:$HN$86,BECO_Datos!$A78,FALSE)+IFERROR(HLOOKUP(CONCATENATE($L$5,I$7),BECO_Datos!$HP$3:$LT$86,BECO_Datos!$A78,FALSE),0))*I$5</f>
        <v>0</v>
      </c>
      <c r="J78" s="99">
        <f>(HLOOKUP(CONCATENATE($L$5,J$7),BECO_Datos!$D$3:$HN$86,BECO_Datos!$A78,FALSE)+IFERROR(HLOOKUP(CONCATENATE($L$5,J$7),BECO_Datos!$HP$3:$LT$86,BECO_Datos!$A78,FALSE),0))*J$5</f>
        <v>0</v>
      </c>
      <c r="K78" s="99">
        <f>(HLOOKUP(CONCATENATE($L$5,K$7),BECO_Datos!$D$3:$HN$86,BECO_Datos!$A78,FALSE)+IFERROR(HLOOKUP(CONCATENATE($L$5,K$7),BECO_Datos!$HP$3:$LT$86,BECO_Datos!$A78,FALSE),0))*K$5</f>
        <v>0</v>
      </c>
      <c r="L78" s="23" t="str">
        <f t="shared" si="73"/>
        <v>No aplica</v>
      </c>
      <c r="M78" s="99">
        <f>(HLOOKUP(CONCATENATE($L$5,M$7),BECO_Datos!$D$3:$HN$86,BECO_Datos!$A78,FALSE)+IFERROR(HLOOKUP(CONCATENATE($L$5,M$7),BECO_Datos!$HP$3:$LT$86,BECO_Datos!$A78,FALSE),0))*M$5</f>
        <v>0</v>
      </c>
      <c r="N78" s="99">
        <f>(HLOOKUP(CONCATENATE($L$5,N$7),BECO_Datos!$D$3:$HN$86,BECO_Datos!$A78,FALSE)+IFERROR(HLOOKUP(CONCATENATE($L$5,N$7),BECO_Datos!$HP$3:$LT$86,BECO_Datos!$A78,FALSE),0))*N$5</f>
        <v>0</v>
      </c>
      <c r="O78" s="99">
        <f>(HLOOKUP(CONCATENATE($L$5,O$7),BECO_Datos!$D$3:$HN$86,BECO_Datos!$A78,FALSE)+IFERROR(HLOOKUP(CONCATENATE($L$5,O$7),BECO_Datos!$HP$3:$LT$86,BECO_Datos!$A78,FALSE),0))*O$5</f>
        <v>0</v>
      </c>
      <c r="P78" s="99">
        <f>(HLOOKUP(CONCATENATE($L$5,P$7),BECO_Datos!$D$3:$HN$86,BECO_Datos!$A78,FALSE)+IFERROR(HLOOKUP(CONCATENATE($L$5,P$7),BECO_Datos!$HP$3:$LT$86,BECO_Datos!$A78,FALSE),0))*P$5</f>
        <v>0</v>
      </c>
      <c r="Q78" s="99">
        <f>(HLOOKUP(CONCATENATE($L$5,Q$7),BECO_Datos!$D$3:$HN$86,BECO_Datos!$A78,FALSE)+IFERROR(HLOOKUP(CONCATENATE($L$5,Q$7),BECO_Datos!$HP$3:$LT$86,BECO_Datos!$A78,FALSE),0))*Q$5</f>
        <v>0</v>
      </c>
      <c r="R78" s="99">
        <f>(HLOOKUP(CONCATENATE($L$5,R$7),BECO_Datos!$D$3:$HN$86,BECO_Datos!$A78,FALSE)+IFERROR(HLOOKUP(CONCATENATE($L$5,R$7),BECO_Datos!$HP$3:$LT$86,BECO_Datos!$A78,FALSE),0))*R$5</f>
        <v>0</v>
      </c>
      <c r="S78" s="99">
        <f>(HLOOKUP(CONCATENATE($L$5,S$7),BECO_Datos!$D$3:$HN$86,BECO_Datos!$A78,FALSE)+IFERROR(HLOOKUP(CONCATENATE($L$5,S$7),BECO_Datos!$HP$3:$LT$86,BECO_Datos!$A78,FALSE),0))*S$5</f>
        <v>0</v>
      </c>
      <c r="T78" s="99">
        <f>(HLOOKUP(CONCATENATE($L$5,T$7),BECO_Datos!$D$3:$HN$86,BECO_Datos!$A78,FALSE)+IFERROR(HLOOKUP(CONCATENATE($L$5,T$7),BECO_Datos!$HP$3:$LT$86,BECO_Datos!$A78,FALSE),0))*T$5</f>
        <v>0</v>
      </c>
      <c r="U78" s="99">
        <f>(HLOOKUP(CONCATENATE($L$5,U$7),BECO_Datos!$D$3:$HN$86,BECO_Datos!$A78,FALSE)+IFERROR(HLOOKUP(CONCATENATE($L$5,U$7),BECO_Datos!$HP$3:$LT$86,BECO_Datos!$A78,FALSE),0))*U$5</f>
        <v>0</v>
      </c>
      <c r="V78" s="99">
        <f>(HLOOKUP(CONCATENATE($L$5,V$7),BECO_Datos!$D$3:$HN$86,BECO_Datos!$A78,FALSE)+IFERROR(HLOOKUP(CONCATENATE($L$5,V$7),BECO_Datos!$HP$3:$LT$86,BECO_Datos!$A78,FALSE),0))*V$5</f>
        <v>64.194709366613836</v>
      </c>
      <c r="W78" s="99">
        <f>(HLOOKUP(CONCATENATE($L$5,W$7),BECO_Datos!$D$3:$HN$86,BECO_Datos!$A78,FALSE)+IFERROR(HLOOKUP(CONCATENATE($L$5,W$7),BECO_Datos!$HP$3:$LT$86,BECO_Datos!$A78,FALSE),0))*W$5</f>
        <v>5947.31</v>
      </c>
    </row>
    <row r="79" spans="1:23" x14ac:dyDescent="0.25">
      <c r="A79" s="54"/>
      <c r="B79" s="144" t="s">
        <v>143</v>
      </c>
      <c r="C79" s="22" t="str">
        <f t="shared" si="72"/>
        <v>No aplica</v>
      </c>
      <c r="D79" s="100">
        <f>(HLOOKUP(CONCATENATE($L$5,D$7),BECO_Datos!$D$3:$HN$86,BECO_Datos!$A79,FALSE)+IFERROR(HLOOKUP(CONCATENATE($L$5,D$7),BECO_Datos!$HP$3:$LT$86,BECO_Datos!$A79,FALSE),0))*D$5</f>
        <v>0</v>
      </c>
      <c r="E79" s="100">
        <f>(HLOOKUP(CONCATENATE($L$5,E$7),BECO_Datos!$D$3:$HN$86,BECO_Datos!$A79,FALSE)+IFERROR(HLOOKUP(CONCATENATE($L$5,E$7),BECO_Datos!$HP$3:$LT$86,BECO_Datos!$A79,FALSE),0))*E$5</f>
        <v>0</v>
      </c>
      <c r="F79" s="100">
        <f>(HLOOKUP(CONCATENATE($L$5,F$7),BECO_Datos!$D$3:$HN$86,BECO_Datos!$A79,FALSE)+IFERROR(HLOOKUP(CONCATENATE($L$5,F$7),BECO_Datos!$HP$3:$LT$86,BECO_Datos!$A79,FALSE),0))*F$5</f>
        <v>0</v>
      </c>
      <c r="G79" s="100">
        <f>(HLOOKUP(CONCATENATE($L$5,G$7),BECO_Datos!$D$3:$HN$86,BECO_Datos!$A79,FALSE)+IFERROR(HLOOKUP(CONCATENATE($L$5,G$7),BECO_Datos!$HP$3:$LT$86,BECO_Datos!$A79,FALSE),0))*G$5</f>
        <v>0</v>
      </c>
      <c r="H79" s="100">
        <f>(HLOOKUP(CONCATENATE($L$5,H$7),BECO_Datos!$D$3:$HN$86,BECO_Datos!$A79,FALSE)+IFERROR(HLOOKUP(CONCATENATE($L$5,H$7),BECO_Datos!$HP$3:$LT$86,BECO_Datos!$A79,FALSE),0))*H$5</f>
        <v>0</v>
      </c>
      <c r="I79" s="100">
        <f>(HLOOKUP(CONCATENATE($L$5,I$7),BECO_Datos!$D$3:$HN$86,BECO_Datos!$A79,FALSE)+IFERROR(HLOOKUP(CONCATENATE($L$5,I$7),BECO_Datos!$HP$3:$LT$86,BECO_Datos!$A79,FALSE),0))*I$5</f>
        <v>0</v>
      </c>
      <c r="J79" s="100">
        <f>(HLOOKUP(CONCATENATE($L$5,J$7),BECO_Datos!$D$3:$HN$86,BECO_Datos!$A79,FALSE)+IFERROR(HLOOKUP(CONCATENATE($L$5,J$7),BECO_Datos!$HP$3:$LT$86,BECO_Datos!$A79,FALSE),0))*J$5</f>
        <v>0</v>
      </c>
      <c r="K79" s="100">
        <f>(HLOOKUP(CONCATENATE($L$5,K$7),BECO_Datos!$D$3:$HN$86,BECO_Datos!$A79,FALSE)+IFERROR(HLOOKUP(CONCATENATE($L$5,K$7),BECO_Datos!$HP$3:$LT$86,BECO_Datos!$A79,FALSE),0))*K$5</f>
        <v>0</v>
      </c>
      <c r="L79" s="22" t="str">
        <f t="shared" si="73"/>
        <v>No aplica</v>
      </c>
      <c r="M79" s="100">
        <f>(HLOOKUP(CONCATENATE($L$5,M$7),BECO_Datos!$D$3:$HN$86,BECO_Datos!$A79,FALSE)+IFERROR(HLOOKUP(CONCATENATE($L$5,M$7),BECO_Datos!$HP$3:$LT$86,BECO_Datos!$A79,FALSE),0))*M$5</f>
        <v>0</v>
      </c>
      <c r="N79" s="100">
        <f>(HLOOKUP(CONCATENATE($L$5,N$7),BECO_Datos!$D$3:$HN$86,BECO_Datos!$A79,FALSE)+IFERROR(HLOOKUP(CONCATENATE($L$5,N$7),BECO_Datos!$HP$3:$LT$86,BECO_Datos!$A79,FALSE),0))*N$5</f>
        <v>0</v>
      </c>
      <c r="O79" s="100">
        <f>(HLOOKUP(CONCATENATE($L$5,O$7),BECO_Datos!$D$3:$HN$86,BECO_Datos!$A79,FALSE)+IFERROR(HLOOKUP(CONCATENATE($L$5,O$7),BECO_Datos!$HP$3:$LT$86,BECO_Datos!$A79,FALSE),0))*O$5</f>
        <v>0</v>
      </c>
      <c r="P79" s="100">
        <f>(HLOOKUP(CONCATENATE($L$5,P$7),BECO_Datos!$D$3:$HN$86,BECO_Datos!$A79,FALSE)+IFERROR(HLOOKUP(CONCATENATE($L$5,P$7),BECO_Datos!$HP$3:$LT$86,BECO_Datos!$A79,FALSE),0))*P$5</f>
        <v>0</v>
      </c>
      <c r="Q79" s="100">
        <f>(HLOOKUP(CONCATENATE($L$5,Q$7),BECO_Datos!$D$3:$HN$86,BECO_Datos!$A79,FALSE)+IFERROR(HLOOKUP(CONCATENATE($L$5,Q$7),BECO_Datos!$HP$3:$LT$86,BECO_Datos!$A79,FALSE),0))*Q$5</f>
        <v>17.93127870512243</v>
      </c>
      <c r="R79" s="100">
        <f>(HLOOKUP(CONCATENATE($L$5,R$7),BECO_Datos!$D$3:$HN$86,BECO_Datos!$A79,FALSE)+IFERROR(HLOOKUP(CONCATENATE($L$5,R$7),BECO_Datos!$HP$3:$LT$86,BECO_Datos!$A79,FALSE),0))*R$5</f>
        <v>0</v>
      </c>
      <c r="S79" s="100">
        <f>(HLOOKUP(CONCATENATE($L$5,S$7),BECO_Datos!$D$3:$HN$86,BECO_Datos!$A79,FALSE)+IFERROR(HLOOKUP(CONCATENATE($L$5,S$7),BECO_Datos!$HP$3:$LT$86,BECO_Datos!$A79,FALSE),0))*S$5</f>
        <v>0</v>
      </c>
      <c r="T79" s="100">
        <f>(HLOOKUP(CONCATENATE($L$5,T$7),BECO_Datos!$D$3:$HN$86,BECO_Datos!$A79,FALSE)+IFERROR(HLOOKUP(CONCATENATE($L$5,T$7),BECO_Datos!$HP$3:$LT$86,BECO_Datos!$A79,FALSE),0))*T$5</f>
        <v>0</v>
      </c>
      <c r="U79" s="100">
        <f>(HLOOKUP(CONCATENATE($L$5,U$7),BECO_Datos!$D$3:$HN$86,BECO_Datos!$A79,FALSE)+IFERROR(HLOOKUP(CONCATENATE($L$5,U$7),BECO_Datos!$HP$3:$LT$86,BECO_Datos!$A79,FALSE),0))*U$5</f>
        <v>0</v>
      </c>
      <c r="V79" s="100">
        <f>(HLOOKUP(CONCATENATE($L$5,V$7),BECO_Datos!$D$3:$HN$86,BECO_Datos!$A79,FALSE)+IFERROR(HLOOKUP(CONCATENATE($L$5,V$7),BECO_Datos!$HP$3:$LT$86,BECO_Datos!$A79,FALSE),0))*V$5</f>
        <v>25.797130887573466</v>
      </c>
      <c r="W79" s="100">
        <f>(HLOOKUP(CONCATENATE($L$5,W$7),BECO_Datos!$D$3:$HN$86,BECO_Datos!$A79,FALSE)+IFERROR(HLOOKUP(CONCATENATE($L$5,W$7),BECO_Datos!$HP$3:$LT$86,BECO_Datos!$A79,FALSE),0))*W$5</f>
        <v>0</v>
      </c>
    </row>
    <row r="80" spans="1:23" x14ac:dyDescent="0.25">
      <c r="A80" s="54"/>
      <c r="B80" s="145" t="s">
        <v>144</v>
      </c>
      <c r="C80" s="23" t="str">
        <f t="shared" si="72"/>
        <v>No aplica</v>
      </c>
      <c r="D80" s="99">
        <f>(HLOOKUP(CONCATENATE($L$5,D$7),BECO_Datos!$D$3:$HN$86,BECO_Datos!$A80,FALSE)+IFERROR(HLOOKUP(CONCATENATE($L$5,D$7),BECO_Datos!$HP$3:$LT$86,BECO_Datos!$A80,FALSE),0))*D$5</f>
        <v>0</v>
      </c>
      <c r="E80" s="99">
        <f>(HLOOKUP(CONCATENATE($L$5,E$7),BECO_Datos!$D$3:$HN$86,BECO_Datos!$A80,FALSE)+IFERROR(HLOOKUP(CONCATENATE($L$5,E$7),BECO_Datos!$HP$3:$LT$86,BECO_Datos!$A80,FALSE),0))*E$5</f>
        <v>0</v>
      </c>
      <c r="F80" s="99">
        <f>(HLOOKUP(CONCATENATE($L$5,F$7),BECO_Datos!$D$3:$HN$86,BECO_Datos!$A80,FALSE)+IFERROR(HLOOKUP(CONCATENATE($L$5,F$7),BECO_Datos!$HP$3:$LT$86,BECO_Datos!$A80,FALSE),0))*F$5</f>
        <v>0</v>
      </c>
      <c r="G80" s="99">
        <f>(HLOOKUP(CONCATENATE($L$5,G$7),BECO_Datos!$D$3:$HN$86,BECO_Datos!$A80,FALSE)+IFERROR(HLOOKUP(CONCATENATE($L$5,G$7),BECO_Datos!$HP$3:$LT$86,BECO_Datos!$A80,FALSE),0))*G$5</f>
        <v>0</v>
      </c>
      <c r="H80" s="99">
        <f>(HLOOKUP(CONCATENATE($L$5,H$7),BECO_Datos!$D$3:$HN$86,BECO_Datos!$A80,FALSE)+IFERROR(HLOOKUP(CONCATENATE($L$5,H$7),BECO_Datos!$HP$3:$LT$86,BECO_Datos!$A80,FALSE),0))*H$5</f>
        <v>0</v>
      </c>
      <c r="I80" s="99">
        <f>(HLOOKUP(CONCATENATE($L$5,I$7),BECO_Datos!$D$3:$HN$86,BECO_Datos!$A80,FALSE)+IFERROR(HLOOKUP(CONCATENATE($L$5,I$7),BECO_Datos!$HP$3:$LT$86,BECO_Datos!$A80,FALSE),0))*I$5</f>
        <v>0</v>
      </c>
      <c r="J80" s="99">
        <f>(HLOOKUP(CONCATENATE($L$5,J$7),BECO_Datos!$D$3:$HN$86,BECO_Datos!$A80,FALSE)+IFERROR(HLOOKUP(CONCATENATE($L$5,J$7),BECO_Datos!$HP$3:$LT$86,BECO_Datos!$A80,FALSE),0))*J$5</f>
        <v>0</v>
      </c>
      <c r="K80" s="99">
        <f>(HLOOKUP(CONCATENATE($L$5,K$7),BECO_Datos!$D$3:$HN$86,BECO_Datos!$A80,FALSE)+IFERROR(HLOOKUP(CONCATENATE($L$5,K$7),BECO_Datos!$HP$3:$LT$86,BECO_Datos!$A80,FALSE),0))*K$5</f>
        <v>0</v>
      </c>
      <c r="L80" s="23" t="str">
        <f t="shared" si="73"/>
        <v>No aplica</v>
      </c>
      <c r="M80" s="99">
        <f>(HLOOKUP(CONCATENATE($L$5,M$7),BECO_Datos!$D$3:$HN$86,BECO_Datos!$A80,FALSE)+IFERROR(HLOOKUP(CONCATENATE($L$5,M$7),BECO_Datos!$HP$3:$LT$86,BECO_Datos!$A80,FALSE),0))*M$5</f>
        <v>0</v>
      </c>
      <c r="N80" s="99">
        <f>(HLOOKUP(CONCATENATE($L$5,N$7),BECO_Datos!$D$3:$HN$86,BECO_Datos!$A80,FALSE)+IFERROR(HLOOKUP(CONCATENATE($L$5,N$7),BECO_Datos!$HP$3:$LT$86,BECO_Datos!$A80,FALSE),0))*N$5</f>
        <v>0</v>
      </c>
      <c r="O80" s="99">
        <f>(HLOOKUP(CONCATENATE($L$5,O$7),BECO_Datos!$D$3:$HN$86,BECO_Datos!$A80,FALSE)+IFERROR(HLOOKUP(CONCATENATE($L$5,O$7),BECO_Datos!$HP$3:$LT$86,BECO_Datos!$A80,FALSE),0))*O$5</f>
        <v>0</v>
      </c>
      <c r="P80" s="99">
        <f>(HLOOKUP(CONCATENATE($L$5,P$7),BECO_Datos!$D$3:$HN$86,BECO_Datos!$A80,FALSE)+IFERROR(HLOOKUP(CONCATENATE($L$5,P$7),BECO_Datos!$HP$3:$LT$86,BECO_Datos!$A80,FALSE),0))*P$5</f>
        <v>0</v>
      </c>
      <c r="Q80" s="99">
        <f>(HLOOKUP(CONCATENATE($L$5,Q$7),BECO_Datos!$D$3:$HN$86,BECO_Datos!$A80,FALSE)+IFERROR(HLOOKUP(CONCATENATE($L$5,Q$7),BECO_Datos!$HP$3:$LT$86,BECO_Datos!$A80,FALSE),0))*Q$5</f>
        <v>325.91104545212153</v>
      </c>
      <c r="R80" s="99">
        <f>(HLOOKUP(CONCATENATE($L$5,R$7),BECO_Datos!$D$3:$HN$86,BECO_Datos!$A80,FALSE)+IFERROR(HLOOKUP(CONCATENATE($L$5,R$7),BECO_Datos!$HP$3:$LT$86,BECO_Datos!$A80,FALSE),0))*R$5</f>
        <v>0</v>
      </c>
      <c r="S80" s="99">
        <f>(HLOOKUP(CONCATENATE($L$5,S$7),BECO_Datos!$D$3:$HN$86,BECO_Datos!$A80,FALSE)+IFERROR(HLOOKUP(CONCATENATE($L$5,S$7),BECO_Datos!$HP$3:$LT$86,BECO_Datos!$A80,FALSE),0))*S$5</f>
        <v>0</v>
      </c>
      <c r="T80" s="99">
        <f>(HLOOKUP(CONCATENATE($L$5,T$7),BECO_Datos!$D$3:$HN$86,BECO_Datos!$A80,FALSE)+IFERROR(HLOOKUP(CONCATENATE($L$5,T$7),BECO_Datos!$HP$3:$LT$86,BECO_Datos!$A80,FALSE),0))*T$5</f>
        <v>0</v>
      </c>
      <c r="U80" s="99">
        <f>(HLOOKUP(CONCATENATE($L$5,U$7),BECO_Datos!$D$3:$HN$86,BECO_Datos!$A80,FALSE)+IFERROR(HLOOKUP(CONCATENATE($L$5,U$7),BECO_Datos!$HP$3:$LT$86,BECO_Datos!$A80,FALSE),0))*U$5</f>
        <v>0</v>
      </c>
      <c r="V80" s="99">
        <f>(HLOOKUP(CONCATENATE($L$5,V$7),BECO_Datos!$D$3:$HN$86,BECO_Datos!$A80,FALSE)+IFERROR(HLOOKUP(CONCATENATE($L$5,V$7),BECO_Datos!$HP$3:$LT$86,BECO_Datos!$A80,FALSE),0))*V$5</f>
        <v>0</v>
      </c>
      <c r="W80" s="99">
        <f>(HLOOKUP(CONCATENATE($L$5,W$7),BECO_Datos!$D$3:$HN$86,BECO_Datos!$A80,FALSE)+IFERROR(HLOOKUP(CONCATENATE($L$5,W$7),BECO_Datos!$HP$3:$LT$86,BECO_Datos!$A80,FALSE),0))*W$5</f>
        <v>0</v>
      </c>
    </row>
    <row r="81" spans="1:23" x14ac:dyDescent="0.25">
      <c r="A81" s="54"/>
      <c r="B81" s="144" t="s">
        <v>145</v>
      </c>
      <c r="C81" s="22" t="str">
        <f t="shared" si="72"/>
        <v>No aplica</v>
      </c>
      <c r="D81" s="100">
        <f>(HLOOKUP(CONCATENATE($L$5,D$7),BECO_Datos!$D$3:$HN$86,BECO_Datos!$A81,FALSE)+IFERROR(HLOOKUP(CONCATENATE($L$5,D$7),BECO_Datos!$HP$3:$LT$86,BECO_Datos!$A81,FALSE),0))*D$5</f>
        <v>0</v>
      </c>
      <c r="E81" s="100">
        <f>(HLOOKUP(CONCATENATE($L$5,E$7),BECO_Datos!$D$3:$HN$86,BECO_Datos!$A81,FALSE)+IFERROR(HLOOKUP(CONCATENATE($L$5,E$7),BECO_Datos!$HP$3:$LT$86,BECO_Datos!$A81,FALSE),0))*E$5</f>
        <v>0</v>
      </c>
      <c r="F81" s="100">
        <f>(HLOOKUP(CONCATENATE($L$5,F$7),BECO_Datos!$D$3:$HN$86,BECO_Datos!$A81,FALSE)+IFERROR(HLOOKUP(CONCATENATE($L$5,F$7),BECO_Datos!$HP$3:$LT$86,BECO_Datos!$A81,FALSE),0))*F$5</f>
        <v>0</v>
      </c>
      <c r="G81" s="100">
        <f>(HLOOKUP(CONCATENATE($L$5,G$7),BECO_Datos!$D$3:$HN$86,BECO_Datos!$A81,FALSE)+IFERROR(HLOOKUP(CONCATENATE($L$5,G$7),BECO_Datos!$HP$3:$LT$86,BECO_Datos!$A81,FALSE),0))*G$5</f>
        <v>0</v>
      </c>
      <c r="H81" s="100">
        <f>(HLOOKUP(CONCATENATE($L$5,H$7),BECO_Datos!$D$3:$HN$86,BECO_Datos!$A81,FALSE)+IFERROR(HLOOKUP(CONCATENATE($L$5,H$7),BECO_Datos!$HP$3:$LT$86,BECO_Datos!$A81,FALSE),0))*H$5</f>
        <v>0</v>
      </c>
      <c r="I81" s="100">
        <f>(HLOOKUP(CONCATENATE($L$5,I$7),BECO_Datos!$D$3:$HN$86,BECO_Datos!$A81,FALSE)+IFERROR(HLOOKUP(CONCATENATE($L$5,I$7),BECO_Datos!$HP$3:$LT$86,BECO_Datos!$A81,FALSE),0))*I$5</f>
        <v>0</v>
      </c>
      <c r="J81" s="100">
        <f>(HLOOKUP(CONCATENATE($L$5,J$7),BECO_Datos!$D$3:$HN$86,BECO_Datos!$A81,FALSE)+IFERROR(HLOOKUP(CONCATENATE($L$5,J$7),BECO_Datos!$HP$3:$LT$86,BECO_Datos!$A81,FALSE),0))*J$5</f>
        <v>0</v>
      </c>
      <c r="K81" s="100">
        <f>(HLOOKUP(CONCATENATE($L$5,K$7),BECO_Datos!$D$3:$HN$86,BECO_Datos!$A81,FALSE)+IFERROR(HLOOKUP(CONCATENATE($L$5,K$7),BECO_Datos!$HP$3:$LT$86,BECO_Datos!$A81,FALSE),0))*K$5</f>
        <v>0</v>
      </c>
      <c r="L81" s="22" t="str">
        <f t="shared" si="73"/>
        <v>No aplica</v>
      </c>
      <c r="M81" s="100">
        <f>(HLOOKUP(CONCATENATE($L$5,M$7),BECO_Datos!$D$3:$HN$86,BECO_Datos!$A81,FALSE)+IFERROR(HLOOKUP(CONCATENATE($L$5,M$7),BECO_Datos!$HP$3:$LT$86,BECO_Datos!$A81,FALSE),0))*M$5</f>
        <v>0</v>
      </c>
      <c r="N81" s="100">
        <f>(HLOOKUP(CONCATENATE($L$5,N$7),BECO_Datos!$D$3:$HN$86,BECO_Datos!$A81,FALSE)+IFERROR(HLOOKUP(CONCATENATE($L$5,N$7),BECO_Datos!$HP$3:$LT$86,BECO_Datos!$A81,FALSE),0))*N$5</f>
        <v>0</v>
      </c>
      <c r="O81" s="100">
        <f>(HLOOKUP(CONCATENATE($L$5,O$7),BECO_Datos!$D$3:$HN$86,BECO_Datos!$A81,FALSE)+IFERROR(HLOOKUP(CONCATENATE($L$5,O$7),BECO_Datos!$HP$3:$LT$86,BECO_Datos!$A81,FALSE),0))*O$5</f>
        <v>0</v>
      </c>
      <c r="P81" s="100">
        <f>(HLOOKUP(CONCATENATE($L$5,P$7),BECO_Datos!$D$3:$HN$86,BECO_Datos!$A81,FALSE)+IFERROR(HLOOKUP(CONCATENATE($L$5,P$7),BECO_Datos!$HP$3:$LT$86,BECO_Datos!$A81,FALSE),0))*P$5</f>
        <v>0</v>
      </c>
      <c r="Q81" s="100">
        <f>(HLOOKUP(CONCATENATE($L$5,Q$7),BECO_Datos!$D$3:$HN$86,BECO_Datos!$A81,FALSE)+IFERROR(HLOOKUP(CONCATENATE($L$5,Q$7),BECO_Datos!$HP$3:$LT$86,BECO_Datos!$A81,FALSE),0))*Q$5</f>
        <v>0</v>
      </c>
      <c r="R81" s="100">
        <f>(HLOOKUP(CONCATENATE($L$5,R$7),BECO_Datos!$D$3:$HN$86,BECO_Datos!$A81,FALSE)+IFERROR(HLOOKUP(CONCATENATE($L$5,R$7),BECO_Datos!$HP$3:$LT$86,BECO_Datos!$A81,FALSE),0))*R$5</f>
        <v>56.663679999999992</v>
      </c>
      <c r="S81" s="100">
        <f>(HLOOKUP(CONCATENATE($L$5,S$7),BECO_Datos!$D$3:$HN$86,BECO_Datos!$A81,FALSE)+IFERROR(HLOOKUP(CONCATENATE($L$5,S$7),BECO_Datos!$HP$3:$LT$86,BECO_Datos!$A81,FALSE),0))*S$5</f>
        <v>0</v>
      </c>
      <c r="T81" s="100">
        <f>(HLOOKUP(CONCATENATE($L$5,T$7),BECO_Datos!$D$3:$HN$86,BECO_Datos!$A81,FALSE)+IFERROR(HLOOKUP(CONCATENATE($L$5,T$7),BECO_Datos!$HP$3:$LT$86,BECO_Datos!$A81,FALSE),0))*T$5</f>
        <v>0</v>
      </c>
      <c r="U81" s="100">
        <f>(HLOOKUP(CONCATENATE($L$5,U$7),BECO_Datos!$D$3:$HN$86,BECO_Datos!$A81,FALSE)+IFERROR(HLOOKUP(CONCATENATE($L$5,U$7),BECO_Datos!$HP$3:$LT$86,BECO_Datos!$A81,FALSE),0))*U$5</f>
        <v>0</v>
      </c>
      <c r="V81" s="100">
        <f>(HLOOKUP(CONCATENATE($L$5,V$7),BECO_Datos!$D$3:$HN$86,BECO_Datos!$A81,FALSE)+IFERROR(HLOOKUP(CONCATENATE($L$5,V$7),BECO_Datos!$HP$3:$LT$86,BECO_Datos!$A81,FALSE),0))*V$5</f>
        <v>0</v>
      </c>
      <c r="W81" s="100">
        <f>(HLOOKUP(CONCATENATE($L$5,W$7),BECO_Datos!$D$3:$HN$86,BECO_Datos!$A81,FALSE)+IFERROR(HLOOKUP(CONCATENATE($L$5,W$7),BECO_Datos!$HP$3:$LT$86,BECO_Datos!$A81,FALSE),0))*W$5</f>
        <v>0</v>
      </c>
    </row>
    <row r="82" spans="1:23" x14ac:dyDescent="0.25">
      <c r="A82" s="54"/>
      <c r="B82" s="151" t="s">
        <v>107</v>
      </c>
      <c r="C82" s="152" t="str">
        <f t="shared" si="72"/>
        <v>No aplica</v>
      </c>
      <c r="D82" s="98">
        <f>(HLOOKUP(CONCATENATE($L$5,D$7),BECO_Datos!$D$3:$HN$86,BECO_Datos!$A82,FALSE)+IFERROR(HLOOKUP(CONCATENATE($L$5,D$7),BECO_Datos!$HP$3:$LT$86,BECO_Datos!$A82,FALSE),0))*D$5</f>
        <v>0</v>
      </c>
      <c r="E82" s="98">
        <f>(HLOOKUP(CONCATENATE($L$5,E$7),BECO_Datos!$D$3:$HN$86,BECO_Datos!$A82,FALSE)+IFERROR(HLOOKUP(CONCATENATE($L$5,E$7),BECO_Datos!$HP$3:$LT$86,BECO_Datos!$A82,FALSE),0))*E$5</f>
        <v>0</v>
      </c>
      <c r="F82" s="98">
        <f>(HLOOKUP(CONCATENATE($L$5,F$7),BECO_Datos!$D$3:$HN$86,BECO_Datos!$A82,FALSE)+IFERROR(HLOOKUP(CONCATENATE($L$5,F$7),BECO_Datos!$HP$3:$LT$86,BECO_Datos!$A82,FALSE),0))*F$5</f>
        <v>0</v>
      </c>
      <c r="G82" s="98">
        <f>(HLOOKUP(CONCATENATE($L$5,G$7),BECO_Datos!$D$3:$HN$86,BECO_Datos!$A82,FALSE)+IFERROR(HLOOKUP(CONCATENATE($L$5,G$7),BECO_Datos!$HP$3:$LT$86,BECO_Datos!$A82,FALSE),0))*G$5</f>
        <v>0</v>
      </c>
      <c r="H82" s="98">
        <f>(HLOOKUP(CONCATENATE($L$5,H$7),BECO_Datos!$D$3:$HN$86,BECO_Datos!$A82,FALSE)+IFERROR(HLOOKUP(CONCATENATE($L$5,H$7),BECO_Datos!$HP$3:$LT$86,BECO_Datos!$A82,FALSE),0))*H$5</f>
        <v>0</v>
      </c>
      <c r="I82" s="98">
        <f>(HLOOKUP(CONCATENATE($L$5,I$7),BECO_Datos!$D$3:$HN$86,BECO_Datos!$A82,FALSE)+IFERROR(HLOOKUP(CONCATENATE($L$5,I$7),BECO_Datos!$HP$3:$LT$86,BECO_Datos!$A82,FALSE),0))*I$5</f>
        <v>0</v>
      </c>
      <c r="J82" s="98">
        <f>(HLOOKUP(CONCATENATE($L$5,J$7),BECO_Datos!$D$3:$HN$86,BECO_Datos!$A82,FALSE)+IFERROR(HLOOKUP(CONCATENATE($L$5,J$7),BECO_Datos!$HP$3:$LT$86,BECO_Datos!$A82,FALSE),0))*J$5</f>
        <v>0</v>
      </c>
      <c r="K82" s="98">
        <f>(HLOOKUP(CONCATENATE($L$5,K$7),BECO_Datos!$D$3:$HN$86,BECO_Datos!$A82,FALSE)+IFERROR(HLOOKUP(CONCATENATE($L$5,K$7),BECO_Datos!$HP$3:$LT$86,BECO_Datos!$A82,FALSE),0))*K$5</f>
        <v>0</v>
      </c>
      <c r="L82" s="152" t="str">
        <f t="shared" si="73"/>
        <v>No aplica</v>
      </c>
      <c r="M82" s="98">
        <f>(HLOOKUP(CONCATENATE($L$5,M$7),BECO_Datos!$D$3:$HN$86,BECO_Datos!$A82,FALSE)+IFERROR(HLOOKUP(CONCATENATE($L$5,M$7),BECO_Datos!$HP$3:$LT$86,BECO_Datos!$A82,FALSE),0))*M$5</f>
        <v>0</v>
      </c>
      <c r="N82" s="98">
        <f>(HLOOKUP(CONCATENATE($L$5,N$7),BECO_Datos!$D$3:$HN$86,BECO_Datos!$A82,FALSE)+IFERROR(HLOOKUP(CONCATENATE($L$5,N$7),BECO_Datos!$HP$3:$LT$86,BECO_Datos!$A82,FALSE),0))*N$5</f>
        <v>0</v>
      </c>
      <c r="O82" s="98">
        <f>(HLOOKUP(CONCATENATE($L$5,O$7),BECO_Datos!$D$3:$HN$86,BECO_Datos!$A82,FALSE)+IFERROR(HLOOKUP(CONCATENATE($L$5,O$7),BECO_Datos!$HP$3:$LT$86,BECO_Datos!$A82,FALSE),0))*O$5</f>
        <v>0</v>
      </c>
      <c r="P82" s="98">
        <f>(HLOOKUP(CONCATENATE($L$5,P$7),BECO_Datos!$D$3:$HN$86,BECO_Datos!$A82,FALSE)+IFERROR(HLOOKUP(CONCATENATE($L$5,P$7),BECO_Datos!$HP$3:$LT$86,BECO_Datos!$A82,FALSE),0))*P$5</f>
        <v>0</v>
      </c>
      <c r="Q82" s="98">
        <f>(HLOOKUP(CONCATENATE($L$5,Q$7),BECO_Datos!$D$3:$HN$86,BECO_Datos!$A82,FALSE)+IFERROR(HLOOKUP(CONCATENATE($L$5,Q$7),BECO_Datos!$HP$3:$LT$86,BECO_Datos!$A82,FALSE),0))*Q$5</f>
        <v>0</v>
      </c>
      <c r="R82" s="98">
        <f>(HLOOKUP(CONCATENATE($L$5,R$7),BECO_Datos!$D$3:$HN$86,BECO_Datos!$A82,FALSE)+IFERROR(HLOOKUP(CONCATENATE($L$5,R$7),BECO_Datos!$HP$3:$LT$86,BECO_Datos!$A82,FALSE),0))*R$5</f>
        <v>384.11706086708466</v>
      </c>
      <c r="S82" s="98">
        <f>(HLOOKUP(CONCATENATE($L$5,S$7),BECO_Datos!$D$3:$HN$86,BECO_Datos!$A82,FALSE)+IFERROR(HLOOKUP(CONCATENATE($L$5,S$7),BECO_Datos!$HP$3:$LT$86,BECO_Datos!$A82,FALSE),0))*S$5</f>
        <v>0</v>
      </c>
      <c r="T82" s="98">
        <f>(HLOOKUP(CONCATENATE($L$5,T$7),BECO_Datos!$D$3:$HN$86,BECO_Datos!$A82,FALSE)+IFERROR(HLOOKUP(CONCATENATE($L$5,T$7),BECO_Datos!$HP$3:$LT$86,BECO_Datos!$A82,FALSE),0))*T$5</f>
        <v>0</v>
      </c>
      <c r="U82" s="98">
        <f>(HLOOKUP(CONCATENATE($L$5,U$7),BECO_Datos!$D$3:$HN$86,BECO_Datos!$A82,FALSE)+IFERROR(HLOOKUP(CONCATENATE($L$5,U$7),BECO_Datos!$HP$3:$LT$86,BECO_Datos!$A82,FALSE),0))*U$5</f>
        <v>0</v>
      </c>
      <c r="V82" s="98">
        <f>(HLOOKUP(CONCATENATE($L$5,V$7),BECO_Datos!$D$3:$HN$86,BECO_Datos!$A82,FALSE)+IFERROR(HLOOKUP(CONCATENATE($L$5,V$7),BECO_Datos!$HP$3:$LT$86,BECO_Datos!$A82,FALSE),0))*V$5</f>
        <v>0</v>
      </c>
      <c r="W82" s="98">
        <f>(HLOOKUP(CONCATENATE($L$5,W$7),BECO_Datos!$D$3:$HN$86,BECO_Datos!$A82,FALSE)+IFERROR(HLOOKUP(CONCATENATE($L$5,W$7),BECO_Datos!$HP$3:$LT$86,BECO_Datos!$A82,FALSE),0))*W$5</f>
        <v>0</v>
      </c>
    </row>
    <row r="83" spans="1:23" x14ac:dyDescent="0.25">
      <c r="A83" s="54"/>
      <c r="B83" s="141" t="s">
        <v>106</v>
      </c>
      <c r="C83" s="22" t="str">
        <f t="shared" si="72"/>
        <v>No aplica</v>
      </c>
      <c r="D83" s="22">
        <f>(HLOOKUP(CONCATENATE($L$5,D$7),BECO_Datos!$D$3:$HN$86,BECO_Datos!$A83,FALSE)+IFERROR(HLOOKUP(CONCATENATE($L$5,D$7),BECO_Datos!$HP$3:$LT$86,BECO_Datos!$A83,FALSE),0))*D$5</f>
        <v>0</v>
      </c>
      <c r="E83" s="22">
        <f>(HLOOKUP(CONCATENATE($L$5,E$7),BECO_Datos!$D$3:$HN$86,BECO_Datos!$A83,FALSE)+IFERROR(HLOOKUP(CONCATENATE($L$5,E$7),BECO_Datos!$HP$3:$LT$86,BECO_Datos!$A83,FALSE),0))*E$5</f>
        <v>0</v>
      </c>
      <c r="F83" s="22">
        <f>(HLOOKUP(CONCATENATE($L$5,F$7),BECO_Datos!$D$3:$HN$86,BECO_Datos!$A83,FALSE)+IFERROR(HLOOKUP(CONCATENATE($L$5,F$7),BECO_Datos!$HP$3:$LT$86,BECO_Datos!$A83,FALSE),0))*F$5</f>
        <v>0</v>
      </c>
      <c r="G83" s="22">
        <f>(HLOOKUP(CONCATENATE($L$5,G$7),BECO_Datos!$D$3:$HN$86,BECO_Datos!$A83,FALSE)+IFERROR(HLOOKUP(CONCATENATE($L$5,G$7),BECO_Datos!$HP$3:$LT$86,BECO_Datos!$A83,FALSE),0))*G$5</f>
        <v>0</v>
      </c>
      <c r="H83" s="22">
        <f>(HLOOKUP(CONCATENATE($L$5,H$7),BECO_Datos!$D$3:$HN$86,BECO_Datos!$A83,FALSE)+IFERROR(HLOOKUP(CONCATENATE($L$5,H$7),BECO_Datos!$HP$3:$LT$86,BECO_Datos!$A83,FALSE),0))*H$5</f>
        <v>0</v>
      </c>
      <c r="I83" s="22">
        <f>(HLOOKUP(CONCATENATE($L$5,I$7),BECO_Datos!$D$3:$HN$86,BECO_Datos!$A83,FALSE)+IFERROR(HLOOKUP(CONCATENATE($L$5,I$7),BECO_Datos!$HP$3:$LT$86,BECO_Datos!$A83,FALSE),0))*I$5</f>
        <v>0</v>
      </c>
      <c r="J83" s="22">
        <f>(HLOOKUP(CONCATENATE($L$5,J$7),BECO_Datos!$D$3:$HN$86,BECO_Datos!$A83,FALSE)+IFERROR(HLOOKUP(CONCATENATE($L$5,J$7),BECO_Datos!$HP$3:$LT$86,BECO_Datos!$A83,FALSE),0))*J$5</f>
        <v>0</v>
      </c>
      <c r="K83" s="22">
        <f>(HLOOKUP(CONCATENATE($L$5,K$7),BECO_Datos!$D$3:$HN$86,BECO_Datos!$A83,FALSE)+IFERROR(HLOOKUP(CONCATENATE($L$5,K$7),BECO_Datos!$HP$3:$LT$86,BECO_Datos!$A83,FALSE),0))*K$5</f>
        <v>0</v>
      </c>
      <c r="L83" s="22" t="str">
        <f t="shared" si="73"/>
        <v>No aplica</v>
      </c>
      <c r="M83" s="22">
        <f>(HLOOKUP(CONCATENATE($L$5,M$7),BECO_Datos!$D$3:$HN$86,BECO_Datos!$A83,FALSE)+IFERROR(HLOOKUP(CONCATENATE($L$5,M$7),BECO_Datos!$HP$3:$LT$86,BECO_Datos!$A83,FALSE),0))*M$5</f>
        <v>0</v>
      </c>
      <c r="N83" s="22">
        <f>(HLOOKUP(CONCATENATE($L$5,N$7),BECO_Datos!$D$3:$HN$86,BECO_Datos!$A83,FALSE)+IFERROR(HLOOKUP(CONCATENATE($L$5,N$7),BECO_Datos!$HP$3:$LT$86,BECO_Datos!$A83,FALSE),0))*N$5</f>
        <v>0</v>
      </c>
      <c r="O83" s="22">
        <f>(HLOOKUP(CONCATENATE($L$5,O$7),BECO_Datos!$D$3:$HN$86,BECO_Datos!$A83,FALSE)+IFERROR(HLOOKUP(CONCATENATE($L$5,O$7),BECO_Datos!$HP$3:$LT$86,BECO_Datos!$A83,FALSE),0))*O$5</f>
        <v>0</v>
      </c>
      <c r="P83" s="22">
        <f>(HLOOKUP(CONCATENATE($L$5,P$7),BECO_Datos!$D$3:$HN$86,BECO_Datos!$A83,FALSE)+IFERROR(HLOOKUP(CONCATENATE($L$5,P$7),BECO_Datos!$HP$3:$LT$86,BECO_Datos!$A83,FALSE),0))*P$5</f>
        <v>0</v>
      </c>
      <c r="Q83" s="22">
        <f>(HLOOKUP(CONCATENATE($L$5,Q$7),BECO_Datos!$D$3:$HN$86,BECO_Datos!$A83,FALSE)+IFERROR(HLOOKUP(CONCATENATE($L$5,Q$7),BECO_Datos!$HP$3:$LT$86,BECO_Datos!$A83,FALSE),0))*Q$5</f>
        <v>0</v>
      </c>
      <c r="R83" s="22">
        <f>(HLOOKUP(CONCATENATE($L$5,R$7),BECO_Datos!$D$3:$HN$86,BECO_Datos!$A83,FALSE)+IFERROR(HLOOKUP(CONCATENATE($L$5,R$7),BECO_Datos!$HP$3:$LT$86,BECO_Datos!$A83,FALSE),0))*R$5</f>
        <v>2422.4852138487413</v>
      </c>
      <c r="S83" s="22">
        <f>(HLOOKUP(CONCATENATE($L$5,S$7),BECO_Datos!$D$3:$HN$86,BECO_Datos!$A83,FALSE)+IFERROR(HLOOKUP(CONCATENATE($L$5,S$7),BECO_Datos!$HP$3:$LT$86,BECO_Datos!$A83,FALSE),0))*S$5</f>
        <v>0</v>
      </c>
      <c r="T83" s="22">
        <f>(HLOOKUP(CONCATENATE($L$5,T$7),BECO_Datos!$D$3:$HN$86,BECO_Datos!$A83,FALSE)+IFERROR(HLOOKUP(CONCATENATE($L$5,T$7),BECO_Datos!$HP$3:$LT$86,BECO_Datos!$A83,FALSE),0))*T$5</f>
        <v>0</v>
      </c>
      <c r="U83" s="22">
        <f>(HLOOKUP(CONCATENATE($L$5,U$7),BECO_Datos!$D$3:$HN$86,BECO_Datos!$A83,FALSE)+IFERROR(HLOOKUP(CONCATENATE($L$5,U$7),BECO_Datos!$HP$3:$LT$86,BECO_Datos!$A83,FALSE),0))*U$5</f>
        <v>0</v>
      </c>
      <c r="V83" s="22">
        <f>(HLOOKUP(CONCATENATE($L$5,V$7),BECO_Datos!$D$3:$HN$86,BECO_Datos!$A83,FALSE)+IFERROR(HLOOKUP(CONCATENATE($L$5,V$7),BECO_Datos!$HP$3:$LT$86,BECO_Datos!$A83,FALSE),0))*V$5</f>
        <v>0</v>
      </c>
      <c r="W83" s="22">
        <f>(HLOOKUP(CONCATENATE($L$5,W$7),BECO_Datos!$D$3:$HN$86,BECO_Datos!$A83,FALSE)+IFERROR(HLOOKUP(CONCATENATE($L$5,W$7),BECO_Datos!$HP$3:$LT$86,BECO_Datos!$A83,FALSE),0))*W$5</f>
        <v>0</v>
      </c>
    </row>
    <row r="84" spans="1:23" x14ac:dyDescent="0.25">
      <c r="A84" s="54"/>
      <c r="B84" s="151" t="s">
        <v>16</v>
      </c>
      <c r="C84" s="152" t="str">
        <f t="shared" si="72"/>
        <v>No aplica</v>
      </c>
      <c r="D84" s="98">
        <f>(HLOOKUP(CONCATENATE($L$5,D$7),BECO_Datos!$D$3:$HN$86,BECO_Datos!$A84,FALSE)+IFERROR(HLOOKUP(CONCATENATE($L$5,D$7),BECO_Datos!$HP$3:$LT$86,BECO_Datos!$A84,FALSE),0))*D$5</f>
        <v>0</v>
      </c>
      <c r="E84" s="98">
        <f>(HLOOKUP(CONCATENATE($L$5,E$7),BECO_Datos!$D$3:$HN$86,BECO_Datos!$A84,FALSE)+IFERROR(HLOOKUP(CONCATENATE($L$5,E$7),BECO_Datos!$HP$3:$LT$86,BECO_Datos!$A84,FALSE),0))*E$5</f>
        <v>0</v>
      </c>
      <c r="F84" s="98">
        <f>(HLOOKUP(CONCATENATE($L$5,F$7),BECO_Datos!$D$3:$HN$86,BECO_Datos!$A84,FALSE)+IFERROR(HLOOKUP(CONCATENATE($L$5,F$7),BECO_Datos!$HP$3:$LT$86,BECO_Datos!$A84,FALSE),0))*F$5</f>
        <v>0</v>
      </c>
      <c r="G84" s="98">
        <f>(HLOOKUP(CONCATENATE($L$5,G$7),BECO_Datos!$D$3:$HN$86,BECO_Datos!$A84,FALSE)+IFERROR(HLOOKUP(CONCATENATE($L$5,G$7),BECO_Datos!$HP$3:$LT$86,BECO_Datos!$A84,FALSE),0))*G$5</f>
        <v>0</v>
      </c>
      <c r="H84" s="98">
        <f>(HLOOKUP(CONCATENATE($L$5,H$7),BECO_Datos!$D$3:$HN$86,BECO_Datos!$A84,FALSE)+IFERROR(HLOOKUP(CONCATENATE($L$5,H$7),BECO_Datos!$HP$3:$LT$86,BECO_Datos!$A84,FALSE),0))*H$5</f>
        <v>0</v>
      </c>
      <c r="I84" s="98">
        <f>(HLOOKUP(CONCATENATE($L$5,I$7),BECO_Datos!$D$3:$HN$86,BECO_Datos!$A84,FALSE)+IFERROR(HLOOKUP(CONCATENATE($L$5,I$7),BECO_Datos!$HP$3:$LT$86,BECO_Datos!$A84,FALSE),0))*I$5</f>
        <v>0</v>
      </c>
      <c r="J84" s="98">
        <f>(HLOOKUP(CONCATENATE($L$5,J$7),BECO_Datos!$D$3:$HN$86,BECO_Datos!$A84,FALSE)+IFERROR(HLOOKUP(CONCATENATE($L$5,J$7),BECO_Datos!$HP$3:$LT$86,BECO_Datos!$A84,FALSE),0))*J$5</f>
        <v>0</v>
      </c>
      <c r="K84" s="98">
        <f>(HLOOKUP(CONCATENATE($L$5,K$7),BECO_Datos!$D$3:$HN$86,BECO_Datos!$A84,FALSE)+IFERROR(HLOOKUP(CONCATENATE($L$5,K$7),BECO_Datos!$HP$3:$LT$86,BECO_Datos!$A84,FALSE),0))*K$5</f>
        <v>0</v>
      </c>
      <c r="L84" s="152" t="str">
        <f t="shared" si="73"/>
        <v>No aplica</v>
      </c>
      <c r="M84" s="98">
        <f>(HLOOKUP(CONCATENATE($L$5,M$7),BECO_Datos!$D$3:$HN$86,BECO_Datos!$A84,FALSE)+IFERROR(HLOOKUP(CONCATENATE($L$5,M$7),BECO_Datos!$HP$3:$LT$86,BECO_Datos!$A84,FALSE),0))*M$5</f>
        <v>0</v>
      </c>
      <c r="N84" s="98">
        <f>(HLOOKUP(CONCATENATE($L$5,N$7),BECO_Datos!$D$3:$HN$86,BECO_Datos!$A84,FALSE)+IFERROR(HLOOKUP(CONCATENATE($L$5,N$7),BECO_Datos!$HP$3:$LT$86,BECO_Datos!$A84,FALSE),0))*N$5</f>
        <v>0</v>
      </c>
      <c r="O84" s="98">
        <f>(HLOOKUP(CONCATENATE($L$5,O$7),BECO_Datos!$D$3:$HN$86,BECO_Datos!$A84,FALSE)+IFERROR(HLOOKUP(CONCATENATE($L$5,O$7),BECO_Datos!$HP$3:$LT$86,BECO_Datos!$A84,FALSE),0))*O$5</f>
        <v>0</v>
      </c>
      <c r="P84" s="98">
        <f>(HLOOKUP(CONCATENATE($L$5,P$7),BECO_Datos!$D$3:$HN$86,BECO_Datos!$A84,FALSE)+IFERROR(HLOOKUP(CONCATENATE($L$5,P$7),BECO_Datos!$HP$3:$LT$86,BECO_Datos!$A84,FALSE),0))*P$5</f>
        <v>0</v>
      </c>
      <c r="Q84" s="98">
        <f>(HLOOKUP(CONCATENATE($L$5,Q$7),BECO_Datos!$D$3:$HN$86,BECO_Datos!$A84,FALSE)+IFERROR(HLOOKUP(CONCATENATE($L$5,Q$7),BECO_Datos!$HP$3:$LT$86,BECO_Datos!$A84,FALSE),0))*Q$5</f>
        <v>0</v>
      </c>
      <c r="R84" s="98">
        <f>(HLOOKUP(CONCATENATE($L$5,R$7),BECO_Datos!$D$3:$HN$86,BECO_Datos!$A84,FALSE)+IFERROR(HLOOKUP(CONCATENATE($L$5,R$7),BECO_Datos!$HP$3:$LT$86,BECO_Datos!$A84,FALSE),0))*R$5</f>
        <v>18.802599042082203</v>
      </c>
      <c r="S84" s="98">
        <f>(HLOOKUP(CONCATENATE($L$5,S$7),BECO_Datos!$D$3:$HN$86,BECO_Datos!$A84,FALSE)+IFERROR(HLOOKUP(CONCATENATE($L$5,S$7),BECO_Datos!$HP$3:$LT$86,BECO_Datos!$A84,FALSE),0))*S$5</f>
        <v>0</v>
      </c>
      <c r="T84" s="98">
        <f>(HLOOKUP(CONCATENATE($L$5,T$7),BECO_Datos!$D$3:$HN$86,BECO_Datos!$A84,FALSE)+IFERROR(HLOOKUP(CONCATENATE($L$5,T$7),BECO_Datos!$HP$3:$LT$86,BECO_Datos!$A84,FALSE),0))*T$5</f>
        <v>0</v>
      </c>
      <c r="U84" s="98">
        <f>(HLOOKUP(CONCATENATE($L$5,U$7),BECO_Datos!$D$3:$HN$86,BECO_Datos!$A84,FALSE)+IFERROR(HLOOKUP(CONCATENATE($L$5,U$7),BECO_Datos!$HP$3:$LT$86,BECO_Datos!$A84,FALSE),0))*U$5</f>
        <v>0</v>
      </c>
      <c r="V84" s="98">
        <f>(HLOOKUP(CONCATENATE($L$5,V$7),BECO_Datos!$D$3:$HN$86,BECO_Datos!$A84,FALSE)+IFERROR(HLOOKUP(CONCATENATE($L$5,V$7),BECO_Datos!$HP$3:$LT$86,BECO_Datos!$A84,FALSE),0))*V$5</f>
        <v>0</v>
      </c>
      <c r="W84" s="98">
        <f>(HLOOKUP(CONCATENATE($L$5,W$7),BECO_Datos!$D$3:$HN$86,BECO_Datos!$A84,FALSE)+IFERROR(HLOOKUP(CONCATENATE($L$5,W$7),BECO_Datos!$HP$3:$LT$86,BECO_Datos!$A84,FALSE),0))*W$5</f>
        <v>0</v>
      </c>
    </row>
    <row r="85" spans="1:23" x14ac:dyDescent="0.25">
      <c r="A85" s="54"/>
      <c r="B85" s="141" t="s">
        <v>17</v>
      </c>
      <c r="C85" s="22" t="str">
        <f t="shared" si="72"/>
        <v>No aplica</v>
      </c>
      <c r="D85" s="22">
        <f>(HLOOKUP(CONCATENATE($L$5,D$7),BECO_Datos!$D$3:$HN$86,BECO_Datos!$A85,FALSE)+IFERROR(HLOOKUP(CONCATENATE($L$5,D$7),BECO_Datos!$HP$3:$LT$86,BECO_Datos!$A85,FALSE),0))*D$5</f>
        <v>0</v>
      </c>
      <c r="E85" s="22">
        <f>(HLOOKUP(CONCATENATE($L$5,E$7),BECO_Datos!$D$3:$HN$86,BECO_Datos!$A85,FALSE)+IFERROR(HLOOKUP(CONCATENATE($L$5,E$7),BECO_Datos!$HP$3:$LT$86,BECO_Datos!$A85,FALSE),0))*E$5</f>
        <v>0</v>
      </c>
      <c r="F85" s="22">
        <f>(HLOOKUP(CONCATENATE($L$5,F$7),BECO_Datos!$D$3:$HN$86,BECO_Datos!$A85,FALSE)+IFERROR(HLOOKUP(CONCATENATE($L$5,F$7),BECO_Datos!$HP$3:$LT$86,BECO_Datos!$A85,FALSE),0))*F$5</f>
        <v>-11632.945618467667</v>
      </c>
      <c r="G85" s="22">
        <f>(HLOOKUP(CONCATENATE($L$5,G$7),BECO_Datos!$D$3:$HN$86,BECO_Datos!$A85,FALSE)+IFERROR(HLOOKUP(CONCATENATE($L$5,G$7),BECO_Datos!$HP$3:$LT$86,BECO_Datos!$A85,FALSE),0))*G$5</f>
        <v>0</v>
      </c>
      <c r="H85" s="22">
        <f>(HLOOKUP(CONCATENATE($L$5,H$7),BECO_Datos!$D$3:$HN$86,BECO_Datos!$A85,FALSE)+IFERROR(HLOOKUP(CONCATENATE($L$5,H$7),BECO_Datos!$HP$3:$LT$86,BECO_Datos!$A85,FALSE),0))*H$5</f>
        <v>0</v>
      </c>
      <c r="I85" s="22">
        <f>(HLOOKUP(CONCATENATE($L$5,I$7),BECO_Datos!$D$3:$HN$86,BECO_Datos!$A85,FALSE)+IFERROR(HLOOKUP(CONCATENATE($L$5,I$7),BECO_Datos!$HP$3:$LT$86,BECO_Datos!$A85,FALSE),0))*I$5</f>
        <v>0</v>
      </c>
      <c r="J85" s="22">
        <f>(HLOOKUP(CONCATENATE($L$5,J$7),BECO_Datos!$D$3:$HN$86,BECO_Datos!$A85,FALSE)+IFERROR(HLOOKUP(CONCATENATE($L$5,J$7),BECO_Datos!$HP$3:$LT$86,BECO_Datos!$A85,FALSE),0))*J$5</f>
        <v>0</v>
      </c>
      <c r="K85" s="22">
        <f>(HLOOKUP(CONCATENATE($L$5,K$7),BECO_Datos!$D$3:$HN$86,BECO_Datos!$A85,FALSE)+IFERROR(HLOOKUP(CONCATENATE($L$5,K$7),BECO_Datos!$HP$3:$LT$86,BECO_Datos!$A85,FALSE),0))*K$5</f>
        <v>0</v>
      </c>
      <c r="L85" s="22" t="str">
        <f t="shared" si="73"/>
        <v>No aplica</v>
      </c>
      <c r="M85" s="22">
        <f>(HLOOKUP(CONCATENATE($L$5,M$7),BECO_Datos!$D$3:$HN$86,BECO_Datos!$A85,FALSE)+IFERROR(HLOOKUP(CONCATENATE($L$5,M$7),BECO_Datos!$HP$3:$LT$86,BECO_Datos!$A85,FALSE),0))*M$5</f>
        <v>0</v>
      </c>
      <c r="N85" s="22">
        <f>(HLOOKUP(CONCATENATE($L$5,N$7),BECO_Datos!$D$3:$HN$86,BECO_Datos!$A85,FALSE)+IFERROR(HLOOKUP(CONCATENATE($L$5,N$7),BECO_Datos!$HP$3:$LT$86,BECO_Datos!$A85,FALSE),0))*N$5</f>
        <v>0</v>
      </c>
      <c r="O85" s="22">
        <f>(HLOOKUP(CONCATENATE($L$5,O$7),BECO_Datos!$D$3:$HN$86,BECO_Datos!$A85,FALSE)+IFERROR(HLOOKUP(CONCATENATE($L$5,O$7),BECO_Datos!$HP$3:$LT$86,BECO_Datos!$A85,FALSE),0))*O$5</f>
        <v>0</v>
      </c>
      <c r="P85" s="22">
        <f>(HLOOKUP(CONCATENATE($L$5,P$7),BECO_Datos!$D$3:$HN$86,BECO_Datos!$A85,FALSE)+IFERROR(HLOOKUP(CONCATENATE($L$5,P$7),BECO_Datos!$HP$3:$LT$86,BECO_Datos!$A85,FALSE),0))*P$5</f>
        <v>0</v>
      </c>
      <c r="Q85" s="22">
        <f>(HLOOKUP(CONCATENATE($L$5,Q$7),BECO_Datos!$D$3:$HN$86,BECO_Datos!$A85,FALSE)+IFERROR(HLOOKUP(CONCATENATE($L$5,Q$7),BECO_Datos!$HP$3:$LT$86,BECO_Datos!$A85,FALSE),0))*Q$5</f>
        <v>9148.9862752207064</v>
      </c>
      <c r="R85" s="22">
        <f>(HLOOKUP(CONCATENATE($L$5,R$7),BECO_Datos!$D$3:$HN$86,BECO_Datos!$A85,FALSE)+IFERROR(HLOOKUP(CONCATENATE($L$5,R$7),BECO_Datos!$HP$3:$LT$86,BECO_Datos!$A85,FALSE),0))*R$5</f>
        <v>827.77000005708396</v>
      </c>
      <c r="S85" s="22">
        <f>(HLOOKUP(CONCATENATE($L$5,S$7),BECO_Datos!$D$3:$HN$86,BECO_Datos!$A85,FALSE)+IFERROR(HLOOKUP(CONCATENATE($L$5,S$7),BECO_Datos!$HP$3:$LT$86,BECO_Datos!$A85,FALSE),0))*S$5</f>
        <v>0</v>
      </c>
      <c r="T85" s="22">
        <f>(HLOOKUP(CONCATENATE($L$5,T$7),BECO_Datos!$D$3:$HN$86,BECO_Datos!$A85,FALSE)+IFERROR(HLOOKUP(CONCATENATE($L$5,T$7),BECO_Datos!$HP$3:$LT$86,BECO_Datos!$A85,FALSE),0))*T$5</f>
        <v>40.567525176539135</v>
      </c>
      <c r="U85" s="22">
        <f>(HLOOKUP(CONCATENATE($L$5,U$7),BECO_Datos!$D$3:$HN$86,BECO_Datos!$A85,FALSE)+IFERROR(HLOOKUP(CONCATENATE($L$5,U$7),BECO_Datos!$HP$3:$LT$86,BECO_Datos!$A85,FALSE),0))*U$5</f>
        <v>1044.8651677397952</v>
      </c>
      <c r="V85" s="22">
        <f>(HLOOKUP(CONCATENATE($L$5,V$7),BECO_Datos!$D$3:$HN$86,BECO_Datos!$A85,FALSE)+IFERROR(HLOOKUP(CONCATENATE($L$5,V$7),BECO_Datos!$HP$3:$LT$86,BECO_Datos!$A85,FALSE),0))*V$5</f>
        <v>4761.5619077263946</v>
      </c>
      <c r="W85" s="22">
        <f>(HLOOKUP(CONCATENATE($L$5,W$7),BECO_Datos!$D$3:$HN$86,BECO_Datos!$A85,FALSE)+IFERROR(HLOOKUP(CONCATENATE($L$5,W$7),BECO_Datos!$HP$3:$LT$86,BECO_Datos!$A85,FALSE),0))*W$5</f>
        <v>63.064328802780977</v>
      </c>
    </row>
    <row r="86" spans="1:23" x14ac:dyDescent="0.25">
      <c r="B86" s="151" t="s">
        <v>299</v>
      </c>
      <c r="C86" s="152" t="str">
        <f>IF($C$5=1,"No aplica",_xlfn.AGGREGATE(9,6,D86:K86))</f>
        <v>No aplica</v>
      </c>
      <c r="D86" s="98">
        <f>(HLOOKUP(CONCATENATE($L$5,D$7),BECO_Datos!$D$3:$HN$86,BECO_Datos!$A86,FALSE)+IFERROR(HLOOKUP(CONCATENATE($L$5,D$7),BECO_Datos!$HP$3:$LT$86,BECO_Datos!$A86,FALSE),0))*D$5</f>
        <v>881.72299999999996</v>
      </c>
      <c r="E86" s="98">
        <f>(HLOOKUP(CONCATENATE($L$5,E$7),BECO_Datos!$D$3:$HN$86,BECO_Datos!$A86,FALSE)+IFERROR(HLOOKUP(CONCATENATE($L$5,E$7),BECO_Datos!$HP$3:$LT$86,BECO_Datos!$A86,FALSE),0))*E$5</f>
        <v>0</v>
      </c>
      <c r="F86" s="98">
        <f>(HLOOKUP(CONCATENATE($L$5,F$7),BECO_Datos!$D$3:$HN$86,BECO_Datos!$A86,FALSE)+IFERROR(HLOOKUP(CONCATENATE($L$5,F$7),BECO_Datos!$HP$3:$LT$86,BECO_Datos!$A86,FALSE),0))*F$5</f>
        <v>0</v>
      </c>
      <c r="G86" s="98">
        <f>(HLOOKUP(CONCATENATE($L$5,G$7),BECO_Datos!$D$3:$HN$86,BECO_Datos!$A86,FALSE)+IFERROR(HLOOKUP(CONCATENATE($L$5,G$7),BECO_Datos!$HP$3:$LT$86,BECO_Datos!$A86,FALSE),0))*G$5</f>
        <v>0</v>
      </c>
      <c r="H86" s="98">
        <f>(HLOOKUP(CONCATENATE($L$5,H$7),BECO_Datos!$D$3:$HN$86,BECO_Datos!$A86,FALSE)+IFERROR(HLOOKUP(CONCATENATE($L$5,H$7),BECO_Datos!$HP$3:$LT$86,BECO_Datos!$A86,FALSE),0))*H$5</f>
        <v>0</v>
      </c>
      <c r="I86" s="98">
        <f>(HLOOKUP(CONCATENATE($L$5,I$7),BECO_Datos!$D$3:$HN$86,BECO_Datos!$A86,FALSE)+IFERROR(HLOOKUP(CONCATENATE($L$5,I$7),BECO_Datos!$HP$3:$LT$86,BECO_Datos!$A86,FALSE),0))*I$5</f>
        <v>0</v>
      </c>
      <c r="J86" s="98">
        <f>(HLOOKUP(CONCATENATE($L$5,J$7),BECO_Datos!$D$3:$HN$86,BECO_Datos!$A86,FALSE)+IFERROR(HLOOKUP(CONCATENATE($L$5,J$7),BECO_Datos!$HP$3:$LT$86,BECO_Datos!$A86,FALSE),0))*J$5</f>
        <v>0</v>
      </c>
      <c r="K86" s="98">
        <f>(HLOOKUP(CONCATENATE($L$5,K$7),BECO_Datos!$D$3:$HN$86,BECO_Datos!$A86,FALSE)+IFERROR(HLOOKUP(CONCATENATE($L$5,K$7),BECO_Datos!$HP$3:$LT$86,BECO_Datos!$A86,FALSE),0))*K$5</f>
        <v>0</v>
      </c>
      <c r="L86" s="152" t="str">
        <f>IF($C$5=1,"No aplica",_xlfn.AGGREGATE(9,6,M86:W86))</f>
        <v>No aplica</v>
      </c>
      <c r="M86" s="98">
        <f>(HLOOKUP(CONCATENATE($L$5,M$7),BECO_Datos!$D$3:$HN$86,BECO_Datos!$A86,FALSE)+IFERROR(HLOOKUP(CONCATENATE($L$5,M$7),BECO_Datos!$HP$3:$LT$86,BECO_Datos!$A86,FALSE),0))*M$5</f>
        <v>0</v>
      </c>
      <c r="N86" s="98">
        <f>(HLOOKUP(CONCATENATE($L$5,N$7),BECO_Datos!$D$3:$HN$86,BECO_Datos!$A86,FALSE)+IFERROR(HLOOKUP(CONCATENATE($L$5,N$7),BECO_Datos!$HP$3:$LT$86,BECO_Datos!$A86,FALSE),0))*N$5</f>
        <v>0</v>
      </c>
      <c r="O86" s="98">
        <f>(HLOOKUP(CONCATENATE($L$5,O$7),BECO_Datos!$D$3:$HN$86,BECO_Datos!$A86,FALSE)+IFERROR(HLOOKUP(CONCATENATE($L$5,O$7),BECO_Datos!$HP$3:$LT$86,BECO_Datos!$A86,FALSE),0))*O$5</f>
        <v>0</v>
      </c>
      <c r="P86" s="98">
        <f>(HLOOKUP(CONCATENATE($L$5,P$7),BECO_Datos!$D$3:$HN$86,BECO_Datos!$A86,FALSE)+IFERROR(HLOOKUP(CONCATENATE($L$5,P$7),BECO_Datos!$HP$3:$LT$86,BECO_Datos!$A86,FALSE),0))*P$5</f>
        <v>230.40799999999999</v>
      </c>
      <c r="Q86" s="98">
        <f>(HLOOKUP(CONCATENATE($L$5,Q$7),BECO_Datos!$D$3:$HN$86,BECO_Datos!$A86,FALSE)+IFERROR(HLOOKUP(CONCATENATE($L$5,Q$7),BECO_Datos!$HP$3:$LT$86,BECO_Datos!$A86,FALSE),0))*Q$5</f>
        <v>0</v>
      </c>
      <c r="R86" s="98">
        <f>(HLOOKUP(CONCATENATE($L$5,R$7),BECO_Datos!$D$3:$HN$86,BECO_Datos!$A86,FALSE)+IFERROR(HLOOKUP(CONCATENATE($L$5,R$7),BECO_Datos!$HP$3:$LT$86,BECO_Datos!$A86,FALSE),0))*R$5</f>
        <v>0</v>
      </c>
      <c r="S86" s="98">
        <f>(HLOOKUP(CONCATENATE($L$5,S$7),BECO_Datos!$D$3:$HN$86,BECO_Datos!$A86,FALSE)+IFERROR(HLOOKUP(CONCATENATE($L$5,S$7),BECO_Datos!$HP$3:$LT$86,BECO_Datos!$A86,FALSE),0))*S$5</f>
        <v>0</v>
      </c>
      <c r="T86" s="98">
        <f>(HLOOKUP(CONCATENATE($L$5,T$7),BECO_Datos!$D$3:$HN$86,BECO_Datos!$A86,FALSE)+IFERROR(HLOOKUP(CONCATENATE($L$5,T$7),BECO_Datos!$HP$3:$LT$86,BECO_Datos!$A86,FALSE),0))*T$5</f>
        <v>0</v>
      </c>
      <c r="U86" s="98">
        <f>(HLOOKUP(CONCATENATE($L$5,U$7),BECO_Datos!$D$3:$HN$86,BECO_Datos!$A86,FALSE)+IFERROR(HLOOKUP(CONCATENATE($L$5,U$7),BECO_Datos!$HP$3:$LT$86,BECO_Datos!$A86,FALSE),0))*U$5</f>
        <v>0</v>
      </c>
      <c r="V86" s="98">
        <f>(HLOOKUP(CONCATENATE($L$5,V$7),BECO_Datos!$D$3:$HN$86,BECO_Datos!$A86,FALSE)+IFERROR(HLOOKUP(CONCATENATE($L$5,V$7),BECO_Datos!$HP$3:$LT$86,BECO_Datos!$A86,FALSE),0))*V$5</f>
        <v>0</v>
      </c>
      <c r="W86" s="98">
        <f>(HLOOKUP(CONCATENATE($L$5,W$7),BECO_Datos!$D$3:$HN$86,BECO_Datos!$A86,FALSE)+IFERROR(HLOOKUP(CONCATENATE($L$5,W$7),BECO_Datos!$HP$3:$LT$86,BECO_Datos!$A86,FALSE),0))*W$5</f>
        <v>0</v>
      </c>
    </row>
    <row r="87" spans="1:23" x14ac:dyDescent="0.25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</row>
    <row r="88" spans="1:23" x14ac:dyDescent="0.25">
      <c r="A88" s="54"/>
      <c r="B88" s="19" t="s">
        <v>119</v>
      </c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</row>
    <row r="89" spans="1:23" x14ac:dyDescent="0.25">
      <c r="A89" s="54"/>
      <c r="B89" s="20" t="s">
        <v>120</v>
      </c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</row>
    <row r="90" spans="1:23" x14ac:dyDescent="0.25">
      <c r="A90" s="54"/>
      <c r="B90" s="21" t="s">
        <v>121</v>
      </c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</row>
    <row r="91" spans="1:23" x14ac:dyDescent="0.25">
      <c r="A91" s="54"/>
      <c r="B91" s="20" t="s">
        <v>122</v>
      </c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</row>
    <row r="92" spans="1:23" x14ac:dyDescent="0.25">
      <c r="A92" s="54"/>
      <c r="B92" s="21" t="s">
        <v>123</v>
      </c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</row>
    <row r="93" spans="1:23" x14ac:dyDescent="0.25">
      <c r="A93" s="54"/>
      <c r="B93" s="20" t="s">
        <v>124</v>
      </c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</row>
    <row r="94" spans="1:23" x14ac:dyDescent="0.25">
      <c r="A94" s="54"/>
      <c r="B94" s="21" t="s">
        <v>125</v>
      </c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</row>
  </sheetData>
  <sheetProtection password="CC3D" sheet="1" objects="1" scenarios="1"/>
  <mergeCells count="3">
    <mergeCell ref="B6:B8"/>
    <mergeCell ref="C6:K6"/>
    <mergeCell ref="L6:W6"/>
  </mergeCells>
  <pageMargins left="0.25" right="0.25" top="0.73616071428571428" bottom="0.40223214285714287" header="0.3" footer="0.3"/>
  <pageSetup scale="50" orientation="landscape" r:id="rId1"/>
  <headerFooter>
    <oddHeader>&amp;L&amp;G&amp;C&amp;"-,Bold"&amp;22&amp;K002060Balance Energético Colombia
&amp;A&amp;R&amp;G</oddHeader>
    <oddFooter>&amp;C&amp;F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665" r:id="rId5" name="Drop Down 1">
              <controlPr defaultSize="0" autoLine="0" autoPict="0">
                <anchor moveWithCells="1">
                  <from>
                    <xdr:col>1</xdr:col>
                    <xdr:colOff>1323975</xdr:colOff>
                    <xdr:row>2</xdr:row>
                    <xdr:rowOff>19050</xdr:rowOff>
                  </from>
                  <to>
                    <xdr:col>2</xdr:col>
                    <xdr:colOff>9525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66" r:id="rId6" name="Drop Down 2">
              <controlPr defaultSize="0" autoLine="0" autoPict="0">
                <anchor moveWithCells="1">
                  <from>
                    <xdr:col>1</xdr:col>
                    <xdr:colOff>1323975</xdr:colOff>
                    <xdr:row>1</xdr:row>
                    <xdr:rowOff>0</xdr:rowOff>
                  </from>
                  <to>
                    <xdr:col>2</xdr:col>
                    <xdr:colOff>9525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-0.249977111117893"/>
    <pageSetUpPr fitToPage="1"/>
  </sheetPr>
  <dimension ref="A1:Q94"/>
  <sheetViews>
    <sheetView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/>
    </sheetView>
  </sheetViews>
  <sheetFormatPr baseColWidth="10" defaultColWidth="9.140625" defaultRowHeight="12.75" x14ac:dyDescent="0.25"/>
  <cols>
    <col min="1" max="1" width="3" style="12" bestFit="1" customWidth="1"/>
    <col min="2" max="2" width="46.42578125" style="8" customWidth="1"/>
    <col min="3" max="3" width="10.7109375" style="8" customWidth="1"/>
    <col min="4" max="13" width="10" style="8" customWidth="1"/>
    <col min="14" max="16384" width="9.140625" style="8"/>
  </cols>
  <sheetData>
    <row r="1" spans="1:17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7" s="12" customFormat="1" ht="15.75" x14ac:dyDescent="0.25">
      <c r="A2" s="88"/>
      <c r="B2" s="103" t="s">
        <v>48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</row>
    <row r="3" spans="1:17" s="12" customFormat="1" ht="15.75" x14ac:dyDescent="0.25">
      <c r="A3" s="88"/>
      <c r="B3" s="103" t="s">
        <v>80</v>
      </c>
      <c r="D3" s="88"/>
      <c r="E3" s="91"/>
      <c r="F3" s="88"/>
      <c r="G3" s="88"/>
      <c r="H3" s="88"/>
      <c r="I3" s="88"/>
      <c r="J3" s="88"/>
      <c r="K3" s="88"/>
      <c r="L3" s="88"/>
      <c r="M3" s="88"/>
    </row>
    <row r="4" spans="1:17" s="89" customFormat="1" x14ac:dyDescent="0.25">
      <c r="A4" s="105"/>
      <c r="B4" s="105"/>
      <c r="C4" s="105"/>
      <c r="D4" s="109"/>
      <c r="E4" s="109"/>
      <c r="F4" s="109"/>
      <c r="G4" s="109"/>
      <c r="H4" s="109"/>
      <c r="I4" s="109"/>
      <c r="J4" s="109"/>
      <c r="K4" s="109"/>
      <c r="L4" s="109"/>
      <c r="M4" s="109"/>
    </row>
    <row r="5" spans="1:17" s="106" customFormat="1" hidden="1" x14ac:dyDescent="0.25">
      <c r="B5" s="107">
        <v>3</v>
      </c>
      <c r="C5" s="107">
        <f>'BECO_Consulta Ver.02'!C5</f>
        <v>1</v>
      </c>
      <c r="D5" s="107">
        <f ca="1">VLOOKUP(E5,'Bases de Cálculo'!$B$9:$K$35,$C$5+3,FALSE)</f>
        <v>1</v>
      </c>
      <c r="E5" s="107" t="str">
        <f ca="1">INDIRECT("'Bases de Cálculo'!B" &amp; 114+B5)</f>
        <v>GN</v>
      </c>
      <c r="F5" s="107"/>
      <c r="G5" s="107"/>
      <c r="H5" s="107"/>
      <c r="I5" s="107"/>
      <c r="J5" s="107"/>
      <c r="K5" s="107"/>
      <c r="L5" s="107"/>
      <c r="M5" s="107"/>
    </row>
    <row r="6" spans="1:17" s="9" customFormat="1" x14ac:dyDescent="0.2">
      <c r="A6" s="54"/>
      <c r="B6" s="170" t="str">
        <f>CONCATENATE("Balance energético Colombiano ",D7,"
",VLOOKUP($C$8,'Bases de Cálculo'!$B$38:$C$44,2,FALSE),"/año")</f>
        <v>Balance energético Colombiano 2006
Unidades Originales */año</v>
      </c>
      <c r="C6" s="175" t="str">
        <f ca="1">CONCATENATE("Energético ",VLOOKUP($E$5,'Bases de Cálculo'!$B$9:$N$35,12,FALSE))</f>
        <v>Energético Primario</v>
      </c>
      <c r="D6" s="176"/>
      <c r="E6" s="176"/>
      <c r="F6" s="176"/>
      <c r="G6" s="176"/>
      <c r="H6" s="176"/>
      <c r="I6" s="176"/>
      <c r="J6" s="176"/>
      <c r="K6" s="176"/>
      <c r="L6" s="176"/>
      <c r="M6" s="176"/>
    </row>
    <row r="7" spans="1:17" s="9" customFormat="1" x14ac:dyDescent="0.2">
      <c r="A7" s="54"/>
      <c r="B7" s="171"/>
      <c r="C7" s="104" t="s">
        <v>42</v>
      </c>
      <c r="D7" s="104">
        <v>2006</v>
      </c>
      <c r="E7" s="104">
        <v>2007</v>
      </c>
      <c r="F7" s="104">
        <v>2008</v>
      </c>
      <c r="G7" s="104">
        <v>2009</v>
      </c>
      <c r="H7" s="104">
        <v>2010</v>
      </c>
      <c r="I7" s="104">
        <v>2011</v>
      </c>
      <c r="J7" s="104">
        <v>2012</v>
      </c>
      <c r="K7" s="104">
        <v>2013</v>
      </c>
      <c r="L7" s="104">
        <v>2014</v>
      </c>
      <c r="M7" s="104">
        <v>2015</v>
      </c>
    </row>
    <row r="8" spans="1:17" s="9" customFormat="1" x14ac:dyDescent="0.2">
      <c r="A8" s="54"/>
      <c r="B8" s="172"/>
      <c r="C8" s="104" t="str">
        <f>IF($C$5=1,"UO",HLOOKUP("UO",'Bases de Cálculo'!$B$38:$B$44,$C$5))</f>
        <v>UO</v>
      </c>
      <c r="D8" s="14" t="str">
        <f ca="1">IF($C$5=1,VLOOKUP($E$5,'Bases de Cálculo'!$B$9:$D$35,3,FALSE),INDIRECT(CONCATENATE("'Bases de Cálculo'!B",37+$C$5)))</f>
        <v>Mpc</v>
      </c>
      <c r="E8" s="138" t="str">
        <f ca="1">IF($C$5=1,VLOOKUP($E$5,'Bases de Cálculo'!$B$9:$D$35,3,FALSE),INDIRECT(CONCATENATE("'Bases de Cálculo'!B",37+$C$5)))</f>
        <v>Mpc</v>
      </c>
      <c r="F8" s="138" t="str">
        <f ca="1">IF($C$5=1,VLOOKUP($E$5,'Bases de Cálculo'!$B$9:$D$35,3,FALSE),INDIRECT(CONCATENATE("'Bases de Cálculo'!B",37+$C$5)))</f>
        <v>Mpc</v>
      </c>
      <c r="G8" s="138" t="str">
        <f ca="1">IF($C$5=1,VLOOKUP($E$5,'Bases de Cálculo'!$B$9:$D$35,3,FALSE),INDIRECT(CONCATENATE("'Bases de Cálculo'!B",37+$C$5)))</f>
        <v>Mpc</v>
      </c>
      <c r="H8" s="138" t="str">
        <f ca="1">IF($C$5=1,VLOOKUP($E$5,'Bases de Cálculo'!$B$9:$D$35,3,FALSE),INDIRECT(CONCATENATE("'Bases de Cálculo'!B",37+$C$5)))</f>
        <v>Mpc</v>
      </c>
      <c r="I8" s="138" t="str">
        <f ca="1">IF($C$5=1,VLOOKUP($E$5,'Bases de Cálculo'!$B$9:$D$35,3,FALSE),INDIRECT(CONCATENATE("'Bases de Cálculo'!B",37+$C$5)))</f>
        <v>Mpc</v>
      </c>
      <c r="J8" s="138" t="str">
        <f ca="1">IF($C$5=1,VLOOKUP($E$5,'Bases de Cálculo'!$B$9:$D$35,3,FALSE),INDIRECT(CONCATENATE("'Bases de Cálculo'!B",37+$C$5)))</f>
        <v>Mpc</v>
      </c>
      <c r="K8" s="138" t="str">
        <f ca="1">IF($C$5=1,VLOOKUP($E$5,'Bases de Cálculo'!$B$9:$D$35,3,FALSE),INDIRECT(CONCATENATE("'Bases de Cálculo'!B",37+$C$5)))</f>
        <v>Mpc</v>
      </c>
      <c r="L8" s="138" t="str">
        <f ca="1">IF($C$5=1,VLOOKUP($E$5,'Bases de Cálculo'!$B$9:$D$35,3,FALSE),INDIRECT(CONCATENATE("'Bases de Cálculo'!B",37+$C$5)))</f>
        <v>Mpc</v>
      </c>
      <c r="M8" s="138" t="str">
        <f ca="1">IF($C$5=1,VLOOKUP($E$5,'Bases de Cálculo'!$B$9:$D$35,3,FALSE),INDIRECT(CONCATENATE("'Bases de Cálculo'!B",37+$C$5)))</f>
        <v>Mpc</v>
      </c>
    </row>
    <row r="9" spans="1:17" s="9" customFormat="1" x14ac:dyDescent="0.25">
      <c r="A9" s="54"/>
      <c r="B9" s="153" t="s">
        <v>298</v>
      </c>
      <c r="C9" s="152">
        <f ca="1">_xlfn.AGGREGATE(9,6,D9:M9)</f>
        <v>3608568.6021172684</v>
      </c>
      <c r="D9" s="93">
        <f ca="1">D10+D11+D12-D13-D14-D15-D16+D17-D18-D19-D20</f>
        <v>242708.37392849804</v>
      </c>
      <c r="E9" s="93">
        <f t="shared" ref="E9:M9" ca="1" si="0">E10+E11+E12-E13-E14-E15-E16+E17-E18-E19-E20</f>
        <v>249649.3849873679</v>
      </c>
      <c r="F9" s="93">
        <f t="shared" ca="1" si="0"/>
        <v>412184.4195031795</v>
      </c>
      <c r="G9" s="93">
        <f t="shared" ca="1" si="0"/>
        <v>432583.73921026313</v>
      </c>
      <c r="H9" s="93">
        <f t="shared" ca="1" si="0"/>
        <v>344156.44862565264</v>
      </c>
      <c r="I9" s="93">
        <f t="shared" ca="1" si="0"/>
        <v>319360.40444581362</v>
      </c>
      <c r="J9" s="93">
        <f t="shared" ca="1" si="0"/>
        <v>361382.68815349683</v>
      </c>
      <c r="K9" s="93">
        <f t="shared" ca="1" si="0"/>
        <v>395834.20794499386</v>
      </c>
      <c r="L9" s="93">
        <f t="shared" ca="1" si="0"/>
        <v>424898.21709380602</v>
      </c>
      <c r="M9" s="93">
        <f t="shared" ca="1" si="0"/>
        <v>425810.71822419646</v>
      </c>
    </row>
    <row r="10" spans="1:17" x14ac:dyDescent="0.25">
      <c r="A10" s="54"/>
      <c r="B10" s="141" t="s">
        <v>295</v>
      </c>
      <c r="C10" s="22">
        <f t="shared" ref="C10:C73" ca="1" si="1">_xlfn.AGGREGATE(9,6,D10:M10)</f>
        <v>12136938.268510001</v>
      </c>
      <c r="D10" s="22">
        <f ca="1">(HLOOKUP(CONCATENATE(D$7,$E$5),BECO_Datos!$D$3:$HN$86,BECO_Datos!$A10,FALSE)+IFERROR(HLOOKUP(CONCATENATE(D$7,$E$5),BECO_Datos!$HP$3:$LT$86,BECO_Datos!$A10,FALSE),0))*$D$5+D25</f>
        <v>1378351.683</v>
      </c>
      <c r="E10" s="22">
        <f ca="1">(HLOOKUP(CONCATENATE(E$7,$E$5),BECO_Datos!$D$3:$HN$86,BECO_Datos!$A10,FALSE)+IFERROR(HLOOKUP(CONCATENATE(E$7,$E$5),BECO_Datos!$HP$3:$LT$86,BECO_Datos!$A10,FALSE),0))*$D$5+E25</f>
        <v>1223972.655</v>
      </c>
      <c r="F10" s="22">
        <f ca="1">(HLOOKUP(CONCATENATE(F$7,$E$5),BECO_Datos!$D$3:$HN$86,BECO_Datos!$A10,FALSE)+IFERROR(HLOOKUP(CONCATENATE(F$7,$E$5),BECO_Datos!$HP$3:$LT$86,BECO_Datos!$A10,FALSE),0))*$D$5+F25</f>
        <v>1382617.392</v>
      </c>
      <c r="G10" s="22">
        <f ca="1">(HLOOKUP(CONCATENATE(G$7,$E$5),BECO_Datos!$D$3:$HN$86,BECO_Datos!$A10,FALSE)+IFERROR(HLOOKUP(CONCATENATE(G$7,$E$5),BECO_Datos!$HP$3:$LT$86,BECO_Datos!$A10,FALSE),0))*$D$5+G25</f>
        <v>1919375.69</v>
      </c>
      <c r="H10" s="22">
        <f ca="1">(HLOOKUP(CONCATENATE(H$7,$E$5),BECO_Datos!$D$3:$HN$86,BECO_Datos!$A10,FALSE)+IFERROR(HLOOKUP(CONCATENATE(H$7,$E$5),BECO_Datos!$HP$3:$LT$86,BECO_Datos!$A10,FALSE),0))*$D$5+H25</f>
        <v>1143015.128</v>
      </c>
      <c r="I10" s="22">
        <f ca="1">(HLOOKUP(CONCATENATE(I$7,$E$5),BECO_Datos!$D$3:$HN$86,BECO_Datos!$A10,FALSE)+IFERROR(HLOOKUP(CONCATENATE(I$7,$E$5),BECO_Datos!$HP$3:$LT$86,BECO_Datos!$A10,FALSE),0))*$D$5+I25</f>
        <v>1102311.233</v>
      </c>
      <c r="J10" s="22">
        <f ca="1">(HLOOKUP(CONCATENATE(J$7,$E$5),BECO_Datos!$D$3:$HN$86,BECO_Datos!$A10,FALSE)+IFERROR(HLOOKUP(CONCATENATE(J$7,$E$5),BECO_Datos!$HP$3:$LT$86,BECO_Datos!$A10,FALSE),0))*$D$5+J25</f>
        <v>1086464.459</v>
      </c>
      <c r="K10" s="22">
        <f ca="1">(HLOOKUP(CONCATENATE(K$7,$E$5),BECO_Datos!$D$3:$HN$86,BECO_Datos!$A10,FALSE)+IFERROR(HLOOKUP(CONCATENATE(K$7,$E$5),BECO_Datos!$HP$3:$LT$86,BECO_Datos!$A10,FALSE),0))*$D$5+K25</f>
        <v>1043846.8342199997</v>
      </c>
      <c r="L10" s="22">
        <f ca="1">(HLOOKUP(CONCATENATE(L$7,$E$5),BECO_Datos!$D$3:$HN$86,BECO_Datos!$A10,FALSE)+IFERROR(HLOOKUP(CONCATENATE(L$7,$E$5),BECO_Datos!$HP$3:$LT$86,BECO_Datos!$A10,FALSE),0))*$D$5+L25</f>
        <v>957386.58711999946</v>
      </c>
      <c r="M10" s="22">
        <f ca="1">(HLOOKUP(CONCATENATE(M$7,$E$5),BECO_Datos!$D$3:$HN$86,BECO_Datos!$A10,FALSE)+IFERROR(HLOOKUP(CONCATENATE(M$7,$E$5),BECO_Datos!$HP$3:$LT$86,BECO_Datos!$A10,FALSE),0))*$D$5+M25</f>
        <v>899596.60716999997</v>
      </c>
    </row>
    <row r="11" spans="1:17" x14ac:dyDescent="0.25">
      <c r="A11" s="54"/>
      <c r="B11" s="142" t="s">
        <v>0</v>
      </c>
      <c r="C11" s="23">
        <f t="shared" ca="1" si="1"/>
        <v>0</v>
      </c>
      <c r="D11" s="94">
        <f ca="1">(HLOOKUP(CONCATENATE(D$7,$E$5),BECO_Datos!$D$3:$HN$86,BECO_Datos!$A11,FALSE)+IFERROR(HLOOKUP(CONCATENATE(D$7,$E$5),BECO_Datos!$HP$3:$LT$86,BECO_Datos!$A11,FALSE),0))*$D$5</f>
        <v>0</v>
      </c>
      <c r="E11" s="94">
        <f ca="1">(HLOOKUP(CONCATENATE(E$7,$E$5),BECO_Datos!$D$3:$HN$86,BECO_Datos!$A11,FALSE)+IFERROR(HLOOKUP(CONCATENATE(E$7,$E$5),BECO_Datos!$HP$3:$LT$86,BECO_Datos!$A11,FALSE),0))*$D$5</f>
        <v>0</v>
      </c>
      <c r="F11" s="94">
        <f ca="1">(HLOOKUP(CONCATENATE(F$7,$E$5),BECO_Datos!$D$3:$HN$86,BECO_Datos!$A11,FALSE)+IFERROR(HLOOKUP(CONCATENATE(F$7,$E$5),BECO_Datos!$HP$3:$LT$86,BECO_Datos!$A11,FALSE),0))*$D$5</f>
        <v>0</v>
      </c>
      <c r="G11" s="94">
        <f ca="1">(HLOOKUP(CONCATENATE(G$7,$E$5),BECO_Datos!$D$3:$HN$86,BECO_Datos!$A11,FALSE)+IFERROR(HLOOKUP(CONCATENATE(G$7,$E$5),BECO_Datos!$HP$3:$LT$86,BECO_Datos!$A11,FALSE),0))*$D$5</f>
        <v>0</v>
      </c>
      <c r="H11" s="94">
        <f ca="1">(HLOOKUP(CONCATENATE(H$7,$E$5),BECO_Datos!$D$3:$HN$86,BECO_Datos!$A11,FALSE)+IFERROR(HLOOKUP(CONCATENATE(H$7,$E$5),BECO_Datos!$HP$3:$LT$86,BECO_Datos!$A11,FALSE),0))*$D$5</f>
        <v>0</v>
      </c>
      <c r="I11" s="94">
        <f ca="1">(HLOOKUP(CONCATENATE(I$7,$E$5),BECO_Datos!$D$3:$HN$86,BECO_Datos!$A11,FALSE)+IFERROR(HLOOKUP(CONCATENATE(I$7,$E$5),BECO_Datos!$HP$3:$LT$86,BECO_Datos!$A11,FALSE),0))*$D$5</f>
        <v>0</v>
      </c>
      <c r="J11" s="94">
        <f ca="1">(HLOOKUP(CONCATENATE(J$7,$E$5),BECO_Datos!$D$3:$HN$86,BECO_Datos!$A11,FALSE)+IFERROR(HLOOKUP(CONCATENATE(J$7,$E$5),BECO_Datos!$HP$3:$LT$86,BECO_Datos!$A11,FALSE),0))*$D$5</f>
        <v>0</v>
      </c>
      <c r="K11" s="94">
        <f ca="1">(HLOOKUP(CONCATENATE(K$7,$E$5),BECO_Datos!$D$3:$HN$86,BECO_Datos!$A11,FALSE)+IFERROR(HLOOKUP(CONCATENATE(K$7,$E$5),BECO_Datos!$HP$3:$LT$86,BECO_Datos!$A11,FALSE),0))*$D$5</f>
        <v>0</v>
      </c>
      <c r="L11" s="94">
        <f ca="1">(HLOOKUP(CONCATENATE(L$7,$E$5),BECO_Datos!$D$3:$HN$86,BECO_Datos!$A11,FALSE)+IFERROR(HLOOKUP(CONCATENATE(L$7,$E$5),BECO_Datos!$HP$3:$LT$86,BECO_Datos!$A11,FALSE),0))*$D$5</f>
        <v>0</v>
      </c>
      <c r="M11" s="94">
        <f ca="1">(HLOOKUP(CONCATENATE(M$7,$E$5),BECO_Datos!$D$3:$HN$86,BECO_Datos!$A11,FALSE)+IFERROR(HLOOKUP(CONCATENATE(M$7,$E$5),BECO_Datos!$HP$3:$LT$86,BECO_Datos!$A11,FALSE),0))*$D$5</f>
        <v>0</v>
      </c>
    </row>
    <row r="12" spans="1:17" x14ac:dyDescent="0.25">
      <c r="A12" s="54"/>
      <c r="B12" s="141" t="s">
        <v>113</v>
      </c>
      <c r="C12" s="22">
        <f t="shared" ca="1" si="1"/>
        <v>0</v>
      </c>
      <c r="D12" s="22">
        <f ca="1">(HLOOKUP(CONCATENATE(D$7,$E$5),BECO_Datos!$D$3:$HN$86,BECO_Datos!$A12,FALSE)+IFERROR(HLOOKUP(CONCATENATE(D$7,$E$5),BECO_Datos!$HP$3:$LT$86,BECO_Datos!$A12,FALSE),0))*$D$5</f>
        <v>0</v>
      </c>
      <c r="E12" s="22">
        <f ca="1">(HLOOKUP(CONCATENATE(E$7,$E$5),BECO_Datos!$D$3:$HN$86,BECO_Datos!$A12,FALSE)+IFERROR(HLOOKUP(CONCATENATE(E$7,$E$5),BECO_Datos!$HP$3:$LT$86,BECO_Datos!$A12,FALSE),0))*$D$5</f>
        <v>0</v>
      </c>
      <c r="F12" s="22">
        <f ca="1">(HLOOKUP(CONCATENATE(F$7,$E$5),BECO_Datos!$D$3:$HN$86,BECO_Datos!$A12,FALSE)+IFERROR(HLOOKUP(CONCATENATE(F$7,$E$5),BECO_Datos!$HP$3:$LT$86,BECO_Datos!$A12,FALSE),0))*$D$5</f>
        <v>0</v>
      </c>
      <c r="G12" s="22">
        <f ca="1">(HLOOKUP(CONCATENATE(G$7,$E$5),BECO_Datos!$D$3:$HN$86,BECO_Datos!$A12,FALSE)+IFERROR(HLOOKUP(CONCATENATE(G$7,$E$5),BECO_Datos!$HP$3:$LT$86,BECO_Datos!$A12,FALSE),0))*$D$5</f>
        <v>0</v>
      </c>
      <c r="H12" s="22">
        <f ca="1">(HLOOKUP(CONCATENATE(H$7,$E$5),BECO_Datos!$D$3:$HN$86,BECO_Datos!$A12,FALSE)+IFERROR(HLOOKUP(CONCATENATE(H$7,$E$5),BECO_Datos!$HP$3:$LT$86,BECO_Datos!$A12,FALSE),0))*$D$5</f>
        <v>0</v>
      </c>
      <c r="I12" s="22">
        <f ca="1">(HLOOKUP(CONCATENATE(I$7,$E$5),BECO_Datos!$D$3:$HN$86,BECO_Datos!$A12,FALSE)+IFERROR(HLOOKUP(CONCATENATE(I$7,$E$5),BECO_Datos!$HP$3:$LT$86,BECO_Datos!$A12,FALSE),0))*$D$5</f>
        <v>0</v>
      </c>
      <c r="J12" s="22">
        <f ca="1">(HLOOKUP(CONCATENATE(J$7,$E$5),BECO_Datos!$D$3:$HN$86,BECO_Datos!$A12,FALSE)+IFERROR(HLOOKUP(CONCATENATE(J$7,$E$5),BECO_Datos!$HP$3:$LT$86,BECO_Datos!$A12,FALSE),0))*$D$5</f>
        <v>0</v>
      </c>
      <c r="K12" s="22">
        <f ca="1">(HLOOKUP(CONCATENATE(K$7,$E$5),BECO_Datos!$D$3:$HN$86,BECO_Datos!$A12,FALSE)+IFERROR(HLOOKUP(CONCATENATE(K$7,$E$5),BECO_Datos!$HP$3:$LT$86,BECO_Datos!$A12,FALSE),0))*$D$5</f>
        <v>0</v>
      </c>
      <c r="L12" s="22">
        <f ca="1">(HLOOKUP(CONCATENATE(L$7,$E$5),BECO_Datos!$D$3:$HN$86,BECO_Datos!$A12,FALSE)+IFERROR(HLOOKUP(CONCATENATE(L$7,$E$5),BECO_Datos!$HP$3:$LT$86,BECO_Datos!$A12,FALSE),0))*$D$5</f>
        <v>0</v>
      </c>
      <c r="M12" s="22">
        <f ca="1">(HLOOKUP(CONCATENATE(M$7,$E$5),BECO_Datos!$D$3:$HN$86,BECO_Datos!$A12,FALSE)+IFERROR(HLOOKUP(CONCATENATE(M$7,$E$5),BECO_Datos!$HP$3:$LT$86,BECO_Datos!$A12,FALSE),0))*$D$5</f>
        <v>0</v>
      </c>
    </row>
    <row r="13" spans="1:17" x14ac:dyDescent="0.25">
      <c r="A13" s="54"/>
      <c r="B13" s="142" t="s">
        <v>1</v>
      </c>
      <c r="C13" s="23">
        <f t="shared" ca="1" si="1"/>
        <v>441784.57117887575</v>
      </c>
      <c r="D13" s="94">
        <f ca="1">(HLOOKUP(CONCATENATE(D$7,$E$5),BECO_Datos!$D$3:$HN$86,BECO_Datos!$A13,FALSE)+IFERROR(HLOOKUP(CONCATENATE(D$7,$E$5),BECO_Datos!$HP$3:$LT$86,BECO_Datos!$A13,FALSE),0))*$D$5</f>
        <v>0</v>
      </c>
      <c r="E13" s="94">
        <f ca="1">(HLOOKUP(CONCATENATE(E$7,$E$5),BECO_Datos!$D$3:$HN$86,BECO_Datos!$A13,FALSE)+IFERROR(HLOOKUP(CONCATENATE(E$7,$E$5),BECO_Datos!$HP$3:$LT$86,BECO_Datos!$A13,FALSE),0))*$D$5</f>
        <v>0</v>
      </c>
      <c r="F13" s="94">
        <f ca="1">(HLOOKUP(CONCATENATE(F$7,$E$5),BECO_Datos!$D$3:$HN$86,BECO_Datos!$A13,FALSE)+IFERROR(HLOOKUP(CONCATENATE(F$7,$E$5),BECO_Datos!$HP$3:$LT$86,BECO_Datos!$A13,FALSE),0))*$D$5</f>
        <v>54605.093401975799</v>
      </c>
      <c r="G13" s="94">
        <f ca="1">(HLOOKUP(CONCATENATE(G$7,$E$5),BECO_Datos!$D$3:$HN$86,BECO_Datos!$A13,FALSE)+IFERROR(HLOOKUP(CONCATENATE(G$7,$E$5),BECO_Datos!$HP$3:$LT$86,BECO_Datos!$A13,FALSE),0))*$D$5</f>
        <v>65355.317809999993</v>
      </c>
      <c r="H13" s="94">
        <f ca="1">(HLOOKUP(CONCATENATE(H$7,$E$5),BECO_Datos!$D$3:$HN$86,BECO_Datos!$A13,FALSE)+IFERROR(HLOOKUP(CONCATENATE(H$7,$E$5),BECO_Datos!$HP$3:$LT$86,BECO_Datos!$A13,FALSE),0))*$D$5</f>
        <v>56545.846099999988</v>
      </c>
      <c r="I13" s="94">
        <f ca="1">(HLOOKUP(CONCATENATE(I$7,$E$5),BECO_Datos!$D$3:$HN$86,BECO_Datos!$A13,FALSE)+IFERROR(HLOOKUP(CONCATENATE(I$7,$E$5),BECO_Datos!$HP$3:$LT$86,BECO_Datos!$A13,FALSE),0))*$D$5</f>
        <v>74533.967709999997</v>
      </c>
      <c r="J13" s="94">
        <f ca="1">(HLOOKUP(CONCATENATE(J$7,$E$5),BECO_Datos!$D$3:$HN$86,BECO_Datos!$A13,FALSE)+IFERROR(HLOOKUP(CONCATENATE(J$7,$E$5),BECO_Datos!$HP$3:$LT$86,BECO_Datos!$A13,FALSE),0))*$D$5</f>
        <v>68208.846409999998</v>
      </c>
      <c r="K13" s="94">
        <f ca="1">(HLOOKUP(CONCATENATE(K$7,$E$5),BECO_Datos!$D$3:$HN$86,BECO_Datos!$A13,FALSE)+IFERROR(HLOOKUP(CONCATENATE(K$7,$E$5),BECO_Datos!$HP$3:$LT$86,BECO_Datos!$A13,FALSE),0))*$D$5</f>
        <v>73936.448040000003</v>
      </c>
      <c r="L13" s="94">
        <f ca="1">(HLOOKUP(CONCATENATE(L$7,$E$5),BECO_Datos!$D$3:$HN$86,BECO_Datos!$A13,FALSE)+IFERROR(HLOOKUP(CONCATENATE(L$7,$E$5),BECO_Datos!$HP$3:$LT$86,BECO_Datos!$A13,FALSE),0))*$D$5</f>
        <v>35470.61199999995</v>
      </c>
      <c r="M13" s="94">
        <f ca="1">(HLOOKUP(CONCATENATE(M$7,$E$5),BECO_Datos!$D$3:$HN$86,BECO_Datos!$A13,FALSE)+IFERROR(HLOOKUP(CONCATENATE(M$7,$E$5),BECO_Datos!$HP$3:$LT$86,BECO_Datos!$A13,FALSE),0))*$D$5</f>
        <v>13128.439706900001</v>
      </c>
    </row>
    <row r="14" spans="1:17" x14ac:dyDescent="0.25">
      <c r="A14" s="54"/>
      <c r="B14" s="141" t="s">
        <v>44</v>
      </c>
      <c r="C14" s="22">
        <f t="shared" ca="1" si="1"/>
        <v>0</v>
      </c>
      <c r="D14" s="22">
        <f ca="1">(HLOOKUP(CONCATENATE(D$7,$E$5),BECO_Datos!$D$3:$HN$86,BECO_Datos!$A14,FALSE)+IFERROR(HLOOKUP(CONCATENATE(D$7,$E$5),BECO_Datos!$HP$3:$LT$86,BECO_Datos!$A14,FALSE),0))*$D$5</f>
        <v>0</v>
      </c>
      <c r="E14" s="22">
        <f ca="1">(HLOOKUP(CONCATENATE(E$7,$E$5),BECO_Datos!$D$3:$HN$86,BECO_Datos!$A14,FALSE)+IFERROR(HLOOKUP(CONCATENATE(E$7,$E$5),BECO_Datos!$HP$3:$LT$86,BECO_Datos!$A14,FALSE),0))*$D$5</f>
        <v>0</v>
      </c>
      <c r="F14" s="22">
        <f ca="1">(HLOOKUP(CONCATENATE(F$7,$E$5),BECO_Datos!$D$3:$HN$86,BECO_Datos!$A14,FALSE)+IFERROR(HLOOKUP(CONCATENATE(F$7,$E$5),BECO_Datos!$HP$3:$LT$86,BECO_Datos!$A14,FALSE),0))*$D$5</f>
        <v>0</v>
      </c>
      <c r="G14" s="22">
        <f ca="1">(HLOOKUP(CONCATENATE(G$7,$E$5),BECO_Datos!$D$3:$HN$86,BECO_Datos!$A14,FALSE)+IFERROR(HLOOKUP(CONCATENATE(G$7,$E$5),BECO_Datos!$HP$3:$LT$86,BECO_Datos!$A14,FALSE),0))*$D$5</f>
        <v>0</v>
      </c>
      <c r="H14" s="22">
        <f ca="1">(HLOOKUP(CONCATENATE(H$7,$E$5),BECO_Datos!$D$3:$HN$86,BECO_Datos!$A14,FALSE)+IFERROR(HLOOKUP(CONCATENATE(H$7,$E$5),BECO_Datos!$HP$3:$LT$86,BECO_Datos!$A14,FALSE),0))*$D$5</f>
        <v>0</v>
      </c>
      <c r="I14" s="22">
        <f ca="1">(HLOOKUP(CONCATENATE(I$7,$E$5),BECO_Datos!$D$3:$HN$86,BECO_Datos!$A14,FALSE)+IFERROR(HLOOKUP(CONCATENATE(I$7,$E$5),BECO_Datos!$HP$3:$LT$86,BECO_Datos!$A14,FALSE),0))*$D$5</f>
        <v>0</v>
      </c>
      <c r="J14" s="22">
        <f ca="1">(HLOOKUP(CONCATENATE(J$7,$E$5),BECO_Datos!$D$3:$HN$86,BECO_Datos!$A14,FALSE)+IFERROR(HLOOKUP(CONCATENATE(J$7,$E$5),BECO_Datos!$HP$3:$LT$86,BECO_Datos!$A14,FALSE),0))*$D$5</f>
        <v>0</v>
      </c>
      <c r="K14" s="22">
        <f ca="1">(HLOOKUP(CONCATENATE(K$7,$E$5),BECO_Datos!$D$3:$HN$86,BECO_Datos!$A14,FALSE)+IFERROR(HLOOKUP(CONCATENATE(K$7,$E$5),BECO_Datos!$HP$3:$LT$86,BECO_Datos!$A14,FALSE),0))*$D$5</f>
        <v>0</v>
      </c>
      <c r="L14" s="22">
        <f ca="1">(HLOOKUP(CONCATENATE(L$7,$E$5),BECO_Datos!$D$3:$HN$86,BECO_Datos!$A14,FALSE)+IFERROR(HLOOKUP(CONCATENATE(L$7,$E$5),BECO_Datos!$HP$3:$LT$86,BECO_Datos!$A14,FALSE),0))*$D$5</f>
        <v>0</v>
      </c>
      <c r="M14" s="22">
        <f ca="1">(HLOOKUP(CONCATENATE(M$7,$E$5),BECO_Datos!$D$3:$HN$86,BECO_Datos!$A14,FALSE)+IFERROR(HLOOKUP(CONCATENATE(M$7,$E$5),BECO_Datos!$HP$3:$LT$86,BECO_Datos!$A14,FALSE),0))*$D$5</f>
        <v>0</v>
      </c>
      <c r="Q14" s="115"/>
    </row>
    <row r="15" spans="1:17" x14ac:dyDescent="0.25">
      <c r="A15" s="54"/>
      <c r="B15" s="142" t="s">
        <v>45</v>
      </c>
      <c r="C15" s="23">
        <f t="shared" ca="1" si="1"/>
        <v>427601.34998070833</v>
      </c>
      <c r="D15" s="94">
        <f ca="1">(HLOOKUP(CONCATENATE(D$7,$E$5),BECO_Datos!$D$3:$HN$86,BECO_Datos!$A15,FALSE)+IFERROR(HLOOKUP(CONCATENATE(D$7,$E$5),BECO_Datos!$HP$3:$LT$86,BECO_Datos!$A15,FALSE),0))*$D$5</f>
        <v>125294.11500000001</v>
      </c>
      <c r="E15" s="94">
        <f ca="1">(HLOOKUP(CONCATENATE(E$7,$E$5),BECO_Datos!$D$3:$HN$86,BECO_Datos!$A15,FALSE)+IFERROR(HLOOKUP(CONCATENATE(E$7,$E$5),BECO_Datos!$HP$3:$LT$86,BECO_Datos!$A15,FALSE),0))*$D$5</f>
        <v>29667.84</v>
      </c>
      <c r="F15" s="94">
        <f ca="1">(HLOOKUP(CONCATENATE(F$7,$E$5),BECO_Datos!$D$3:$HN$86,BECO_Datos!$A15,FALSE)+IFERROR(HLOOKUP(CONCATENATE(F$7,$E$5),BECO_Datos!$HP$3:$LT$86,BECO_Datos!$A15,FALSE),0))*$D$5</f>
        <v>73827.884999999995</v>
      </c>
      <c r="G15" s="94">
        <f ca="1">(HLOOKUP(CONCATENATE(G$7,$E$5),BECO_Datos!$D$3:$HN$86,BECO_Datos!$A15,FALSE)+IFERROR(HLOOKUP(CONCATENATE(G$7,$E$5),BECO_Datos!$HP$3:$LT$86,BECO_Datos!$A15,FALSE),0))*$D$5</f>
        <v>59216.88</v>
      </c>
      <c r="H15" s="94">
        <f ca="1">(HLOOKUP(CONCATENATE(H$7,$E$5),BECO_Datos!$D$3:$HN$86,BECO_Datos!$A15,FALSE)+IFERROR(HLOOKUP(CONCATENATE(H$7,$E$5),BECO_Datos!$HP$3:$LT$86,BECO_Datos!$A15,FALSE),0))*$D$5</f>
        <v>22362.973000000002</v>
      </c>
      <c r="I15" s="94">
        <f ca="1">(HLOOKUP(CONCATENATE(I$7,$E$5),BECO_Datos!$D$3:$HN$86,BECO_Datos!$A15,FALSE)+IFERROR(HLOOKUP(CONCATENATE(I$7,$E$5),BECO_Datos!$HP$3:$LT$86,BECO_Datos!$A15,FALSE),0))*$D$5</f>
        <v>27731.984</v>
      </c>
      <c r="J15" s="94">
        <f ca="1">(HLOOKUP(CONCATENATE(J$7,$E$5),BECO_Datos!$D$3:$HN$86,BECO_Datos!$A15,FALSE)+IFERROR(HLOOKUP(CONCATENATE(J$7,$E$5),BECO_Datos!$HP$3:$LT$86,BECO_Datos!$A15,FALSE),0))*$D$5</f>
        <v>27405.677</v>
      </c>
      <c r="K15" s="94">
        <f ca="1">(HLOOKUP(CONCATENATE(K$7,$E$5),BECO_Datos!$D$3:$HN$86,BECO_Datos!$A15,FALSE)+IFERROR(HLOOKUP(CONCATENATE(K$7,$E$5),BECO_Datos!$HP$3:$LT$86,BECO_Datos!$A15,FALSE),0))*$D$5</f>
        <v>19823.985320844065</v>
      </c>
      <c r="L15" s="94">
        <f ca="1">(HLOOKUP(CONCATENATE(L$7,$E$5),BECO_Datos!$D$3:$HN$86,BECO_Datos!$A15,FALSE)+IFERROR(HLOOKUP(CONCATENATE(L$7,$E$5),BECO_Datos!$HP$3:$LT$86,BECO_Datos!$A15,FALSE),0))*$D$5</f>
        <v>16016.126978864278</v>
      </c>
      <c r="M15" s="94">
        <f ca="1">(HLOOKUP(CONCATENATE(M$7,$E$5),BECO_Datos!$D$3:$HN$86,BECO_Datos!$A15,FALSE)+IFERROR(HLOOKUP(CONCATENATE(M$7,$E$5),BECO_Datos!$HP$3:$LT$86,BECO_Datos!$A15,FALSE),0))*$D$5</f>
        <v>26253.883680999999</v>
      </c>
    </row>
    <row r="16" spans="1:17" x14ac:dyDescent="0.25">
      <c r="A16" s="54"/>
      <c r="B16" s="141" t="s">
        <v>43</v>
      </c>
      <c r="C16" s="22">
        <f t="shared" ca="1" si="1"/>
        <v>223457.29700000002</v>
      </c>
      <c r="D16" s="22">
        <f ca="1">(HLOOKUP(CONCATENATE(D$7,$E$5),BECO_Datos!$D$3:$HN$86,BECO_Datos!$A16,FALSE)+IFERROR(HLOOKUP(CONCATENATE(D$7,$E$5),BECO_Datos!$HP$3:$LT$86,BECO_Datos!$A16,FALSE),0))*$D$5</f>
        <v>-619.86800000000005</v>
      </c>
      <c r="E16" s="22">
        <f ca="1">(HLOOKUP(CONCATENATE(E$7,$E$5),BECO_Datos!$D$3:$HN$86,BECO_Datos!$A16,FALSE)+IFERROR(HLOOKUP(CONCATENATE(E$7,$E$5),BECO_Datos!$HP$3:$LT$86,BECO_Datos!$A16,FALSE),0))*$D$5</f>
        <v>19332.974999999999</v>
      </c>
      <c r="F16" s="22">
        <f ca="1">(HLOOKUP(CONCATENATE(F$7,$E$5),BECO_Datos!$D$3:$HN$86,BECO_Datos!$A16,FALSE)+IFERROR(HLOOKUP(CONCATENATE(F$7,$E$5),BECO_Datos!$HP$3:$LT$86,BECO_Datos!$A16,FALSE),0))*$D$5</f>
        <v>14720.759</v>
      </c>
      <c r="G16" s="22">
        <f ca="1">(HLOOKUP(CONCATENATE(G$7,$E$5),BECO_Datos!$D$3:$HN$86,BECO_Datos!$A16,FALSE)+IFERROR(HLOOKUP(CONCATENATE(G$7,$E$5),BECO_Datos!$HP$3:$LT$86,BECO_Datos!$A16,FALSE),0))*$D$5</f>
        <v>190023.43100000001</v>
      </c>
      <c r="H16" s="22">
        <f ca="1">(HLOOKUP(CONCATENATE(H$7,$E$5),BECO_Datos!$D$3:$HN$86,BECO_Datos!$A16,FALSE)+IFERROR(HLOOKUP(CONCATENATE(H$7,$E$5),BECO_Datos!$HP$3:$LT$86,BECO_Datos!$A16,FALSE),0))*$D$5</f>
        <v>0</v>
      </c>
      <c r="I16" s="22">
        <f ca="1">(HLOOKUP(CONCATENATE(I$7,$E$5),BECO_Datos!$D$3:$HN$86,BECO_Datos!$A16,FALSE)+IFERROR(HLOOKUP(CONCATENATE(I$7,$E$5),BECO_Datos!$HP$3:$LT$86,BECO_Datos!$A16,FALSE),0))*$D$5</f>
        <v>0</v>
      </c>
      <c r="J16" s="22">
        <f ca="1">(HLOOKUP(CONCATENATE(J$7,$E$5),BECO_Datos!$D$3:$HN$86,BECO_Datos!$A16,FALSE)+IFERROR(HLOOKUP(CONCATENATE(J$7,$E$5),BECO_Datos!$HP$3:$LT$86,BECO_Datos!$A16,FALSE),0))*$D$5</f>
        <v>0</v>
      </c>
      <c r="K16" s="22">
        <f ca="1">(HLOOKUP(CONCATENATE(K$7,$E$5),BECO_Datos!$D$3:$HN$86,BECO_Datos!$A16,FALSE)+IFERROR(HLOOKUP(CONCATENATE(K$7,$E$5),BECO_Datos!$HP$3:$LT$86,BECO_Datos!$A16,FALSE),0))*$D$5</f>
        <v>0</v>
      </c>
      <c r="L16" s="22">
        <f ca="1">(HLOOKUP(CONCATENATE(L$7,$E$5),BECO_Datos!$D$3:$HN$86,BECO_Datos!$A16,FALSE)+IFERROR(HLOOKUP(CONCATENATE(L$7,$E$5),BECO_Datos!$HP$3:$LT$86,BECO_Datos!$A16,FALSE),0))*$D$5</f>
        <v>0</v>
      </c>
      <c r="M16" s="22">
        <f ca="1">(HLOOKUP(CONCATENATE(M$7,$E$5),BECO_Datos!$D$3:$HN$86,BECO_Datos!$A16,FALSE)+IFERROR(HLOOKUP(CONCATENATE(M$7,$E$5),BECO_Datos!$HP$3:$LT$86,BECO_Datos!$A16,FALSE),0))*$D$5</f>
        <v>0</v>
      </c>
    </row>
    <row r="17" spans="1:15" x14ac:dyDescent="0.25">
      <c r="A17" s="54"/>
      <c r="B17" s="142" t="s">
        <v>132</v>
      </c>
      <c r="C17" s="23">
        <f t="shared" ca="1" si="1"/>
        <v>0</v>
      </c>
      <c r="D17" s="94">
        <f ca="1">(HLOOKUP(CONCATENATE(D$7,$E$5),BECO_Datos!$D$3:$HN$86,BECO_Datos!$A17,FALSE)+IFERROR(HLOOKUP(CONCATENATE(D$7,$E$5),BECO_Datos!$HP$3:$LT$86,BECO_Datos!$A17,FALSE),0))*$D$5</f>
        <v>0</v>
      </c>
      <c r="E17" s="94">
        <f ca="1">(HLOOKUP(CONCATENATE(E$7,$E$5),BECO_Datos!$D$3:$HN$86,BECO_Datos!$A17,FALSE)+IFERROR(HLOOKUP(CONCATENATE(E$7,$E$5),BECO_Datos!$HP$3:$LT$86,BECO_Datos!$A17,FALSE),0))*$D$5</f>
        <v>0</v>
      </c>
      <c r="F17" s="94">
        <f ca="1">(HLOOKUP(CONCATENATE(F$7,$E$5),BECO_Datos!$D$3:$HN$86,BECO_Datos!$A17,FALSE)+IFERROR(HLOOKUP(CONCATENATE(F$7,$E$5),BECO_Datos!$HP$3:$LT$86,BECO_Datos!$A17,FALSE),0))*$D$5</f>
        <v>0</v>
      </c>
      <c r="G17" s="94">
        <f ca="1">(HLOOKUP(CONCATENATE(G$7,$E$5),BECO_Datos!$D$3:$HN$86,BECO_Datos!$A17,FALSE)+IFERROR(HLOOKUP(CONCATENATE(G$7,$E$5),BECO_Datos!$HP$3:$LT$86,BECO_Datos!$A17,FALSE),0))*$D$5</f>
        <v>0</v>
      </c>
      <c r="H17" s="94">
        <f ca="1">(HLOOKUP(CONCATENATE(H$7,$E$5),BECO_Datos!$D$3:$HN$86,BECO_Datos!$A17,FALSE)+IFERROR(HLOOKUP(CONCATENATE(H$7,$E$5),BECO_Datos!$HP$3:$LT$86,BECO_Datos!$A17,FALSE),0))*$D$5</f>
        <v>0</v>
      </c>
      <c r="I17" s="94">
        <f ca="1">(HLOOKUP(CONCATENATE(I$7,$E$5),BECO_Datos!$D$3:$HN$86,BECO_Datos!$A17,FALSE)+IFERROR(HLOOKUP(CONCATENATE(I$7,$E$5),BECO_Datos!$HP$3:$LT$86,BECO_Datos!$A17,FALSE),0))*$D$5</f>
        <v>0</v>
      </c>
      <c r="J17" s="94">
        <f ca="1">(HLOOKUP(CONCATENATE(J$7,$E$5),BECO_Datos!$D$3:$HN$86,BECO_Datos!$A17,FALSE)+IFERROR(HLOOKUP(CONCATENATE(J$7,$E$5),BECO_Datos!$HP$3:$LT$86,BECO_Datos!$A17,FALSE),0))*$D$5</f>
        <v>0</v>
      </c>
      <c r="K17" s="94">
        <f ca="1">(HLOOKUP(CONCATENATE(K$7,$E$5),BECO_Datos!$D$3:$HN$86,BECO_Datos!$A17,FALSE)+IFERROR(HLOOKUP(CONCATENATE(K$7,$E$5),BECO_Datos!$HP$3:$LT$86,BECO_Datos!$A17,FALSE),0))*$D$5</f>
        <v>0</v>
      </c>
      <c r="L17" s="94">
        <f ca="1">(HLOOKUP(CONCATENATE(L$7,$E$5),BECO_Datos!$D$3:$HN$86,BECO_Datos!$A17,FALSE)+IFERROR(HLOOKUP(CONCATENATE(L$7,$E$5),BECO_Datos!$HP$3:$LT$86,BECO_Datos!$A17,FALSE),0))*$D$5</f>
        <v>0</v>
      </c>
      <c r="M17" s="94">
        <f ca="1">(HLOOKUP(CONCATENATE(M$7,$E$5),BECO_Datos!$D$3:$HN$86,BECO_Datos!$A17,FALSE)+IFERROR(HLOOKUP(CONCATENATE(M$7,$E$5),BECO_Datos!$HP$3:$LT$86,BECO_Datos!$A17,FALSE),0))*$D$5</f>
        <v>0</v>
      </c>
    </row>
    <row r="18" spans="1:15" x14ac:dyDescent="0.25">
      <c r="A18" s="54"/>
      <c r="B18" s="141" t="s">
        <v>110</v>
      </c>
      <c r="C18" s="22">
        <f t="shared" ca="1" si="1"/>
        <v>6888346.8984288713</v>
      </c>
      <c r="D18" s="22">
        <f ca="1">(HLOOKUP(CONCATENATE(D$7,$E$5),BECO_Datos!$D$3:$HN$86,BECO_Datos!$A18,FALSE)+IFERROR(HLOOKUP(CONCATENATE(D$7,$E$5),BECO_Datos!$HP$3:$LT$86,BECO_Datos!$A18,FALSE),0))*$D$5</f>
        <v>938210.69099999999</v>
      </c>
      <c r="E18" s="22">
        <f ca="1">(HLOOKUP(CONCATENATE(E$7,$E$5),BECO_Datos!$D$3:$HN$86,BECO_Datos!$A18,FALSE)+IFERROR(HLOOKUP(CONCATENATE(E$7,$E$5),BECO_Datos!$HP$3:$LT$86,BECO_Datos!$A18,FALSE),0))*$D$5</f>
        <v>851705.68</v>
      </c>
      <c r="F18" s="22">
        <f ca="1">(HLOOKUP(CONCATENATE(F$7,$E$5),BECO_Datos!$D$3:$HN$86,BECO_Datos!$A18,FALSE)+IFERROR(HLOOKUP(CONCATENATE(F$7,$E$5),BECO_Datos!$HP$3:$LT$86,BECO_Datos!$A18,FALSE),0))*$D$5</f>
        <v>790205.58299999998</v>
      </c>
      <c r="G18" s="22">
        <f ca="1">(HLOOKUP(CONCATENATE(G$7,$E$5),BECO_Datos!$D$3:$HN$86,BECO_Datos!$A18,FALSE)+IFERROR(HLOOKUP(CONCATENATE(G$7,$E$5),BECO_Datos!$HP$3:$LT$86,BECO_Datos!$A18,FALSE),0))*$D$5</f>
        <v>1085197.3189999999</v>
      </c>
      <c r="H18" s="22">
        <f ca="1">(HLOOKUP(CONCATENATE(H$7,$E$5),BECO_Datos!$D$3:$HN$86,BECO_Datos!$A18,FALSE)+IFERROR(HLOOKUP(CONCATENATE(H$7,$E$5),BECO_Datos!$HP$3:$LT$86,BECO_Datos!$A18,FALSE),0))*$D$5</f>
        <v>669043.49799999991</v>
      </c>
      <c r="I18" s="22">
        <f ca="1">(HLOOKUP(CONCATENATE(I$7,$E$5),BECO_Datos!$D$3:$HN$86,BECO_Datos!$A18,FALSE)+IFERROR(HLOOKUP(CONCATENATE(I$7,$E$5),BECO_Datos!$HP$3:$LT$86,BECO_Datos!$A18,FALSE),0))*$D$5</f>
        <v>631783.19299999997</v>
      </c>
      <c r="J18" s="22">
        <f ca="1">(HLOOKUP(CONCATENATE(J$7,$E$5),BECO_Datos!$D$3:$HN$86,BECO_Datos!$A18,FALSE)+IFERROR(HLOOKUP(CONCATENATE(J$7,$E$5),BECO_Datos!$HP$3:$LT$86,BECO_Datos!$A18,FALSE),0))*$D$5</f>
        <v>577590.10000000009</v>
      </c>
      <c r="K18" s="22">
        <f ca="1">(HLOOKUP(CONCATENATE(K$7,$E$5),BECO_Datos!$D$3:$HN$86,BECO_Datos!$A18,FALSE)+IFERROR(HLOOKUP(CONCATENATE(K$7,$E$5),BECO_Datos!$HP$3:$LT$86,BECO_Datos!$A18,FALSE),0))*$D$5</f>
        <v>509027.25292003324</v>
      </c>
      <c r="L18" s="22">
        <f ca="1">(HLOOKUP(CONCATENATE(L$7,$E$5),BECO_Datos!$D$3:$HN$86,BECO_Datos!$A18,FALSE)+IFERROR(HLOOKUP(CONCATENATE(L$7,$E$5),BECO_Datos!$HP$3:$LT$86,BECO_Datos!$A18,FALSE),0))*$D$5</f>
        <v>440532.61250883871</v>
      </c>
      <c r="M18" s="22">
        <f ca="1">(HLOOKUP(CONCATENATE(M$7,$E$5),BECO_Datos!$D$3:$HN$86,BECO_Datos!$A18,FALSE)+IFERROR(HLOOKUP(CONCATENATE(M$7,$E$5),BECO_Datos!$HP$3:$LT$86,BECO_Datos!$A18,FALSE),0))*$D$5</f>
        <v>395050.96899999998</v>
      </c>
      <c r="O18" s="115"/>
    </row>
    <row r="19" spans="1:15" x14ac:dyDescent="0.25">
      <c r="A19" s="54"/>
      <c r="B19" s="142" t="s">
        <v>111</v>
      </c>
      <c r="C19" s="23">
        <f t="shared" ca="1" si="1"/>
        <v>0</v>
      </c>
      <c r="D19" s="94">
        <f ca="1">(HLOOKUP(CONCATENATE(D$7,$E$5),BECO_Datos!$D$3:$HN$86,BECO_Datos!$A19,FALSE)+IFERROR(HLOOKUP(CONCATENATE(D$7,$E$5),BECO_Datos!$HP$3:$LT$86,BECO_Datos!$A19,FALSE),0))*$D$5</f>
        <v>0</v>
      </c>
      <c r="E19" s="94">
        <f ca="1">(HLOOKUP(CONCATENATE(E$7,$E$5),BECO_Datos!$D$3:$HN$86,BECO_Datos!$A19,FALSE)+IFERROR(HLOOKUP(CONCATENATE(E$7,$E$5),BECO_Datos!$HP$3:$LT$86,BECO_Datos!$A19,FALSE),0))*$D$5</f>
        <v>0</v>
      </c>
      <c r="F19" s="94">
        <f ca="1">(HLOOKUP(CONCATENATE(F$7,$E$5),BECO_Datos!$D$3:$HN$86,BECO_Datos!$A19,FALSE)+IFERROR(HLOOKUP(CONCATENATE(F$7,$E$5),BECO_Datos!$HP$3:$LT$86,BECO_Datos!$A19,FALSE),0))*$D$5</f>
        <v>0</v>
      </c>
      <c r="G19" s="94">
        <f ca="1">(HLOOKUP(CONCATENATE(G$7,$E$5),BECO_Datos!$D$3:$HN$86,BECO_Datos!$A19,FALSE)+IFERROR(HLOOKUP(CONCATENATE(G$7,$E$5),BECO_Datos!$HP$3:$LT$86,BECO_Datos!$A19,FALSE),0))*$D$5</f>
        <v>0</v>
      </c>
      <c r="H19" s="94">
        <f ca="1">(HLOOKUP(CONCATENATE(H$7,$E$5),BECO_Datos!$D$3:$HN$86,BECO_Datos!$A19,FALSE)+IFERROR(HLOOKUP(CONCATENATE(H$7,$E$5),BECO_Datos!$HP$3:$LT$86,BECO_Datos!$A19,FALSE),0))*$D$5</f>
        <v>0</v>
      </c>
      <c r="I19" s="94">
        <f ca="1">(HLOOKUP(CONCATENATE(I$7,$E$5),BECO_Datos!$D$3:$HN$86,BECO_Datos!$A19,FALSE)+IFERROR(HLOOKUP(CONCATENATE(I$7,$E$5),BECO_Datos!$HP$3:$LT$86,BECO_Datos!$A19,FALSE),0))*$D$5</f>
        <v>0</v>
      </c>
      <c r="J19" s="94">
        <f ca="1">(HLOOKUP(CONCATENATE(J$7,$E$5),BECO_Datos!$D$3:$HN$86,BECO_Datos!$A19,FALSE)+IFERROR(HLOOKUP(CONCATENATE(J$7,$E$5),BECO_Datos!$HP$3:$LT$86,BECO_Datos!$A19,FALSE),0))*$D$5</f>
        <v>0</v>
      </c>
      <c r="K19" s="94">
        <f ca="1">(HLOOKUP(CONCATENATE(K$7,$E$5),BECO_Datos!$D$3:$HN$86,BECO_Datos!$A19,FALSE)+IFERROR(HLOOKUP(CONCATENATE(K$7,$E$5),BECO_Datos!$HP$3:$LT$86,BECO_Datos!$A19,FALSE),0))*$D$5</f>
        <v>0</v>
      </c>
      <c r="L19" s="94">
        <f ca="1">(HLOOKUP(CONCATENATE(L$7,$E$5),BECO_Datos!$D$3:$HN$86,BECO_Datos!$A19,FALSE)+IFERROR(HLOOKUP(CONCATENATE(L$7,$E$5),BECO_Datos!$HP$3:$LT$86,BECO_Datos!$A19,FALSE),0))*$D$5</f>
        <v>0</v>
      </c>
      <c r="M19" s="94">
        <f ca="1">(HLOOKUP(CONCATENATE(M$7,$E$5),BECO_Datos!$D$3:$HN$86,BECO_Datos!$A19,FALSE)+IFERROR(HLOOKUP(CONCATENATE(M$7,$E$5),BECO_Datos!$HP$3:$LT$86,BECO_Datos!$A19,FALSE),0))*$D$5</f>
        <v>0</v>
      </c>
    </row>
    <row r="20" spans="1:15" x14ac:dyDescent="0.25">
      <c r="A20" s="54"/>
      <c r="B20" s="141" t="s">
        <v>11</v>
      </c>
      <c r="C20" s="22">
        <f t="shared" ca="1" si="1"/>
        <v>547179.54980427492</v>
      </c>
      <c r="D20" s="22">
        <f t="shared" ref="D20" ca="1" si="2">SUM(D21:D24)</f>
        <v>72758.371071501955</v>
      </c>
      <c r="E20" s="22">
        <f t="shared" ref="E20:M20" ca="1" si="3">SUM(E21:E24)</f>
        <v>73616.775012631901</v>
      </c>
      <c r="F20" s="22">
        <f t="shared" ca="1" si="3"/>
        <v>37073.6520948447</v>
      </c>
      <c r="G20" s="22">
        <f t="shared" ca="1" si="3"/>
        <v>86999.002979737023</v>
      </c>
      <c r="H20" s="22">
        <f t="shared" ca="1" si="3"/>
        <v>50906.362274347513</v>
      </c>
      <c r="I20" s="22">
        <f t="shared" ca="1" si="3"/>
        <v>48901.683844186337</v>
      </c>
      <c r="J20" s="22">
        <f t="shared" ca="1" si="3"/>
        <v>51877.14743650311</v>
      </c>
      <c r="K20" s="22">
        <f t="shared" ca="1" si="3"/>
        <v>45224.939994128494</v>
      </c>
      <c r="L20" s="22">
        <f t="shared" ca="1" si="3"/>
        <v>40469.018538490476</v>
      </c>
      <c r="M20" s="22">
        <f t="shared" ca="1" si="3"/>
        <v>39352.596557903482</v>
      </c>
    </row>
    <row r="21" spans="1:15" x14ac:dyDescent="0.25">
      <c r="A21" s="54"/>
      <c r="B21" s="143" t="s">
        <v>109</v>
      </c>
      <c r="C21" s="23">
        <f t="shared" ca="1" si="1"/>
        <v>0</v>
      </c>
      <c r="D21" s="95">
        <f ca="1">(HLOOKUP(CONCATENATE(D$7,$E$5),BECO_Datos!$D$3:$HN$86,BECO_Datos!$A21,FALSE)+IFERROR(HLOOKUP(CONCATENATE(D$7,$E$5),BECO_Datos!$HP$3:$LT$86,BECO_Datos!$A21,FALSE),0))*$D$5</f>
        <v>0</v>
      </c>
      <c r="E21" s="95">
        <f ca="1">(HLOOKUP(CONCATENATE(E$7,$E$5),BECO_Datos!$D$3:$HN$86,BECO_Datos!$A21,FALSE)+IFERROR(HLOOKUP(CONCATENATE(E$7,$E$5),BECO_Datos!$HP$3:$LT$86,BECO_Datos!$A21,FALSE),0))*$D$5</f>
        <v>0</v>
      </c>
      <c r="F21" s="95">
        <f ca="1">(HLOOKUP(CONCATENATE(F$7,$E$5),BECO_Datos!$D$3:$HN$86,BECO_Datos!$A21,FALSE)+IFERROR(HLOOKUP(CONCATENATE(F$7,$E$5),BECO_Datos!$HP$3:$LT$86,BECO_Datos!$A21,FALSE),0))*$D$5</f>
        <v>0</v>
      </c>
      <c r="G21" s="95">
        <f ca="1">(HLOOKUP(CONCATENATE(G$7,$E$5),BECO_Datos!$D$3:$HN$86,BECO_Datos!$A21,FALSE)+IFERROR(HLOOKUP(CONCATENATE(G$7,$E$5),BECO_Datos!$HP$3:$LT$86,BECO_Datos!$A21,FALSE),0))*$D$5</f>
        <v>0</v>
      </c>
      <c r="H21" s="95">
        <f ca="1">(HLOOKUP(CONCATENATE(H$7,$E$5),BECO_Datos!$D$3:$HN$86,BECO_Datos!$A21,FALSE)+IFERROR(HLOOKUP(CONCATENATE(H$7,$E$5),BECO_Datos!$HP$3:$LT$86,BECO_Datos!$A21,FALSE),0))*$D$5</f>
        <v>0</v>
      </c>
      <c r="I21" s="95">
        <f ca="1">(HLOOKUP(CONCATENATE(I$7,$E$5),BECO_Datos!$D$3:$HN$86,BECO_Datos!$A21,FALSE)+IFERROR(HLOOKUP(CONCATENATE(I$7,$E$5),BECO_Datos!$HP$3:$LT$86,BECO_Datos!$A21,FALSE),0))*$D$5</f>
        <v>0</v>
      </c>
      <c r="J21" s="95">
        <f ca="1">(HLOOKUP(CONCATENATE(J$7,$E$5),BECO_Datos!$D$3:$HN$86,BECO_Datos!$A21,FALSE)+IFERROR(HLOOKUP(CONCATENATE(J$7,$E$5),BECO_Datos!$HP$3:$LT$86,BECO_Datos!$A21,FALSE),0))*$D$5</f>
        <v>0</v>
      </c>
      <c r="K21" s="95">
        <f ca="1">(HLOOKUP(CONCATENATE(K$7,$E$5),BECO_Datos!$D$3:$HN$86,BECO_Datos!$A21,FALSE)+IFERROR(HLOOKUP(CONCATENATE(K$7,$E$5),BECO_Datos!$HP$3:$LT$86,BECO_Datos!$A21,FALSE),0))*$D$5</f>
        <v>0</v>
      </c>
      <c r="L21" s="95">
        <f ca="1">(HLOOKUP(CONCATENATE(L$7,$E$5),BECO_Datos!$D$3:$HN$86,BECO_Datos!$A21,FALSE)+IFERROR(HLOOKUP(CONCATENATE(L$7,$E$5),BECO_Datos!$HP$3:$LT$86,BECO_Datos!$A21,FALSE),0))*$D$5</f>
        <v>0</v>
      </c>
      <c r="M21" s="95">
        <f ca="1">(HLOOKUP(CONCATENATE(M$7,$E$5),BECO_Datos!$D$3:$HN$86,BECO_Datos!$A21,FALSE)+IFERROR(HLOOKUP(CONCATENATE(M$7,$E$5),BECO_Datos!$HP$3:$LT$86,BECO_Datos!$A21,FALSE),0))*$D$5</f>
        <v>0</v>
      </c>
    </row>
    <row r="22" spans="1:15" x14ac:dyDescent="0.25">
      <c r="A22" s="54"/>
      <c r="B22" s="102" t="s">
        <v>115</v>
      </c>
      <c r="C22" s="22">
        <f t="shared" ca="1" si="1"/>
        <v>493142.58803881489</v>
      </c>
      <c r="D22" s="22">
        <f ca="1">(HLOOKUP(CONCATENATE(D$7,$E$5),BECO_Datos!$D$3:$HN$86,BECO_Datos!$A22,FALSE)+IFERROR(HLOOKUP(CONCATENATE(D$7,$E$5),BECO_Datos!$HP$3:$LT$86,BECO_Datos!$A22,FALSE),0))*$D$5</f>
        <v>72758.371071501955</v>
      </c>
      <c r="E22" s="22">
        <f ca="1">(HLOOKUP(CONCATENATE(E$7,$E$5),BECO_Datos!$D$3:$HN$86,BECO_Datos!$A22,FALSE)+IFERROR(HLOOKUP(CONCATENATE(E$7,$E$5),BECO_Datos!$HP$3:$LT$86,BECO_Datos!$A22,FALSE),0))*$D$5</f>
        <v>73616.775012631901</v>
      </c>
      <c r="F22" s="22">
        <f ca="1">(HLOOKUP(CONCATENATE(F$7,$E$5),BECO_Datos!$D$3:$HN$86,BECO_Datos!$A22,FALSE)+IFERROR(HLOOKUP(CONCATENATE(F$7,$E$5),BECO_Datos!$HP$3:$LT$86,BECO_Datos!$A22,FALSE),0))*$D$5</f>
        <v>37073.6520948447</v>
      </c>
      <c r="G22" s="22">
        <f ca="1">(HLOOKUP(CONCATENATE(G$7,$E$5),BECO_Datos!$D$3:$HN$86,BECO_Datos!$A22,FALSE)+IFERROR(HLOOKUP(CONCATENATE(G$7,$E$5),BECO_Datos!$HP$3:$LT$86,BECO_Datos!$A22,FALSE),0))*$D$5</f>
        <v>79478.117134649656</v>
      </c>
      <c r="H22" s="22">
        <f ca="1">(HLOOKUP(CONCATENATE(H$7,$E$5),BECO_Datos!$D$3:$HN$86,BECO_Datos!$A22,FALSE)+IFERROR(HLOOKUP(CONCATENATE(H$7,$E$5),BECO_Datos!$HP$3:$LT$86,BECO_Datos!$A22,FALSE),0))*$D$5</f>
        <v>43700.741431608869</v>
      </c>
      <c r="I22" s="22">
        <f ca="1">(HLOOKUP(CONCATENATE(I$7,$E$5),BECO_Datos!$D$3:$HN$86,BECO_Datos!$A22,FALSE)+IFERROR(HLOOKUP(CONCATENATE(I$7,$E$5),BECO_Datos!$HP$3:$LT$86,BECO_Datos!$A22,FALSE),0))*$D$5</f>
        <v>41633.375503751573</v>
      </c>
      <c r="J22" s="22">
        <f ca="1">(HLOOKUP(CONCATENATE(J$7,$E$5),BECO_Datos!$D$3:$HN$86,BECO_Datos!$A22,FALSE)+IFERROR(HLOOKUP(CONCATENATE(J$7,$E$5),BECO_Datos!$HP$3:$LT$86,BECO_Datos!$A22,FALSE),0))*$D$5</f>
        <v>44633.557753366462</v>
      </c>
      <c r="K22" s="22">
        <f ca="1">(HLOOKUP(CONCATENATE(K$7,$E$5),BECO_Datos!$D$3:$HN$86,BECO_Datos!$A22,FALSE)+IFERROR(HLOOKUP(CONCATENATE(K$7,$E$5),BECO_Datos!$HP$3:$LT$86,BECO_Datos!$A22,FALSE),0))*$D$5</f>
        <v>36859.828345263057</v>
      </c>
      <c r="L22" s="22">
        <f ca="1">(HLOOKUP(CONCATENATE(L$7,$E$5),BECO_Datos!$D$3:$HN$86,BECO_Datos!$A22,FALSE)+IFERROR(HLOOKUP(CONCATENATE(L$7,$E$5),BECO_Datos!$HP$3:$LT$86,BECO_Datos!$A22,FALSE),0))*$D$5</f>
        <v>32177.644518398978</v>
      </c>
      <c r="M22" s="22">
        <f ca="1">(HLOOKUP(CONCATENATE(M$7,$E$5),BECO_Datos!$D$3:$HN$86,BECO_Datos!$A22,FALSE)+IFERROR(HLOOKUP(CONCATENATE(M$7,$E$5),BECO_Datos!$HP$3:$LT$86,BECO_Datos!$A22,FALSE),0))*$D$5</f>
        <v>31210.525172797705</v>
      </c>
    </row>
    <row r="23" spans="1:15" x14ac:dyDescent="0.25">
      <c r="A23" s="54"/>
      <c r="B23" s="143" t="s">
        <v>114</v>
      </c>
      <c r="C23" s="23">
        <f t="shared" ca="1" si="1"/>
        <v>54036.961765460146</v>
      </c>
      <c r="D23" s="95">
        <f ca="1">(HLOOKUP(CONCATENATE(D$7,$E$5),BECO_Datos!$D$3:$HN$86,BECO_Datos!$A23,FALSE)+IFERROR(HLOOKUP(CONCATENATE(D$7,$E$5),BECO_Datos!$HP$3:$LT$86,BECO_Datos!$A23,FALSE),0))*$D$5</f>
        <v>0</v>
      </c>
      <c r="E23" s="95">
        <f ca="1">(HLOOKUP(CONCATENATE(E$7,$E$5),BECO_Datos!$D$3:$HN$86,BECO_Datos!$A23,FALSE)+IFERROR(HLOOKUP(CONCATENATE(E$7,$E$5),BECO_Datos!$HP$3:$LT$86,BECO_Datos!$A23,FALSE),0))*$D$5</f>
        <v>0</v>
      </c>
      <c r="F23" s="95">
        <f ca="1">(HLOOKUP(CONCATENATE(F$7,$E$5),BECO_Datos!$D$3:$HN$86,BECO_Datos!$A23,FALSE)+IFERROR(HLOOKUP(CONCATENATE(F$7,$E$5),BECO_Datos!$HP$3:$LT$86,BECO_Datos!$A23,FALSE),0))*$D$5</f>
        <v>0</v>
      </c>
      <c r="G23" s="95">
        <f ca="1">(HLOOKUP(CONCATENATE(G$7,$E$5),BECO_Datos!$D$3:$HN$86,BECO_Datos!$A23,FALSE)+IFERROR(HLOOKUP(CONCATENATE(G$7,$E$5),BECO_Datos!$HP$3:$LT$86,BECO_Datos!$A23,FALSE),0))*$D$5</f>
        <v>7520.8858450873722</v>
      </c>
      <c r="H23" s="95">
        <f ca="1">(HLOOKUP(CONCATENATE(H$7,$E$5),BECO_Datos!$D$3:$HN$86,BECO_Datos!$A23,FALSE)+IFERROR(HLOOKUP(CONCATENATE(H$7,$E$5),BECO_Datos!$HP$3:$LT$86,BECO_Datos!$A23,FALSE),0))*$D$5</f>
        <v>7205.6208427386482</v>
      </c>
      <c r="I23" s="95">
        <f ca="1">(HLOOKUP(CONCATENATE(I$7,$E$5),BECO_Datos!$D$3:$HN$86,BECO_Datos!$A23,FALSE)+IFERROR(HLOOKUP(CONCATENATE(I$7,$E$5),BECO_Datos!$HP$3:$LT$86,BECO_Datos!$A23,FALSE),0))*$D$5</f>
        <v>7268.3083404347626</v>
      </c>
      <c r="J23" s="95">
        <f ca="1">(HLOOKUP(CONCATENATE(J$7,$E$5),BECO_Datos!$D$3:$HN$86,BECO_Datos!$A23,FALSE)+IFERROR(HLOOKUP(CONCATENATE(J$7,$E$5),BECO_Datos!$HP$3:$LT$86,BECO_Datos!$A23,FALSE),0))*$D$5</f>
        <v>7243.5896831366508</v>
      </c>
      <c r="K23" s="95">
        <f ca="1">(HLOOKUP(CONCATENATE(K$7,$E$5),BECO_Datos!$D$3:$HN$86,BECO_Datos!$A23,FALSE)+IFERROR(HLOOKUP(CONCATENATE(K$7,$E$5),BECO_Datos!$HP$3:$LT$86,BECO_Datos!$A23,FALSE),0))*$D$5</f>
        <v>8365.111648865437</v>
      </c>
      <c r="L23" s="95">
        <f ca="1">(HLOOKUP(CONCATENATE(L$7,$E$5),BECO_Datos!$D$3:$HN$86,BECO_Datos!$A23,FALSE)+IFERROR(HLOOKUP(CONCATENATE(L$7,$E$5),BECO_Datos!$HP$3:$LT$86,BECO_Datos!$A23,FALSE),0))*$D$5</f>
        <v>8291.3740200914945</v>
      </c>
      <c r="M23" s="95">
        <f ca="1">(HLOOKUP(CONCATENATE(M$7,$E$5),BECO_Datos!$D$3:$HN$86,BECO_Datos!$A23,FALSE)+IFERROR(HLOOKUP(CONCATENATE(M$7,$E$5),BECO_Datos!$HP$3:$LT$86,BECO_Datos!$A23,FALSE),0))*$D$5</f>
        <v>8142.071385105779</v>
      </c>
    </row>
    <row r="24" spans="1:15" x14ac:dyDescent="0.25">
      <c r="A24" s="54"/>
      <c r="B24" s="102" t="s">
        <v>108</v>
      </c>
      <c r="C24" s="22">
        <f t="shared" ca="1" si="1"/>
        <v>0</v>
      </c>
      <c r="D24" s="22">
        <f ca="1">(HLOOKUP(CONCATENATE(D$7,$E$5),BECO_Datos!$D$3:$HN$86,BECO_Datos!$A24,FALSE)+IFERROR(HLOOKUP(CONCATENATE(D$7,$E$5),BECO_Datos!$HP$3:$LT$86,BECO_Datos!$A24,FALSE),0))*$D$5</f>
        <v>0</v>
      </c>
      <c r="E24" s="22">
        <f ca="1">(HLOOKUP(CONCATENATE(E$7,$E$5),BECO_Datos!$D$3:$HN$86,BECO_Datos!$A24,FALSE)+IFERROR(HLOOKUP(CONCATENATE(E$7,$E$5),BECO_Datos!$HP$3:$LT$86,BECO_Datos!$A24,FALSE),0))*$D$5</f>
        <v>0</v>
      </c>
      <c r="F24" s="22">
        <f ca="1">(HLOOKUP(CONCATENATE(F$7,$E$5),BECO_Datos!$D$3:$HN$86,BECO_Datos!$A24,FALSE)+IFERROR(HLOOKUP(CONCATENATE(F$7,$E$5),BECO_Datos!$HP$3:$LT$86,BECO_Datos!$A24,FALSE),0))*$D$5</f>
        <v>0</v>
      </c>
      <c r="G24" s="22">
        <f ca="1">(HLOOKUP(CONCATENATE(G$7,$E$5),BECO_Datos!$D$3:$HN$86,BECO_Datos!$A24,FALSE)+IFERROR(HLOOKUP(CONCATENATE(G$7,$E$5),BECO_Datos!$HP$3:$LT$86,BECO_Datos!$A24,FALSE),0))*$D$5</f>
        <v>0</v>
      </c>
      <c r="H24" s="22">
        <f ca="1">(HLOOKUP(CONCATENATE(H$7,$E$5),BECO_Datos!$D$3:$HN$86,BECO_Datos!$A24,FALSE)+IFERROR(HLOOKUP(CONCATENATE(H$7,$E$5),BECO_Datos!$HP$3:$LT$86,BECO_Datos!$A24,FALSE),0))*$D$5</f>
        <v>0</v>
      </c>
      <c r="I24" s="22">
        <f ca="1">(HLOOKUP(CONCATENATE(I$7,$E$5),BECO_Datos!$D$3:$HN$86,BECO_Datos!$A24,FALSE)+IFERROR(HLOOKUP(CONCATENATE(I$7,$E$5),BECO_Datos!$HP$3:$LT$86,BECO_Datos!$A24,FALSE),0))*$D$5</f>
        <v>0</v>
      </c>
      <c r="J24" s="22">
        <f ca="1">(HLOOKUP(CONCATENATE(J$7,$E$5),BECO_Datos!$D$3:$HN$86,BECO_Datos!$A24,FALSE)+IFERROR(HLOOKUP(CONCATENATE(J$7,$E$5),BECO_Datos!$HP$3:$LT$86,BECO_Datos!$A24,FALSE),0))*$D$5</f>
        <v>0</v>
      </c>
      <c r="K24" s="22">
        <f ca="1">(HLOOKUP(CONCATENATE(K$7,$E$5),BECO_Datos!$D$3:$HN$86,BECO_Datos!$A24,FALSE)+IFERROR(HLOOKUP(CONCATENATE(K$7,$E$5),BECO_Datos!$HP$3:$LT$86,BECO_Datos!$A24,FALSE),0))*$D$5</f>
        <v>0</v>
      </c>
      <c r="L24" s="22">
        <f ca="1">(HLOOKUP(CONCATENATE(L$7,$E$5),BECO_Datos!$D$3:$HN$86,BECO_Datos!$A24,FALSE)+IFERROR(HLOOKUP(CONCATENATE(L$7,$E$5),BECO_Datos!$HP$3:$LT$86,BECO_Datos!$A24,FALSE),0))*$D$5</f>
        <v>0</v>
      </c>
      <c r="M24" s="22">
        <f ca="1">(HLOOKUP(CONCATENATE(M$7,$E$5),BECO_Datos!$D$3:$HN$86,BECO_Datos!$A24,FALSE)+IFERROR(HLOOKUP(CONCATENATE(M$7,$E$5),BECO_Datos!$HP$3:$LT$86,BECO_Datos!$A24,FALSE),0))*$D$5</f>
        <v>0</v>
      </c>
    </row>
    <row r="25" spans="1:15" x14ac:dyDescent="0.25">
      <c r="A25" s="54"/>
      <c r="B25" s="149" t="s">
        <v>296</v>
      </c>
      <c r="C25" s="152">
        <f t="shared" ca="1" si="1"/>
        <v>0</v>
      </c>
      <c r="D25" s="96">
        <f ca="1">SUMIF(D26:D36,"&gt;0")</f>
        <v>0</v>
      </c>
      <c r="E25" s="96">
        <f t="shared" ref="E25:L25" ca="1" si="4">SUMIF(E26:E36,"&gt;0")</f>
        <v>0</v>
      </c>
      <c r="F25" s="96">
        <f t="shared" ca="1" si="4"/>
        <v>0</v>
      </c>
      <c r="G25" s="96">
        <f t="shared" ca="1" si="4"/>
        <v>0</v>
      </c>
      <c r="H25" s="96">
        <f t="shared" ca="1" si="4"/>
        <v>0</v>
      </c>
      <c r="I25" s="96">
        <f t="shared" ca="1" si="4"/>
        <v>0</v>
      </c>
      <c r="J25" s="96">
        <f t="shared" ca="1" si="4"/>
        <v>0</v>
      </c>
      <c r="K25" s="96">
        <f t="shared" ca="1" si="4"/>
        <v>0</v>
      </c>
      <c r="L25" s="96">
        <f t="shared" ca="1" si="4"/>
        <v>0</v>
      </c>
      <c r="M25" s="96">
        <f ca="1">SUMIF(M26:M36,"&gt;0")</f>
        <v>0</v>
      </c>
    </row>
    <row r="26" spans="1:15" x14ac:dyDescent="0.25">
      <c r="A26" s="54"/>
      <c r="B26" s="141" t="s">
        <v>2</v>
      </c>
      <c r="C26" s="22">
        <f t="shared" ca="1" si="1"/>
        <v>0</v>
      </c>
      <c r="D26" s="22">
        <f ca="1">(HLOOKUP(CONCATENATE(D$7,$E$5),BECO_Datos!$D$3:$HN$86,BECO_Datos!$A26,FALSE)+IFERROR(HLOOKUP(CONCATENATE(D$7,$E$5),BECO_Datos!$HP$3:$LT$86,BECO_Datos!$A26,FALSE),0))*$D$5</f>
        <v>0</v>
      </c>
      <c r="E26" s="22">
        <f ca="1">(HLOOKUP(CONCATENATE(E$7,$E$5),BECO_Datos!$D$3:$HN$86,BECO_Datos!$A26,FALSE)+IFERROR(HLOOKUP(CONCATENATE(E$7,$E$5),BECO_Datos!$HP$3:$LT$86,BECO_Datos!$A26,FALSE),0))*$D$5</f>
        <v>0</v>
      </c>
      <c r="F26" s="22">
        <f ca="1">(HLOOKUP(CONCATENATE(F$7,$E$5),BECO_Datos!$D$3:$HN$86,BECO_Datos!$A26,FALSE)+IFERROR(HLOOKUP(CONCATENATE(F$7,$E$5),BECO_Datos!$HP$3:$LT$86,BECO_Datos!$A26,FALSE),0))*$D$5</f>
        <v>0</v>
      </c>
      <c r="G26" s="22">
        <f ca="1">(HLOOKUP(CONCATENATE(G$7,$E$5),BECO_Datos!$D$3:$HN$86,BECO_Datos!$A26,FALSE)+IFERROR(HLOOKUP(CONCATENATE(G$7,$E$5),BECO_Datos!$HP$3:$LT$86,BECO_Datos!$A26,FALSE),0))*$D$5</f>
        <v>0</v>
      </c>
      <c r="H26" s="22">
        <f ca="1">(HLOOKUP(CONCATENATE(H$7,$E$5),BECO_Datos!$D$3:$HN$86,BECO_Datos!$A26,FALSE)+IFERROR(HLOOKUP(CONCATENATE(H$7,$E$5),BECO_Datos!$HP$3:$LT$86,BECO_Datos!$A26,FALSE),0))*$D$5</f>
        <v>0</v>
      </c>
      <c r="I26" s="22">
        <f ca="1">(HLOOKUP(CONCATENATE(I$7,$E$5),BECO_Datos!$D$3:$HN$86,BECO_Datos!$A26,FALSE)+IFERROR(HLOOKUP(CONCATENATE(I$7,$E$5),BECO_Datos!$HP$3:$LT$86,BECO_Datos!$A26,FALSE),0))*$D$5</f>
        <v>0</v>
      </c>
      <c r="J26" s="22">
        <f ca="1">(HLOOKUP(CONCATENATE(J$7,$E$5),BECO_Datos!$D$3:$HN$86,BECO_Datos!$A26,FALSE)+IFERROR(HLOOKUP(CONCATENATE(J$7,$E$5),BECO_Datos!$HP$3:$LT$86,BECO_Datos!$A26,FALSE),0))*$D$5</f>
        <v>0</v>
      </c>
      <c r="K26" s="22">
        <f ca="1">(HLOOKUP(CONCATENATE(K$7,$E$5),BECO_Datos!$D$3:$HN$86,BECO_Datos!$A26,FALSE)+IFERROR(HLOOKUP(CONCATENATE(K$7,$E$5),BECO_Datos!$HP$3:$LT$86,BECO_Datos!$A26,FALSE),0))*$D$5</f>
        <v>0</v>
      </c>
      <c r="L26" s="22">
        <f ca="1">(HLOOKUP(CONCATENATE(L$7,$E$5),BECO_Datos!$D$3:$HN$86,BECO_Datos!$A26,FALSE)+IFERROR(HLOOKUP(CONCATENATE(L$7,$E$5),BECO_Datos!$HP$3:$LT$86,BECO_Datos!$A26,FALSE),0))*$D$5</f>
        <v>0</v>
      </c>
      <c r="M26" s="22">
        <f ca="1">(HLOOKUP(CONCATENATE(M$7,$E$5),BECO_Datos!$D$3:$HN$86,BECO_Datos!$A26,FALSE)+IFERROR(HLOOKUP(CONCATENATE(M$7,$E$5),BECO_Datos!$HP$3:$LT$86,BECO_Datos!$A26,FALSE),0))*$D$5</f>
        <v>0</v>
      </c>
    </row>
    <row r="27" spans="1:15" x14ac:dyDescent="0.25">
      <c r="A27" s="54"/>
      <c r="B27" s="148" t="s">
        <v>3</v>
      </c>
      <c r="C27" s="23">
        <f t="shared" ca="1" si="1"/>
        <v>-870498.75395949103</v>
      </c>
      <c r="D27" s="110">
        <f ca="1">(HLOOKUP(CONCATENATE(D$7,$E$5),BECO_Datos!$D$3:$HN$86,BECO_Datos!$A27,FALSE)+IFERROR(HLOOKUP(CONCATENATE(D$7,$E$5),BECO_Datos!$HP$3:$LT$86,BECO_Datos!$A27,FALSE),0))*$D$5</f>
        <v>-71044.41715523797</v>
      </c>
      <c r="E27" s="110">
        <f ca="1">(HLOOKUP(CONCATENATE(E$7,$E$5),BECO_Datos!$D$3:$HN$86,BECO_Datos!$A27,FALSE)+IFERROR(HLOOKUP(CONCATENATE(E$7,$E$5),BECO_Datos!$HP$3:$LT$86,BECO_Datos!$A27,FALSE),0))*$D$5</f>
        <v>-59324.521933914337</v>
      </c>
      <c r="F27" s="110">
        <f ca="1">(HLOOKUP(CONCATENATE(F$7,$E$5),BECO_Datos!$D$3:$HN$86,BECO_Datos!$A27,FALSE)+IFERROR(HLOOKUP(CONCATENATE(F$7,$E$5),BECO_Datos!$HP$3:$LT$86,BECO_Datos!$A27,FALSE),0))*$D$5</f>
        <v>-51352.343589105367</v>
      </c>
      <c r="G27" s="110">
        <f ca="1">(HLOOKUP(CONCATENATE(G$7,$E$5),BECO_Datos!$D$3:$HN$86,BECO_Datos!$A27,FALSE)+IFERROR(HLOOKUP(CONCATENATE(G$7,$E$5),BECO_Datos!$HP$3:$LT$86,BECO_Datos!$A27,FALSE),0))*$D$5</f>
        <v>-96871.964679146578</v>
      </c>
      <c r="H27" s="110">
        <f ca="1">(HLOOKUP(CONCATENATE(H$7,$E$5),BECO_Datos!$D$3:$HN$86,BECO_Datos!$A27,FALSE)+IFERROR(HLOOKUP(CONCATENATE(H$7,$E$5),BECO_Datos!$HP$3:$LT$86,BECO_Datos!$A27,FALSE),0))*$D$5</f>
        <v>-106783.87915982715</v>
      </c>
      <c r="I27" s="110">
        <f ca="1">(HLOOKUP(CONCATENATE(I$7,$E$5),BECO_Datos!$D$3:$HN$86,BECO_Datos!$A27,FALSE)+IFERROR(HLOOKUP(CONCATENATE(I$7,$E$5),BECO_Datos!$HP$3:$LT$86,BECO_Datos!$A27,FALSE),0))*$D$5</f>
        <v>-74575.380034526985</v>
      </c>
      <c r="J27" s="110">
        <f ca="1">(HLOOKUP(CONCATENATE(J$7,$E$5),BECO_Datos!$D$3:$HN$86,BECO_Datos!$A27,FALSE)+IFERROR(HLOOKUP(CONCATENATE(J$7,$E$5),BECO_Datos!$HP$3:$LT$86,BECO_Datos!$A27,FALSE),0))*$D$5</f>
        <v>-79180.989705394109</v>
      </c>
      <c r="K27" s="110">
        <f ca="1">(HLOOKUP(CONCATENATE(K$7,$E$5),BECO_Datos!$D$3:$HN$86,BECO_Datos!$A27,FALSE)+IFERROR(HLOOKUP(CONCATENATE(K$7,$E$5),BECO_Datos!$HP$3:$LT$86,BECO_Datos!$A27,FALSE),0))*$D$5</f>
        <v>-102651.33164751642</v>
      </c>
      <c r="L27" s="110">
        <f ca="1">(HLOOKUP(CONCATENATE(L$7,$E$5),BECO_Datos!$D$3:$HN$86,BECO_Datos!$A27,FALSE)+IFERROR(HLOOKUP(CONCATENATE(L$7,$E$5),BECO_Datos!$HP$3:$LT$86,BECO_Datos!$A27,FALSE),0))*$D$5</f>
        <v>-115267.75179634274</v>
      </c>
      <c r="M27" s="110">
        <f ca="1">(HLOOKUP(CONCATENATE(M$7,$E$5),BECO_Datos!$D$3:$HN$86,BECO_Datos!$A27,FALSE)+IFERROR(HLOOKUP(CONCATENATE(M$7,$E$5),BECO_Datos!$HP$3:$LT$86,BECO_Datos!$A27,FALSE),0))*$D$5</f>
        <v>-113446.17425847924</v>
      </c>
    </row>
    <row r="28" spans="1:15" x14ac:dyDescent="0.25">
      <c r="A28" s="54"/>
      <c r="B28" s="141" t="s">
        <v>19</v>
      </c>
      <c r="C28" s="22">
        <f t="shared" ca="1" si="1"/>
        <v>0</v>
      </c>
      <c r="D28" s="22">
        <f ca="1">(HLOOKUP(CONCATENATE(D$7,$E$5),BECO_Datos!$D$3:$HN$86,BECO_Datos!$A28,FALSE)+IFERROR(HLOOKUP(CONCATENATE(D$7,$E$5),BECO_Datos!$HP$3:$LT$86,BECO_Datos!$A28,FALSE),0))*$D$5</f>
        <v>0</v>
      </c>
      <c r="E28" s="22">
        <f ca="1">(HLOOKUP(CONCATENATE(E$7,$E$5),BECO_Datos!$D$3:$HN$86,BECO_Datos!$A28,FALSE)+IFERROR(HLOOKUP(CONCATENATE(E$7,$E$5),BECO_Datos!$HP$3:$LT$86,BECO_Datos!$A28,FALSE),0))*$D$5</f>
        <v>0</v>
      </c>
      <c r="F28" s="22">
        <f ca="1">(HLOOKUP(CONCATENATE(F$7,$E$5),BECO_Datos!$D$3:$HN$86,BECO_Datos!$A28,FALSE)+IFERROR(HLOOKUP(CONCATENATE(F$7,$E$5),BECO_Datos!$HP$3:$LT$86,BECO_Datos!$A28,FALSE),0))*$D$5</f>
        <v>0</v>
      </c>
      <c r="G28" s="22">
        <f ca="1">(HLOOKUP(CONCATENATE(G$7,$E$5),BECO_Datos!$D$3:$HN$86,BECO_Datos!$A28,FALSE)+IFERROR(HLOOKUP(CONCATENATE(G$7,$E$5),BECO_Datos!$HP$3:$LT$86,BECO_Datos!$A28,FALSE),0))*$D$5</f>
        <v>0</v>
      </c>
      <c r="H28" s="22">
        <f ca="1">(HLOOKUP(CONCATENATE(H$7,$E$5),BECO_Datos!$D$3:$HN$86,BECO_Datos!$A28,FALSE)+IFERROR(HLOOKUP(CONCATENATE(H$7,$E$5),BECO_Datos!$HP$3:$LT$86,BECO_Datos!$A28,FALSE),0))*$D$5</f>
        <v>0</v>
      </c>
      <c r="I28" s="22">
        <f ca="1">(HLOOKUP(CONCATENATE(I$7,$E$5),BECO_Datos!$D$3:$HN$86,BECO_Datos!$A28,FALSE)+IFERROR(HLOOKUP(CONCATENATE(I$7,$E$5),BECO_Datos!$HP$3:$LT$86,BECO_Datos!$A28,FALSE),0))*$D$5</f>
        <v>0</v>
      </c>
      <c r="J28" s="22">
        <f ca="1">(HLOOKUP(CONCATENATE(J$7,$E$5),BECO_Datos!$D$3:$HN$86,BECO_Datos!$A28,FALSE)+IFERROR(HLOOKUP(CONCATENATE(J$7,$E$5),BECO_Datos!$HP$3:$LT$86,BECO_Datos!$A28,FALSE),0))*$D$5</f>
        <v>0</v>
      </c>
      <c r="K28" s="22">
        <f ca="1">(HLOOKUP(CONCATENATE(K$7,$E$5),BECO_Datos!$D$3:$HN$86,BECO_Datos!$A28,FALSE)+IFERROR(HLOOKUP(CONCATENATE(K$7,$E$5),BECO_Datos!$HP$3:$LT$86,BECO_Datos!$A28,FALSE),0))*$D$5</f>
        <v>0</v>
      </c>
      <c r="L28" s="22">
        <f ca="1">(HLOOKUP(CONCATENATE(L$7,$E$5),BECO_Datos!$D$3:$HN$86,BECO_Datos!$A28,FALSE)+IFERROR(HLOOKUP(CONCATENATE(L$7,$E$5),BECO_Datos!$HP$3:$LT$86,BECO_Datos!$A28,FALSE),0))*$D$5</f>
        <v>0</v>
      </c>
      <c r="M28" s="22">
        <f ca="1">(HLOOKUP(CONCATENATE(M$7,$E$5),BECO_Datos!$D$3:$HN$86,BECO_Datos!$A28,FALSE)+IFERROR(HLOOKUP(CONCATENATE(M$7,$E$5),BECO_Datos!$HP$3:$LT$86,BECO_Datos!$A28,FALSE),0))*$D$5</f>
        <v>0</v>
      </c>
    </row>
    <row r="29" spans="1:15" x14ac:dyDescent="0.25">
      <c r="A29" s="54"/>
      <c r="B29" s="148" t="s">
        <v>18</v>
      </c>
      <c r="C29" s="23">
        <f t="shared" ca="1" si="1"/>
        <v>0</v>
      </c>
      <c r="D29" s="110">
        <f ca="1">(HLOOKUP(CONCATENATE(D$7,$E$5),BECO_Datos!$D$3:$HN$86,BECO_Datos!$A29,FALSE)+IFERROR(HLOOKUP(CONCATENATE(D$7,$E$5),BECO_Datos!$HP$3:$LT$86,BECO_Datos!$A29,FALSE),0))*$D$5</f>
        <v>0</v>
      </c>
      <c r="E29" s="110">
        <f ca="1">(HLOOKUP(CONCATENATE(E$7,$E$5),BECO_Datos!$D$3:$HN$86,BECO_Datos!$A29,FALSE)+IFERROR(HLOOKUP(CONCATENATE(E$7,$E$5),BECO_Datos!$HP$3:$LT$86,BECO_Datos!$A29,FALSE),0))*$D$5</f>
        <v>0</v>
      </c>
      <c r="F29" s="110">
        <f ca="1">(HLOOKUP(CONCATENATE(F$7,$E$5),BECO_Datos!$D$3:$HN$86,BECO_Datos!$A29,FALSE)+IFERROR(HLOOKUP(CONCATENATE(F$7,$E$5),BECO_Datos!$HP$3:$LT$86,BECO_Datos!$A29,FALSE),0))*$D$5</f>
        <v>0</v>
      </c>
      <c r="G29" s="110">
        <f ca="1">(HLOOKUP(CONCATENATE(G$7,$E$5),BECO_Datos!$D$3:$HN$86,BECO_Datos!$A29,FALSE)+IFERROR(HLOOKUP(CONCATENATE(G$7,$E$5),BECO_Datos!$HP$3:$LT$86,BECO_Datos!$A29,FALSE),0))*$D$5</f>
        <v>0</v>
      </c>
      <c r="H29" s="110">
        <f ca="1">(HLOOKUP(CONCATENATE(H$7,$E$5),BECO_Datos!$D$3:$HN$86,BECO_Datos!$A29,FALSE)+IFERROR(HLOOKUP(CONCATENATE(H$7,$E$5),BECO_Datos!$HP$3:$LT$86,BECO_Datos!$A29,FALSE),0))*$D$5</f>
        <v>0</v>
      </c>
      <c r="I29" s="110">
        <f ca="1">(HLOOKUP(CONCATENATE(I$7,$E$5),BECO_Datos!$D$3:$HN$86,BECO_Datos!$A29,FALSE)+IFERROR(HLOOKUP(CONCATENATE(I$7,$E$5),BECO_Datos!$HP$3:$LT$86,BECO_Datos!$A29,FALSE),0))*$D$5</f>
        <v>0</v>
      </c>
      <c r="J29" s="110">
        <f ca="1">(HLOOKUP(CONCATENATE(J$7,$E$5),BECO_Datos!$D$3:$HN$86,BECO_Datos!$A29,FALSE)+IFERROR(HLOOKUP(CONCATENATE(J$7,$E$5),BECO_Datos!$HP$3:$LT$86,BECO_Datos!$A29,FALSE),0))*$D$5</f>
        <v>0</v>
      </c>
      <c r="K29" s="110">
        <f ca="1">(HLOOKUP(CONCATENATE(K$7,$E$5),BECO_Datos!$D$3:$HN$86,BECO_Datos!$A29,FALSE)+IFERROR(HLOOKUP(CONCATENATE(K$7,$E$5),BECO_Datos!$HP$3:$LT$86,BECO_Datos!$A29,FALSE),0))*$D$5</f>
        <v>0</v>
      </c>
      <c r="L29" s="110">
        <f ca="1">(HLOOKUP(CONCATENATE(L$7,$E$5),BECO_Datos!$D$3:$HN$86,BECO_Datos!$A29,FALSE)+IFERROR(HLOOKUP(CONCATENATE(L$7,$E$5),BECO_Datos!$HP$3:$LT$86,BECO_Datos!$A29,FALSE),0))*$D$5</f>
        <v>0</v>
      </c>
      <c r="M29" s="110">
        <f ca="1">(HLOOKUP(CONCATENATE(M$7,$E$5),BECO_Datos!$D$3:$HN$86,BECO_Datos!$A29,FALSE)+IFERROR(HLOOKUP(CONCATENATE(M$7,$E$5),BECO_Datos!$HP$3:$LT$86,BECO_Datos!$A29,FALSE),0))*$D$5</f>
        <v>0</v>
      </c>
    </row>
    <row r="30" spans="1:15" x14ac:dyDescent="0.25">
      <c r="A30" s="54"/>
      <c r="B30" s="141" t="s">
        <v>116</v>
      </c>
      <c r="C30" s="22">
        <f t="shared" ca="1" si="1"/>
        <v>-378874.28832239518</v>
      </c>
      <c r="D30" s="22">
        <f ca="1">(HLOOKUP(CONCATENATE(D$7,$E$5),BECO_Datos!$D$3:$HN$86,BECO_Datos!$A30,FALSE)+IFERROR(HLOOKUP(CONCATENATE(D$7,$E$5),BECO_Datos!$HP$3:$LT$86,BECO_Datos!$A30,FALSE),0))*$D$5</f>
        <v>-34884.91247429137</v>
      </c>
      <c r="E30" s="22">
        <f ca="1">(HLOOKUP(CONCATENATE(E$7,$E$5),BECO_Datos!$D$3:$HN$86,BECO_Datos!$A30,FALSE)+IFERROR(HLOOKUP(CONCATENATE(E$7,$E$5),BECO_Datos!$HP$3:$LT$86,BECO_Datos!$A30,FALSE),0))*$D$5</f>
        <v>-34282.337371442045</v>
      </c>
      <c r="F30" s="22">
        <f ca="1">(HLOOKUP(CONCATENATE(F$7,$E$5),BECO_Datos!$D$3:$HN$86,BECO_Datos!$A30,FALSE)+IFERROR(HLOOKUP(CONCATENATE(F$7,$E$5),BECO_Datos!$HP$3:$LT$86,BECO_Datos!$A30,FALSE),0))*$D$5</f>
        <v>-34519.336114715421</v>
      </c>
      <c r="G30" s="22">
        <f ca="1">(HLOOKUP(CONCATENATE(G$7,$E$5),BECO_Datos!$D$3:$HN$86,BECO_Datos!$A30,FALSE)+IFERROR(HLOOKUP(CONCATENATE(G$7,$E$5),BECO_Datos!$HP$3:$LT$86,BECO_Datos!$A30,FALSE),0))*$D$5</f>
        <v>-37324.535161406093</v>
      </c>
      <c r="H30" s="22">
        <f ca="1">(HLOOKUP(CONCATENATE(H$7,$E$5),BECO_Datos!$D$3:$HN$86,BECO_Datos!$A30,FALSE)+IFERROR(HLOOKUP(CONCATENATE(H$7,$E$5),BECO_Datos!$HP$3:$LT$86,BECO_Datos!$A30,FALSE),0))*$D$5</f>
        <v>-41725.760537677881</v>
      </c>
      <c r="I30" s="22">
        <f ca="1">(HLOOKUP(CONCATENATE(I$7,$E$5),BECO_Datos!$D$3:$HN$86,BECO_Datos!$A30,FALSE)+IFERROR(HLOOKUP(CONCATENATE(I$7,$E$5),BECO_Datos!$HP$3:$LT$86,BECO_Datos!$A30,FALSE),0))*$D$5</f>
        <v>-40761.910408993688</v>
      </c>
      <c r="J30" s="22">
        <f ca="1">(HLOOKUP(CONCATENATE(J$7,$E$5),BECO_Datos!$D$3:$HN$86,BECO_Datos!$A30,FALSE)+IFERROR(HLOOKUP(CONCATENATE(J$7,$E$5),BECO_Datos!$HP$3:$LT$86,BECO_Datos!$A30,FALSE),0))*$D$5</f>
        <v>-40249.549427654521</v>
      </c>
      <c r="K30" s="22">
        <f ca="1">(HLOOKUP(CONCATENATE(K$7,$E$5),BECO_Datos!$D$3:$HN$86,BECO_Datos!$A30,FALSE)+IFERROR(HLOOKUP(CONCATENATE(K$7,$E$5),BECO_Datos!$HP$3:$LT$86,BECO_Datos!$A30,FALSE),0))*$D$5</f>
        <v>-36498.088282444485</v>
      </c>
      <c r="L30" s="22">
        <f ca="1">(HLOOKUP(CONCATENATE(L$7,$E$5),BECO_Datos!$D$3:$HN$86,BECO_Datos!$A30,FALSE)+IFERROR(HLOOKUP(CONCATENATE(L$7,$E$5),BECO_Datos!$HP$3:$LT$86,BECO_Datos!$A30,FALSE),0))*$D$5</f>
        <v>-39882.066626464897</v>
      </c>
      <c r="M30" s="22">
        <f ca="1">(HLOOKUP(CONCATENATE(M$7,$E$5),BECO_Datos!$D$3:$HN$86,BECO_Datos!$A30,FALSE)+IFERROR(HLOOKUP(CONCATENATE(M$7,$E$5),BECO_Datos!$HP$3:$LT$86,BECO_Datos!$A30,FALSE),0))*$D$5</f>
        <v>-38745.791917304785</v>
      </c>
    </row>
    <row r="31" spans="1:15" x14ac:dyDescent="0.25">
      <c r="A31" s="54"/>
      <c r="B31" s="148" t="s">
        <v>4</v>
      </c>
      <c r="C31" s="23">
        <f t="shared" ca="1" si="1"/>
        <v>-188481.92695856694</v>
      </c>
      <c r="D31" s="110">
        <f ca="1">(HLOOKUP(CONCATENATE(D$7,$E$5),BECO_Datos!$D$3:$HN$86,BECO_Datos!$A31,FALSE)+IFERROR(HLOOKUP(CONCATENATE(D$7,$E$5),BECO_Datos!$HP$3:$LT$86,BECO_Datos!$A31,FALSE),0))*$D$5</f>
        <v>-21392.414999999997</v>
      </c>
      <c r="E31" s="110">
        <f ca="1">(HLOOKUP(CONCATENATE(E$7,$E$5),BECO_Datos!$D$3:$HN$86,BECO_Datos!$A31,FALSE)+IFERROR(HLOOKUP(CONCATENATE(E$7,$E$5),BECO_Datos!$HP$3:$LT$86,BECO_Datos!$A31,FALSE),0))*$D$5</f>
        <v>-30635.152999999998</v>
      </c>
      <c r="F31" s="110">
        <f ca="1">(HLOOKUP(CONCATENATE(F$7,$E$5),BECO_Datos!$D$3:$HN$86,BECO_Datos!$A31,FALSE)+IFERROR(HLOOKUP(CONCATENATE(F$7,$E$5),BECO_Datos!$HP$3:$LT$86,BECO_Datos!$A31,FALSE),0))*$D$5</f>
        <v>-19349.8</v>
      </c>
      <c r="G31" s="110">
        <f ca="1">(HLOOKUP(CONCATENATE(G$7,$E$5),BECO_Datos!$D$3:$HN$86,BECO_Datos!$A31,FALSE)+IFERROR(HLOOKUP(CONCATENATE(G$7,$E$5),BECO_Datos!$HP$3:$LT$86,BECO_Datos!$A31,FALSE),0))*$D$5</f>
        <v>-3471.623</v>
      </c>
      <c r="H31" s="110">
        <f ca="1">(HLOOKUP(CONCATENATE(H$7,$E$5),BECO_Datos!$D$3:$HN$86,BECO_Datos!$A31,FALSE)+IFERROR(HLOOKUP(CONCATENATE(H$7,$E$5),BECO_Datos!$HP$3:$LT$86,BECO_Datos!$A31,FALSE),0))*$D$5</f>
        <v>-3558.3960000000002</v>
      </c>
      <c r="I31" s="110">
        <f ca="1">(HLOOKUP(CONCATENATE(I$7,$E$5),BECO_Datos!$D$3:$HN$86,BECO_Datos!$A31,FALSE)+IFERROR(HLOOKUP(CONCATENATE(I$7,$E$5),BECO_Datos!$HP$3:$LT$86,BECO_Datos!$A31,FALSE),0))*$D$5</f>
        <v>-5469.5420000000004</v>
      </c>
      <c r="J31" s="110">
        <f ca="1">(HLOOKUP(CONCATENATE(J$7,$E$5),BECO_Datos!$D$3:$HN$86,BECO_Datos!$A31,FALSE)+IFERROR(HLOOKUP(CONCATENATE(J$7,$E$5),BECO_Datos!$HP$3:$LT$86,BECO_Datos!$A31,FALSE),0))*$D$5</f>
        <v>-10081.912</v>
      </c>
      <c r="K31" s="110">
        <f ca="1">(HLOOKUP(CONCATENATE(K$7,$E$5),BECO_Datos!$D$3:$HN$86,BECO_Datos!$A31,FALSE)+IFERROR(HLOOKUP(CONCATENATE(K$7,$E$5),BECO_Datos!$HP$3:$LT$86,BECO_Datos!$A31,FALSE),0))*$D$5</f>
        <v>-8760.4529649928954</v>
      </c>
      <c r="L31" s="110">
        <f ca="1">(HLOOKUP(CONCATENATE(L$7,$E$5),BECO_Datos!$D$3:$HN$86,BECO_Datos!$A31,FALSE)+IFERROR(HLOOKUP(CONCATENATE(L$7,$E$5),BECO_Datos!$HP$3:$LT$86,BECO_Datos!$A31,FALSE),0))*$D$5</f>
        <v>-7465.4647941740395</v>
      </c>
      <c r="M31" s="110">
        <f ca="1">(HLOOKUP(CONCATENATE(M$7,$E$5),BECO_Datos!$D$3:$HN$86,BECO_Datos!$A31,FALSE)+IFERROR(HLOOKUP(CONCATENATE(M$7,$E$5),BECO_Datos!$HP$3:$LT$86,BECO_Datos!$A31,FALSE),0))*$D$5</f>
        <v>-78297.168199399996</v>
      </c>
    </row>
    <row r="32" spans="1:15" s="9" customFormat="1" x14ac:dyDescent="0.25">
      <c r="A32" s="54"/>
      <c r="B32" s="141" t="s">
        <v>5</v>
      </c>
      <c r="C32" s="22">
        <f t="shared" ca="1" si="1"/>
        <v>0</v>
      </c>
      <c r="D32" s="22">
        <f ca="1">(HLOOKUP(CONCATENATE(D$7,$E$5),BECO_Datos!$D$3:$HN$86,BECO_Datos!$A32,FALSE)+IFERROR(HLOOKUP(CONCATENATE(D$7,$E$5),BECO_Datos!$HP$3:$LT$86,BECO_Datos!$A32,FALSE),0))*$D$5</f>
        <v>0</v>
      </c>
      <c r="E32" s="22">
        <f ca="1">(HLOOKUP(CONCATENATE(E$7,$E$5),BECO_Datos!$D$3:$HN$86,BECO_Datos!$A32,FALSE)+IFERROR(HLOOKUP(CONCATENATE(E$7,$E$5),BECO_Datos!$HP$3:$LT$86,BECO_Datos!$A32,FALSE),0))*$D$5</f>
        <v>0</v>
      </c>
      <c r="F32" s="22">
        <f ca="1">(HLOOKUP(CONCATENATE(F$7,$E$5),BECO_Datos!$D$3:$HN$86,BECO_Datos!$A32,FALSE)+IFERROR(HLOOKUP(CONCATENATE(F$7,$E$5),BECO_Datos!$HP$3:$LT$86,BECO_Datos!$A32,FALSE),0))*$D$5</f>
        <v>0</v>
      </c>
      <c r="G32" s="22">
        <f ca="1">(HLOOKUP(CONCATENATE(G$7,$E$5),BECO_Datos!$D$3:$HN$86,BECO_Datos!$A32,FALSE)+IFERROR(HLOOKUP(CONCATENATE(G$7,$E$5),BECO_Datos!$HP$3:$LT$86,BECO_Datos!$A32,FALSE),0))*$D$5</f>
        <v>0</v>
      </c>
      <c r="H32" s="22">
        <f ca="1">(HLOOKUP(CONCATENATE(H$7,$E$5),BECO_Datos!$D$3:$HN$86,BECO_Datos!$A32,FALSE)+IFERROR(HLOOKUP(CONCATENATE(H$7,$E$5),BECO_Datos!$HP$3:$LT$86,BECO_Datos!$A32,FALSE),0))*$D$5</f>
        <v>0</v>
      </c>
      <c r="I32" s="22">
        <f ca="1">(HLOOKUP(CONCATENATE(I$7,$E$5),BECO_Datos!$D$3:$HN$86,BECO_Datos!$A32,FALSE)+IFERROR(HLOOKUP(CONCATENATE(I$7,$E$5),BECO_Datos!$HP$3:$LT$86,BECO_Datos!$A32,FALSE),0))*$D$5</f>
        <v>0</v>
      </c>
      <c r="J32" s="22">
        <f ca="1">(HLOOKUP(CONCATENATE(J$7,$E$5),BECO_Datos!$D$3:$HN$86,BECO_Datos!$A32,FALSE)+IFERROR(HLOOKUP(CONCATENATE(J$7,$E$5),BECO_Datos!$HP$3:$LT$86,BECO_Datos!$A32,FALSE),0))*$D$5</f>
        <v>0</v>
      </c>
      <c r="K32" s="22">
        <f ca="1">(HLOOKUP(CONCATENATE(K$7,$E$5),BECO_Datos!$D$3:$HN$86,BECO_Datos!$A32,FALSE)+IFERROR(HLOOKUP(CONCATENATE(K$7,$E$5),BECO_Datos!$HP$3:$LT$86,BECO_Datos!$A32,FALSE),0))*$D$5</f>
        <v>0</v>
      </c>
      <c r="L32" s="22">
        <f ca="1">(HLOOKUP(CONCATENATE(L$7,$E$5),BECO_Datos!$D$3:$HN$86,BECO_Datos!$A32,FALSE)+IFERROR(HLOOKUP(CONCATENATE(L$7,$E$5),BECO_Datos!$HP$3:$LT$86,BECO_Datos!$A32,FALSE),0))*$D$5</f>
        <v>0</v>
      </c>
      <c r="M32" s="22">
        <f ca="1">(HLOOKUP(CONCATENATE(M$7,$E$5),BECO_Datos!$D$3:$HN$86,BECO_Datos!$A32,FALSE)+IFERROR(HLOOKUP(CONCATENATE(M$7,$E$5),BECO_Datos!$HP$3:$LT$86,BECO_Datos!$A32,FALSE),0))*$D$5</f>
        <v>0</v>
      </c>
    </row>
    <row r="33" spans="1:13" s="9" customFormat="1" x14ac:dyDescent="0.25">
      <c r="A33" s="54"/>
      <c r="B33" s="148" t="s">
        <v>6</v>
      </c>
      <c r="C33" s="23">
        <f t="shared" ca="1" si="1"/>
        <v>0</v>
      </c>
      <c r="D33" s="110">
        <f ca="1">(HLOOKUP(CONCATENATE(D$7,$E$5),BECO_Datos!$D$3:$HN$86,BECO_Datos!$A33,FALSE)+IFERROR(HLOOKUP(CONCATENATE(D$7,$E$5),BECO_Datos!$HP$3:$LT$86,BECO_Datos!$A33,FALSE),0))*$D$5</f>
        <v>0</v>
      </c>
      <c r="E33" s="110">
        <f ca="1">(HLOOKUP(CONCATENATE(E$7,$E$5),BECO_Datos!$D$3:$HN$86,BECO_Datos!$A33,FALSE)+IFERROR(HLOOKUP(CONCATENATE(E$7,$E$5),BECO_Datos!$HP$3:$LT$86,BECO_Datos!$A33,FALSE),0))*$D$5</f>
        <v>0</v>
      </c>
      <c r="F33" s="110">
        <f ca="1">(HLOOKUP(CONCATENATE(F$7,$E$5),BECO_Datos!$D$3:$HN$86,BECO_Datos!$A33,FALSE)+IFERROR(HLOOKUP(CONCATENATE(F$7,$E$5),BECO_Datos!$HP$3:$LT$86,BECO_Datos!$A33,FALSE),0))*$D$5</f>
        <v>0</v>
      </c>
      <c r="G33" s="110">
        <f ca="1">(HLOOKUP(CONCATENATE(G$7,$E$5),BECO_Datos!$D$3:$HN$86,BECO_Datos!$A33,FALSE)+IFERROR(HLOOKUP(CONCATENATE(G$7,$E$5),BECO_Datos!$HP$3:$LT$86,BECO_Datos!$A33,FALSE),0))*$D$5</f>
        <v>0</v>
      </c>
      <c r="H33" s="110">
        <f ca="1">(HLOOKUP(CONCATENATE(H$7,$E$5),BECO_Datos!$D$3:$HN$86,BECO_Datos!$A33,FALSE)+IFERROR(HLOOKUP(CONCATENATE(H$7,$E$5),BECO_Datos!$HP$3:$LT$86,BECO_Datos!$A33,FALSE),0))*$D$5</f>
        <v>0</v>
      </c>
      <c r="I33" s="110">
        <f ca="1">(HLOOKUP(CONCATENATE(I$7,$E$5),BECO_Datos!$D$3:$HN$86,BECO_Datos!$A33,FALSE)+IFERROR(HLOOKUP(CONCATENATE(I$7,$E$5),BECO_Datos!$HP$3:$LT$86,BECO_Datos!$A33,FALSE),0))*$D$5</f>
        <v>0</v>
      </c>
      <c r="J33" s="110">
        <f ca="1">(HLOOKUP(CONCATENATE(J$7,$E$5),BECO_Datos!$D$3:$HN$86,BECO_Datos!$A33,FALSE)+IFERROR(HLOOKUP(CONCATENATE(J$7,$E$5),BECO_Datos!$HP$3:$LT$86,BECO_Datos!$A33,FALSE),0))*$D$5</f>
        <v>0</v>
      </c>
      <c r="K33" s="110">
        <f ca="1">(HLOOKUP(CONCATENATE(K$7,$E$5),BECO_Datos!$D$3:$HN$86,BECO_Datos!$A33,FALSE)+IFERROR(HLOOKUP(CONCATENATE(K$7,$E$5),BECO_Datos!$HP$3:$LT$86,BECO_Datos!$A33,FALSE),0))*$D$5</f>
        <v>0</v>
      </c>
      <c r="L33" s="110">
        <f ca="1">(HLOOKUP(CONCATENATE(L$7,$E$5),BECO_Datos!$D$3:$HN$86,BECO_Datos!$A33,FALSE)+IFERROR(HLOOKUP(CONCATENATE(L$7,$E$5),BECO_Datos!$HP$3:$LT$86,BECO_Datos!$A33,FALSE),0))*$D$5</f>
        <v>0</v>
      </c>
      <c r="M33" s="110">
        <f ca="1">(HLOOKUP(CONCATENATE(M$7,$E$5),BECO_Datos!$D$3:$HN$86,BECO_Datos!$A33,FALSE)+IFERROR(HLOOKUP(CONCATENATE(M$7,$E$5),BECO_Datos!$HP$3:$LT$86,BECO_Datos!$A33,FALSE),0))*$D$5</f>
        <v>0</v>
      </c>
    </row>
    <row r="34" spans="1:13" x14ac:dyDescent="0.25">
      <c r="A34" s="54"/>
      <c r="B34" s="141" t="s">
        <v>7</v>
      </c>
      <c r="C34" s="22">
        <f t="shared" ca="1" si="1"/>
        <v>0</v>
      </c>
      <c r="D34" s="22">
        <f ca="1">(HLOOKUP(CONCATENATE(D$7,$E$5),BECO_Datos!$D$3:$HN$86,BECO_Datos!$A34,FALSE)+IFERROR(HLOOKUP(CONCATENATE(D$7,$E$5),BECO_Datos!$HP$3:$LT$86,BECO_Datos!$A34,FALSE),0))*$D$5</f>
        <v>0</v>
      </c>
      <c r="E34" s="22">
        <f ca="1">(HLOOKUP(CONCATENATE(E$7,$E$5),BECO_Datos!$D$3:$HN$86,BECO_Datos!$A34,FALSE)+IFERROR(HLOOKUP(CONCATENATE(E$7,$E$5),BECO_Datos!$HP$3:$LT$86,BECO_Datos!$A34,FALSE),0))*$D$5</f>
        <v>0</v>
      </c>
      <c r="F34" s="22">
        <f ca="1">(HLOOKUP(CONCATENATE(F$7,$E$5),BECO_Datos!$D$3:$HN$86,BECO_Datos!$A34,FALSE)+IFERROR(HLOOKUP(CONCATENATE(F$7,$E$5),BECO_Datos!$HP$3:$LT$86,BECO_Datos!$A34,FALSE),0))*$D$5</f>
        <v>0</v>
      </c>
      <c r="G34" s="22">
        <f ca="1">(HLOOKUP(CONCATENATE(G$7,$E$5),BECO_Datos!$D$3:$HN$86,BECO_Datos!$A34,FALSE)+IFERROR(HLOOKUP(CONCATENATE(G$7,$E$5),BECO_Datos!$HP$3:$LT$86,BECO_Datos!$A34,FALSE),0))*$D$5</f>
        <v>0</v>
      </c>
      <c r="H34" s="22">
        <f ca="1">(HLOOKUP(CONCATENATE(H$7,$E$5),BECO_Datos!$D$3:$HN$86,BECO_Datos!$A34,FALSE)+IFERROR(HLOOKUP(CONCATENATE(H$7,$E$5),BECO_Datos!$HP$3:$LT$86,BECO_Datos!$A34,FALSE),0))*$D$5</f>
        <v>0</v>
      </c>
      <c r="I34" s="22">
        <f ca="1">(HLOOKUP(CONCATENATE(I$7,$E$5),BECO_Datos!$D$3:$HN$86,BECO_Datos!$A34,FALSE)+IFERROR(HLOOKUP(CONCATENATE(I$7,$E$5),BECO_Datos!$HP$3:$LT$86,BECO_Datos!$A34,FALSE),0))*$D$5</f>
        <v>0</v>
      </c>
      <c r="J34" s="22">
        <f ca="1">(HLOOKUP(CONCATENATE(J$7,$E$5),BECO_Datos!$D$3:$HN$86,BECO_Datos!$A34,FALSE)+IFERROR(HLOOKUP(CONCATENATE(J$7,$E$5),BECO_Datos!$HP$3:$LT$86,BECO_Datos!$A34,FALSE),0))*$D$5</f>
        <v>0</v>
      </c>
      <c r="K34" s="22">
        <f ca="1">(HLOOKUP(CONCATENATE(K$7,$E$5),BECO_Datos!$D$3:$HN$86,BECO_Datos!$A34,FALSE)+IFERROR(HLOOKUP(CONCATENATE(K$7,$E$5),BECO_Datos!$HP$3:$LT$86,BECO_Datos!$A34,FALSE),0))*$D$5</f>
        <v>0</v>
      </c>
      <c r="L34" s="22">
        <f ca="1">(HLOOKUP(CONCATENATE(L$7,$E$5),BECO_Datos!$D$3:$HN$86,BECO_Datos!$A34,FALSE)+IFERROR(HLOOKUP(CONCATENATE(L$7,$E$5),BECO_Datos!$HP$3:$LT$86,BECO_Datos!$A34,FALSE),0))*$D$5</f>
        <v>0</v>
      </c>
      <c r="M34" s="22">
        <f ca="1">(HLOOKUP(CONCATENATE(M$7,$E$5),BECO_Datos!$D$3:$HN$86,BECO_Datos!$A34,FALSE)+IFERROR(HLOOKUP(CONCATENATE(M$7,$E$5),BECO_Datos!$HP$3:$LT$86,BECO_Datos!$A34,FALSE),0))*$D$5</f>
        <v>0</v>
      </c>
    </row>
    <row r="35" spans="1:13" x14ac:dyDescent="0.25">
      <c r="A35" s="54"/>
      <c r="B35" s="148" t="s">
        <v>8</v>
      </c>
      <c r="C35" s="23">
        <f t="shared" ca="1" si="1"/>
        <v>0</v>
      </c>
      <c r="D35" s="110">
        <f ca="1">(HLOOKUP(CONCATENATE(D$7,$E$5),BECO_Datos!$D$3:$HN$86,BECO_Datos!$A35,FALSE)+IFERROR(HLOOKUP(CONCATENATE(D$7,$E$5),BECO_Datos!$HP$3:$LT$86,BECO_Datos!$A35,FALSE),0))*$D$5</f>
        <v>0</v>
      </c>
      <c r="E35" s="110">
        <f ca="1">(HLOOKUP(CONCATENATE(E$7,$E$5),BECO_Datos!$D$3:$HN$86,BECO_Datos!$A35,FALSE)+IFERROR(HLOOKUP(CONCATENATE(E$7,$E$5),BECO_Datos!$HP$3:$LT$86,BECO_Datos!$A35,FALSE),0))*$D$5</f>
        <v>0</v>
      </c>
      <c r="F35" s="110">
        <f ca="1">(HLOOKUP(CONCATENATE(F$7,$E$5),BECO_Datos!$D$3:$HN$86,BECO_Datos!$A35,FALSE)+IFERROR(HLOOKUP(CONCATENATE(F$7,$E$5),BECO_Datos!$HP$3:$LT$86,BECO_Datos!$A35,FALSE),0))*$D$5</f>
        <v>0</v>
      </c>
      <c r="G35" s="110">
        <f ca="1">(HLOOKUP(CONCATENATE(G$7,$E$5),BECO_Datos!$D$3:$HN$86,BECO_Datos!$A35,FALSE)+IFERROR(HLOOKUP(CONCATENATE(G$7,$E$5),BECO_Datos!$HP$3:$LT$86,BECO_Datos!$A35,FALSE),0))*$D$5</f>
        <v>0</v>
      </c>
      <c r="H35" s="110">
        <f ca="1">(HLOOKUP(CONCATENATE(H$7,$E$5),BECO_Datos!$D$3:$HN$86,BECO_Datos!$A35,FALSE)+IFERROR(HLOOKUP(CONCATENATE(H$7,$E$5),BECO_Datos!$HP$3:$LT$86,BECO_Datos!$A35,FALSE),0))*$D$5</f>
        <v>0</v>
      </c>
      <c r="I35" s="110">
        <f ca="1">(HLOOKUP(CONCATENATE(I$7,$E$5),BECO_Datos!$D$3:$HN$86,BECO_Datos!$A35,FALSE)+IFERROR(HLOOKUP(CONCATENATE(I$7,$E$5),BECO_Datos!$HP$3:$LT$86,BECO_Datos!$A35,FALSE),0))*$D$5</f>
        <v>0</v>
      </c>
      <c r="J35" s="110">
        <f ca="1">(HLOOKUP(CONCATENATE(J$7,$E$5),BECO_Datos!$D$3:$HN$86,BECO_Datos!$A35,FALSE)+IFERROR(HLOOKUP(CONCATENATE(J$7,$E$5),BECO_Datos!$HP$3:$LT$86,BECO_Datos!$A35,FALSE),0))*$D$5</f>
        <v>0</v>
      </c>
      <c r="K35" s="110">
        <f ca="1">(HLOOKUP(CONCATENATE(K$7,$E$5),BECO_Datos!$D$3:$HN$86,BECO_Datos!$A35,FALSE)+IFERROR(HLOOKUP(CONCATENATE(K$7,$E$5),BECO_Datos!$HP$3:$LT$86,BECO_Datos!$A35,FALSE),0))*$D$5</f>
        <v>0</v>
      </c>
      <c r="L35" s="110">
        <f ca="1">(HLOOKUP(CONCATENATE(L$7,$E$5),BECO_Datos!$D$3:$HN$86,BECO_Datos!$A35,FALSE)+IFERROR(HLOOKUP(CONCATENATE(L$7,$E$5),BECO_Datos!$HP$3:$LT$86,BECO_Datos!$A35,FALSE),0))*$D$5</f>
        <v>0</v>
      </c>
      <c r="M35" s="110">
        <f ca="1">(HLOOKUP(CONCATENATE(M$7,$E$5),BECO_Datos!$D$3:$HN$86,BECO_Datos!$A35,FALSE)+IFERROR(HLOOKUP(CONCATENATE(M$7,$E$5),BECO_Datos!$HP$3:$LT$86,BECO_Datos!$A35,FALSE),0))*$D$5</f>
        <v>0</v>
      </c>
    </row>
    <row r="36" spans="1:13" x14ac:dyDescent="0.25">
      <c r="A36" s="54"/>
      <c r="B36" s="141" t="s">
        <v>9</v>
      </c>
      <c r="C36" s="22">
        <f t="shared" ca="1" si="1"/>
        <v>0</v>
      </c>
      <c r="D36" s="22">
        <f ca="1">(HLOOKUP(CONCATENATE(D$7,$E$5),BECO_Datos!$D$3:$HN$86,BECO_Datos!$A36,FALSE)+IFERROR(HLOOKUP(CONCATENATE(D$7,$E$5),BECO_Datos!$HP$3:$LT$86,BECO_Datos!$A36,FALSE),0))*$D$5</f>
        <v>0</v>
      </c>
      <c r="E36" s="22">
        <f ca="1">(HLOOKUP(CONCATENATE(E$7,$E$5),BECO_Datos!$D$3:$HN$86,BECO_Datos!$A36,FALSE)+IFERROR(HLOOKUP(CONCATENATE(E$7,$E$5),BECO_Datos!$HP$3:$LT$86,BECO_Datos!$A36,FALSE),0))*$D$5</f>
        <v>0</v>
      </c>
      <c r="F36" s="22">
        <f ca="1">(HLOOKUP(CONCATENATE(F$7,$E$5),BECO_Datos!$D$3:$HN$86,BECO_Datos!$A36,FALSE)+IFERROR(HLOOKUP(CONCATENATE(F$7,$E$5),BECO_Datos!$HP$3:$LT$86,BECO_Datos!$A36,FALSE),0))*$D$5</f>
        <v>0</v>
      </c>
      <c r="G36" s="22">
        <f ca="1">(HLOOKUP(CONCATENATE(G$7,$E$5),BECO_Datos!$D$3:$HN$86,BECO_Datos!$A36,FALSE)+IFERROR(HLOOKUP(CONCATENATE(G$7,$E$5),BECO_Datos!$HP$3:$LT$86,BECO_Datos!$A36,FALSE),0))*$D$5</f>
        <v>0</v>
      </c>
      <c r="H36" s="22">
        <f ca="1">(HLOOKUP(CONCATENATE(H$7,$E$5),BECO_Datos!$D$3:$HN$86,BECO_Datos!$A36,FALSE)+IFERROR(HLOOKUP(CONCATENATE(H$7,$E$5),BECO_Datos!$HP$3:$LT$86,BECO_Datos!$A36,FALSE),0))*$D$5</f>
        <v>0</v>
      </c>
      <c r="I36" s="22">
        <f ca="1">(HLOOKUP(CONCATENATE(I$7,$E$5),BECO_Datos!$D$3:$HN$86,BECO_Datos!$A36,FALSE)+IFERROR(HLOOKUP(CONCATENATE(I$7,$E$5),BECO_Datos!$HP$3:$LT$86,BECO_Datos!$A36,FALSE),0))*$D$5</f>
        <v>0</v>
      </c>
      <c r="J36" s="22">
        <f ca="1">(HLOOKUP(CONCATENATE(J$7,$E$5),BECO_Datos!$D$3:$HN$86,BECO_Datos!$A36,FALSE)+IFERROR(HLOOKUP(CONCATENATE(J$7,$E$5),BECO_Datos!$HP$3:$LT$86,BECO_Datos!$A36,FALSE),0))*$D$5</f>
        <v>0</v>
      </c>
      <c r="K36" s="22">
        <f ca="1">(HLOOKUP(CONCATENATE(K$7,$E$5),BECO_Datos!$D$3:$HN$86,BECO_Datos!$A36,FALSE)+IFERROR(HLOOKUP(CONCATENATE(K$7,$E$5),BECO_Datos!$HP$3:$LT$86,BECO_Datos!$A36,FALSE),0))*$D$5</f>
        <v>0</v>
      </c>
      <c r="L36" s="22">
        <f ca="1">(HLOOKUP(CONCATENATE(L$7,$E$5),BECO_Datos!$D$3:$HN$86,BECO_Datos!$A36,FALSE)+IFERROR(HLOOKUP(CONCATENATE(L$7,$E$5),BECO_Datos!$HP$3:$LT$86,BECO_Datos!$A36,FALSE),0))*$D$5</f>
        <v>0</v>
      </c>
      <c r="M36" s="22">
        <f ca="1">(HLOOKUP(CONCATENATE(M$7,$E$5),BECO_Datos!$D$3:$HN$86,BECO_Datos!$A36,FALSE)+IFERROR(HLOOKUP(CONCATENATE(M$7,$E$5),BECO_Datos!$HP$3:$LT$86,BECO_Datos!$A36,FALSE),0))*$D$5</f>
        <v>0</v>
      </c>
    </row>
    <row r="37" spans="1:13" x14ac:dyDescent="0.25">
      <c r="A37" s="54"/>
      <c r="B37" s="149" t="s">
        <v>297</v>
      </c>
      <c r="C37" s="23">
        <f t="shared" ca="1" si="1"/>
        <v>-1437854.9692404533</v>
      </c>
      <c r="D37" s="96">
        <f ca="1">SUMIF(D26:D36,"&lt;0")</f>
        <v>-127321.74462952933</v>
      </c>
      <c r="E37" s="96">
        <f t="shared" ref="E37:M37" ca="1" si="5">SUMIF(E26:E36,"&lt;0")</f>
        <v>-124242.01230535639</v>
      </c>
      <c r="F37" s="96">
        <f t="shared" ca="1" si="5"/>
        <v>-105221.47970382079</v>
      </c>
      <c r="G37" s="96">
        <f t="shared" ca="1" si="5"/>
        <v>-137668.12284055268</v>
      </c>
      <c r="H37" s="96">
        <f t="shared" ca="1" si="5"/>
        <v>-152068.03569750505</v>
      </c>
      <c r="I37" s="96">
        <f t="shared" ca="1" si="5"/>
        <v>-120806.83244352067</v>
      </c>
      <c r="J37" s="96">
        <f t="shared" ca="1" si="5"/>
        <v>-129512.45113304863</v>
      </c>
      <c r="K37" s="96">
        <f t="shared" ca="1" si="5"/>
        <v>-147909.87289495382</v>
      </c>
      <c r="L37" s="96">
        <f t="shared" ca="1" si="5"/>
        <v>-162615.28321698168</v>
      </c>
      <c r="M37" s="96">
        <f t="shared" ca="1" si="5"/>
        <v>-230489.13437518402</v>
      </c>
    </row>
    <row r="38" spans="1:13" x14ac:dyDescent="0.25">
      <c r="B38" s="153" t="s">
        <v>300</v>
      </c>
      <c r="C38" s="152">
        <f t="shared" ca="1" si="1"/>
        <v>2170713.6328768153</v>
      </c>
      <c r="D38" s="93">
        <f ca="1">D9+D37</f>
        <v>115386.62929896871</v>
      </c>
      <c r="E38" s="93">
        <f t="shared" ref="E38" ca="1" si="6">E9+E37</f>
        <v>125407.37268201151</v>
      </c>
      <c r="F38" s="93">
        <f t="shared" ref="F38" ca="1" si="7">F9+F37</f>
        <v>306962.93979935872</v>
      </c>
      <c r="G38" s="93">
        <f t="shared" ref="G38" ca="1" si="8">G9+G37</f>
        <v>294915.61636971042</v>
      </c>
      <c r="H38" s="93">
        <f t="shared" ref="H38" ca="1" si="9">H9+H37</f>
        <v>192088.41292814759</v>
      </c>
      <c r="I38" s="93">
        <f t="shared" ref="I38" ca="1" si="10">I9+I37</f>
        <v>198553.57200229296</v>
      </c>
      <c r="J38" s="93">
        <f t="shared" ref="J38" ca="1" si="11">J9+J37</f>
        <v>231870.2370204482</v>
      </c>
      <c r="K38" s="93">
        <f t="shared" ref="K38" ca="1" si="12">K9+K37</f>
        <v>247924.33505004004</v>
      </c>
      <c r="L38" s="93">
        <f t="shared" ref="L38" ca="1" si="13">L9+L37</f>
        <v>262282.93387682433</v>
      </c>
      <c r="M38" s="93">
        <f t="shared" ref="M38" ca="1" si="14">M9+M37</f>
        <v>195321.58384901244</v>
      </c>
    </row>
    <row r="39" spans="1:13" x14ac:dyDescent="0.25">
      <c r="A39" s="54"/>
      <c r="B39" s="111" t="s">
        <v>146</v>
      </c>
      <c r="C39" s="156">
        <f t="shared" ca="1" si="1"/>
        <v>1.188076095695616</v>
      </c>
      <c r="D39" s="112">
        <f t="shared" ref="D39" ca="1" si="15">IF(D41=0,0,D40/D38)</f>
        <v>-0.15863985008692164</v>
      </c>
      <c r="E39" s="112">
        <f t="shared" ref="E39" ca="1" si="16">IF(E41=0,0,E40/E38)</f>
        <v>-0.23416486391852454</v>
      </c>
      <c r="F39" s="112">
        <f t="shared" ref="F39" ca="1" si="17">IF(F41=0,0,F40/F38)</f>
        <v>0.37048335391252907</v>
      </c>
      <c r="G39" s="112">
        <f t="shared" ref="G39" ca="1" si="18">IF(G41=0,0,G40/G38)</f>
        <v>0.44922978438835859</v>
      </c>
      <c r="H39" s="112">
        <f t="shared" ref="H39" ca="1" si="19">IF(H41=0,0,H40/H38)</f>
        <v>0.17086105765561913</v>
      </c>
      <c r="I39" s="112">
        <f t="shared" ref="I39" ca="1" si="20">IF(I41=0,0,I40/I38)</f>
        <v>5.8667920754162842E-2</v>
      </c>
      <c r="J39" s="112">
        <f t="shared" ref="J39" ca="1" si="21">IF(J41=0,0,J40/J38)</f>
        <v>0.19201765934826265</v>
      </c>
      <c r="K39" s="112">
        <f t="shared" ref="K39" ca="1" si="22">IF(K41=0,0,K40/K38)</f>
        <v>0.18742863188970496</v>
      </c>
      <c r="L39" s="112">
        <f t="shared" ref="L39" ca="1" si="23">IF(L41=0,0,L40/L38)</f>
        <v>0.20106766861650469</v>
      </c>
      <c r="M39" s="112">
        <f t="shared" ref="M39" ca="1" si="24">IF(M41=0,0,M40/M38)</f>
        <v>-4.8875266864079614E-2</v>
      </c>
    </row>
    <row r="40" spans="1:13" x14ac:dyDescent="0.25">
      <c r="A40" s="54"/>
      <c r="B40" s="113" t="s">
        <v>10</v>
      </c>
      <c r="C40" s="152">
        <f t="shared" ca="1" si="1"/>
        <v>377189.29752309556</v>
      </c>
      <c r="D40" s="114">
        <f t="shared" ref="D40" ca="1" si="25">D38-D41</f>
        <v>-18304.917574023595</v>
      </c>
      <c r="E40" s="114">
        <f t="shared" ref="E40" ca="1" si="26">E38-E41</f>
        <v>-29366.000358462916</v>
      </c>
      <c r="F40" s="114">
        <f t="shared" ref="F40" ca="1" si="27">F38-F41</f>
        <v>113724.65946371618</v>
      </c>
      <c r="G40" s="114">
        <f t="shared" ref="G40" ca="1" si="28">G38-G41</f>
        <v>132484.87875452489</v>
      </c>
      <c r="H40" s="114">
        <f t="shared" ref="H40" ca="1" si="29">H38-H41</f>
        <v>32820.429396292602</v>
      </c>
      <c r="I40" s="114">
        <f t="shared" ref="I40" ca="1" si="30">I38-I41</f>
        <v>11648.725227686489</v>
      </c>
      <c r="J40" s="114">
        <f t="shared" ref="J40" ca="1" si="31">J38-J41</f>
        <v>44523.180185193341</v>
      </c>
      <c r="K40" s="114">
        <f t="shared" ref="K40" ca="1" si="32">K38-K41</f>
        <v>46468.118930593831</v>
      </c>
      <c r="L40" s="114">
        <f t="shared" ref="L40" ca="1" si="33">L38-L41</f>
        <v>52736.618032509927</v>
      </c>
      <c r="M40" s="114">
        <f t="shared" ref="M40" ca="1" si="34">M38-M41</f>
        <v>-9546.3945349351852</v>
      </c>
    </row>
    <row r="41" spans="1:13" x14ac:dyDescent="0.25">
      <c r="A41" s="54"/>
      <c r="B41" s="150" t="s">
        <v>264</v>
      </c>
      <c r="C41" s="22">
        <f t="shared" ca="1" si="1"/>
        <v>1793524.3353537193</v>
      </c>
      <c r="D41" s="97">
        <f ca="1">D42+D45+D46+D70+D82+D83+D84+D85+D86</f>
        <v>133691.5468729923</v>
      </c>
      <c r="E41" s="97">
        <f t="shared" ref="E41:M41" ca="1" si="35">E42+E45+E46+E70+E82+E83+E84+E85+E86</f>
        <v>154773.37304047443</v>
      </c>
      <c r="F41" s="97">
        <f t="shared" ca="1" si="35"/>
        <v>193238.28033564254</v>
      </c>
      <c r="G41" s="97">
        <f t="shared" ca="1" si="35"/>
        <v>162430.73761518553</v>
      </c>
      <c r="H41" s="97">
        <f t="shared" ca="1" si="35"/>
        <v>159267.98353185499</v>
      </c>
      <c r="I41" s="97">
        <f t="shared" ca="1" si="35"/>
        <v>186904.84677460647</v>
      </c>
      <c r="J41" s="97">
        <f t="shared" ca="1" si="35"/>
        <v>187347.05683525486</v>
      </c>
      <c r="K41" s="97">
        <f t="shared" ca="1" si="35"/>
        <v>201456.21611944621</v>
      </c>
      <c r="L41" s="97">
        <f t="shared" ca="1" si="35"/>
        <v>209546.31584431441</v>
      </c>
      <c r="M41" s="97">
        <f t="shared" ca="1" si="35"/>
        <v>204867.97838394763</v>
      </c>
    </row>
    <row r="42" spans="1:13" x14ac:dyDescent="0.25">
      <c r="A42" s="54"/>
      <c r="B42" s="151" t="s">
        <v>12</v>
      </c>
      <c r="C42" s="23">
        <f t="shared" ca="1" si="1"/>
        <v>418974.73450285016</v>
      </c>
      <c r="D42" s="98">
        <f t="shared" ref="D42" ca="1" si="36">SUM(D43:D44)</f>
        <v>46215.012270420666</v>
      </c>
      <c r="E42" s="98">
        <f t="shared" ref="E42:M42" ca="1" si="37">SUM(E43:E44)</f>
        <v>44875.323227144399</v>
      </c>
      <c r="F42" s="98">
        <f t="shared" ca="1" si="37"/>
        <v>39881.103133707336</v>
      </c>
      <c r="G42" s="98">
        <f t="shared" ca="1" si="37"/>
        <v>36289.733975804746</v>
      </c>
      <c r="H42" s="98">
        <f t="shared" ca="1" si="37"/>
        <v>38076.44574892566</v>
      </c>
      <c r="I42" s="98">
        <f t="shared" ca="1" si="37"/>
        <v>40517.589631198483</v>
      </c>
      <c r="J42" s="98">
        <f t="shared" ca="1" si="37"/>
        <v>41744.23101054522</v>
      </c>
      <c r="K42" s="98">
        <f t="shared" ca="1" si="37"/>
        <v>43258.417834510845</v>
      </c>
      <c r="L42" s="98">
        <f t="shared" ca="1" si="37"/>
        <v>44449.185195972466</v>
      </c>
      <c r="M42" s="98">
        <f t="shared" ca="1" si="37"/>
        <v>43667.692474620308</v>
      </c>
    </row>
    <row r="43" spans="1:13" x14ac:dyDescent="0.25">
      <c r="A43" s="54"/>
      <c r="B43" s="144" t="s">
        <v>133</v>
      </c>
      <c r="C43" s="22">
        <f t="shared" ca="1" si="1"/>
        <v>417493.92334086268</v>
      </c>
      <c r="D43" s="100">
        <f ca="1">(HLOOKUP(CONCATENATE(D$7,$E$5),BECO_Datos!$D$3:$HN$86,BECO_Datos!$A43,FALSE)+IFERROR(HLOOKUP(CONCATENATE(D$7,$E$5),BECO_Datos!$HP$3:$LT$86,BECO_Datos!$A43,FALSE),0))*$D$5</f>
        <v>46163.613215417681</v>
      </c>
      <c r="E43" s="100">
        <f ca="1">(HLOOKUP(CONCATENATE(E$7,$E$5),BECO_Datos!$D$3:$HN$86,BECO_Datos!$A43,FALSE)+IFERROR(HLOOKUP(CONCATENATE(E$7,$E$5),BECO_Datos!$HP$3:$LT$86,BECO_Datos!$A43,FALSE),0))*$D$5</f>
        <v>44810.132567619599</v>
      </c>
      <c r="F43" s="100">
        <f ca="1">(HLOOKUP(CONCATENATE(F$7,$E$5),BECO_Datos!$D$3:$HN$86,BECO_Datos!$A43,FALSE)+IFERROR(HLOOKUP(CONCATENATE(F$7,$E$5),BECO_Datos!$HP$3:$LT$86,BECO_Datos!$A43,FALSE),0))*$D$5</f>
        <v>39800.954435216074</v>
      </c>
      <c r="G43" s="100">
        <f ca="1">(HLOOKUP(CONCATENATE(G$7,$E$5),BECO_Datos!$D$3:$HN$86,BECO_Datos!$A43,FALSE)+IFERROR(HLOOKUP(CONCATENATE(G$7,$E$5),BECO_Datos!$HP$3:$LT$86,BECO_Datos!$A43,FALSE),0))*$D$5</f>
        <v>36194.578460237375</v>
      </c>
      <c r="H43" s="100">
        <f ca="1">(HLOOKUP(CONCATENATE(H$7,$E$5),BECO_Datos!$D$3:$HN$86,BECO_Datos!$A43,FALSE)+IFERROR(HLOOKUP(CONCATENATE(H$7,$E$5),BECO_Datos!$HP$3:$LT$86,BECO_Datos!$A43,FALSE),0))*$D$5</f>
        <v>37953.665186363833</v>
      </c>
      <c r="I43" s="100">
        <f ca="1">(HLOOKUP(CONCATENATE(I$7,$E$5),BECO_Datos!$D$3:$HN$86,BECO_Datos!$A43,FALSE)+IFERROR(HLOOKUP(CONCATENATE(I$7,$E$5),BECO_Datos!$HP$3:$LT$86,BECO_Datos!$A43,FALSE),0))*$D$5</f>
        <v>40371.150884873823</v>
      </c>
      <c r="J43" s="100">
        <f ca="1">(HLOOKUP(CONCATENATE(J$7,$E$5),BECO_Datos!$D$3:$HN$86,BECO_Datos!$A43,FALSE)+IFERROR(HLOOKUP(CONCATENATE(J$7,$E$5),BECO_Datos!$HP$3:$LT$86,BECO_Datos!$A43,FALSE),0))*$D$5</f>
        <v>41566.760441074861</v>
      </c>
      <c r="K43" s="100">
        <f ca="1">(HLOOKUP(CONCATENATE(K$7,$E$5),BECO_Datos!$D$3:$HN$86,BECO_Datos!$A43,FALSE)+IFERROR(HLOOKUP(CONCATENATE(K$7,$E$5),BECO_Datos!$HP$3:$LT$86,BECO_Datos!$A43,FALSE),0))*$D$5</f>
        <v>43045.411032692718</v>
      </c>
      <c r="L43" s="100">
        <f ca="1">(HLOOKUP(CONCATENATE(L$7,$E$5),BECO_Datos!$D$3:$HN$86,BECO_Datos!$A43,FALSE)+IFERROR(HLOOKUP(CONCATENATE(L$7,$E$5),BECO_Datos!$HP$3:$LT$86,BECO_Datos!$A43,FALSE),0))*$D$5</f>
        <v>44182.93075675163</v>
      </c>
      <c r="M43" s="100">
        <f ca="1">(HLOOKUP(CONCATENATE(M$7,$E$5),BECO_Datos!$D$3:$HN$86,BECO_Datos!$A43,FALSE)+IFERROR(HLOOKUP(CONCATENATE(M$7,$E$5),BECO_Datos!$HP$3:$LT$86,BECO_Datos!$A43,FALSE),0))*$D$5</f>
        <v>43404.726360615088</v>
      </c>
    </row>
    <row r="44" spans="1:13" x14ac:dyDescent="0.25">
      <c r="A44" s="54"/>
      <c r="B44" s="145" t="s">
        <v>134</v>
      </c>
      <c r="C44" s="23">
        <f t="shared" ca="1" si="1"/>
        <v>1480.8111619874471</v>
      </c>
      <c r="D44" s="101">
        <f ca="1">(HLOOKUP(CONCATENATE(D$7,$E$5),BECO_Datos!$D$3:$HN$86,BECO_Datos!$A44,FALSE)+IFERROR(HLOOKUP(CONCATENATE(D$7,$E$5),BECO_Datos!$HP$3:$LT$86,BECO_Datos!$A44,FALSE),0))*$D$5</f>
        <v>51.399055002985129</v>
      </c>
      <c r="E44" s="101">
        <f ca="1">(HLOOKUP(CONCATENATE(E$7,$E$5),BECO_Datos!$D$3:$HN$86,BECO_Datos!$A44,FALSE)+IFERROR(HLOOKUP(CONCATENATE(E$7,$E$5),BECO_Datos!$HP$3:$LT$86,BECO_Datos!$A44,FALSE),0))*$D$5</f>
        <v>65.190659524801191</v>
      </c>
      <c r="F44" s="101">
        <f ca="1">(HLOOKUP(CONCATENATE(F$7,$E$5),BECO_Datos!$D$3:$HN$86,BECO_Datos!$A44,FALSE)+IFERROR(HLOOKUP(CONCATENATE(F$7,$E$5),BECO_Datos!$HP$3:$LT$86,BECO_Datos!$A44,FALSE),0))*$D$5</f>
        <v>80.148698491263389</v>
      </c>
      <c r="G44" s="101">
        <f ca="1">(HLOOKUP(CONCATENATE(G$7,$E$5),BECO_Datos!$D$3:$HN$86,BECO_Datos!$A44,FALSE)+IFERROR(HLOOKUP(CONCATENATE(G$7,$E$5),BECO_Datos!$HP$3:$LT$86,BECO_Datos!$A44,FALSE),0))*$D$5</f>
        <v>95.155515567370315</v>
      </c>
      <c r="H44" s="101">
        <f ca="1">(HLOOKUP(CONCATENATE(H$7,$E$5),BECO_Datos!$D$3:$HN$86,BECO_Datos!$A44,FALSE)+IFERROR(HLOOKUP(CONCATENATE(H$7,$E$5),BECO_Datos!$HP$3:$LT$86,BECO_Datos!$A44,FALSE),0))*$D$5</f>
        <v>122.78056256183021</v>
      </c>
      <c r="I44" s="101">
        <f ca="1">(HLOOKUP(CONCATENATE(I$7,$E$5),BECO_Datos!$D$3:$HN$86,BECO_Datos!$A44,FALSE)+IFERROR(HLOOKUP(CONCATENATE(I$7,$E$5),BECO_Datos!$HP$3:$LT$86,BECO_Datos!$A44,FALSE),0))*$D$5</f>
        <v>146.43874632466023</v>
      </c>
      <c r="J44" s="101">
        <f ca="1">(HLOOKUP(CONCATENATE(J$7,$E$5),BECO_Datos!$D$3:$HN$86,BECO_Datos!$A44,FALSE)+IFERROR(HLOOKUP(CONCATENATE(J$7,$E$5),BECO_Datos!$HP$3:$LT$86,BECO_Datos!$A44,FALSE),0))*$D$5</f>
        <v>177.4705694703558</v>
      </c>
      <c r="K44" s="101">
        <f ca="1">(HLOOKUP(CONCATENATE(K$7,$E$5),BECO_Datos!$D$3:$HN$86,BECO_Datos!$A44,FALSE)+IFERROR(HLOOKUP(CONCATENATE(K$7,$E$5),BECO_Datos!$HP$3:$LT$86,BECO_Datos!$A44,FALSE),0))*$D$5</f>
        <v>213.00680181812541</v>
      </c>
      <c r="L44" s="101">
        <f ca="1">(HLOOKUP(CONCATENATE(L$7,$E$5),BECO_Datos!$D$3:$HN$86,BECO_Datos!$A44,FALSE)+IFERROR(HLOOKUP(CONCATENATE(L$7,$E$5),BECO_Datos!$HP$3:$LT$86,BECO_Datos!$A44,FALSE),0))*$D$5</f>
        <v>266.25443922083826</v>
      </c>
      <c r="M44" s="101">
        <f ca="1">(HLOOKUP(CONCATENATE(M$7,$E$5),BECO_Datos!$D$3:$HN$86,BECO_Datos!$A44,FALSE)+IFERROR(HLOOKUP(CONCATENATE(M$7,$E$5),BECO_Datos!$HP$3:$LT$86,BECO_Datos!$A44,FALSE),0))*$D$5</f>
        <v>262.96611400521726</v>
      </c>
    </row>
    <row r="45" spans="1:13" x14ac:dyDescent="0.25">
      <c r="A45" s="54"/>
      <c r="B45" s="141" t="s">
        <v>13</v>
      </c>
      <c r="C45" s="22">
        <f t="shared" ca="1" si="1"/>
        <v>135833.9863213393</v>
      </c>
      <c r="D45" s="22">
        <f ca="1">(HLOOKUP(CONCATENATE(D$7,$E$5),BECO_Datos!$D$3:$HN$86,BECO_Datos!$A45,FALSE)+IFERROR(HLOOKUP(CONCATENATE(D$7,$E$5),BECO_Datos!$HP$3:$LT$86,BECO_Datos!$A45,FALSE),0))*$D$5</f>
        <v>11601.915882389856</v>
      </c>
      <c r="E45" s="22">
        <f ca="1">(HLOOKUP(CONCATENATE(E$7,$E$5),BECO_Datos!$D$3:$HN$86,BECO_Datos!$A45,FALSE)+IFERROR(HLOOKUP(CONCATENATE(E$7,$E$5),BECO_Datos!$HP$3:$LT$86,BECO_Datos!$A45,FALSE),0))*$D$5</f>
        <v>12657.010262992389</v>
      </c>
      <c r="F45" s="22">
        <f ca="1">(HLOOKUP(CONCATENATE(F$7,$E$5),BECO_Datos!$D$3:$HN$86,BECO_Datos!$A45,FALSE)+IFERROR(HLOOKUP(CONCATENATE(F$7,$E$5),BECO_Datos!$HP$3:$LT$86,BECO_Datos!$A45,FALSE),0))*$D$5</f>
        <v>11984.197477389833</v>
      </c>
      <c r="G45" s="22">
        <f ca="1">(HLOOKUP(CONCATENATE(G$7,$E$5),BECO_Datos!$D$3:$HN$86,BECO_Datos!$A45,FALSE)+IFERROR(HLOOKUP(CONCATENATE(G$7,$E$5),BECO_Datos!$HP$3:$LT$86,BECO_Datos!$A45,FALSE),0))*$D$5</f>
        <v>10758.599143853433</v>
      </c>
      <c r="H45" s="22">
        <f ca="1">(HLOOKUP(CONCATENATE(H$7,$E$5),BECO_Datos!$D$3:$HN$86,BECO_Datos!$A45,FALSE)+IFERROR(HLOOKUP(CONCATENATE(H$7,$E$5),BECO_Datos!$HP$3:$LT$86,BECO_Datos!$A45,FALSE),0))*$D$5</f>
        <v>11608.696013749175</v>
      </c>
      <c r="I45" s="22">
        <f ca="1">(HLOOKUP(CONCATENATE(I$7,$E$5),BECO_Datos!$D$3:$HN$86,BECO_Datos!$A45,FALSE)+IFERROR(HLOOKUP(CONCATENATE(I$7,$E$5),BECO_Datos!$HP$3:$LT$86,BECO_Datos!$A45,FALSE),0))*$D$5</f>
        <v>12648.499337664703</v>
      </c>
      <c r="J45" s="22">
        <f ca="1">(HLOOKUP(CONCATENATE(J$7,$E$5),BECO_Datos!$D$3:$HN$86,BECO_Datos!$A45,FALSE)+IFERROR(HLOOKUP(CONCATENATE(J$7,$E$5),BECO_Datos!$HP$3:$LT$86,BECO_Datos!$A45,FALSE),0))*$D$5</f>
        <v>15604.429344274891</v>
      </c>
      <c r="K45" s="22">
        <f ca="1">(HLOOKUP(CONCATENATE(K$7,$E$5),BECO_Datos!$D$3:$HN$86,BECO_Datos!$A45,FALSE)+IFERROR(HLOOKUP(CONCATENATE(K$7,$E$5),BECO_Datos!$HP$3:$LT$86,BECO_Datos!$A45,FALSE),0))*$D$5</f>
        <v>16452.156375303839</v>
      </c>
      <c r="L45" s="22">
        <f ca="1">(HLOOKUP(CONCATENATE(L$7,$E$5),BECO_Datos!$D$3:$HN$86,BECO_Datos!$A45,FALSE)+IFERROR(HLOOKUP(CONCATENATE(L$7,$E$5),BECO_Datos!$HP$3:$LT$86,BECO_Datos!$A45,FALSE),0))*$D$5</f>
        <v>17220.258340576103</v>
      </c>
      <c r="M45" s="22">
        <f ca="1">(HLOOKUP(CONCATENATE(M$7,$E$5),BECO_Datos!$D$3:$HN$86,BECO_Datos!$A45,FALSE)+IFERROR(HLOOKUP(CONCATENATE(M$7,$E$5),BECO_Datos!$HP$3:$LT$86,BECO_Datos!$A45,FALSE),0))*$D$5</f>
        <v>15298.22414314508</v>
      </c>
    </row>
    <row r="46" spans="1:13" x14ac:dyDescent="0.25">
      <c r="A46" s="54"/>
      <c r="B46" s="151" t="s">
        <v>14</v>
      </c>
      <c r="C46" s="152">
        <f t="shared" ca="1" si="1"/>
        <v>713589.87612085009</v>
      </c>
      <c r="D46" s="98">
        <f t="shared" ref="D46" ca="1" si="38">SUM(D47:D69)</f>
        <v>69335.702648491162</v>
      </c>
      <c r="E46" s="98">
        <f t="shared" ref="E46:M46" ca="1" si="39">SUM(E47:E69)</f>
        <v>58049.423358145497</v>
      </c>
      <c r="F46" s="98">
        <f t="shared" ca="1" si="39"/>
        <v>62930.510373373691</v>
      </c>
      <c r="G46" s="98">
        <f t="shared" ca="1" si="39"/>
        <v>67394.970178491843</v>
      </c>
      <c r="H46" s="98">
        <f t="shared" ca="1" si="39"/>
        <v>67242.523381539664</v>
      </c>
      <c r="I46" s="98">
        <f t="shared" ca="1" si="39"/>
        <v>71021.704764211914</v>
      </c>
      <c r="J46" s="98">
        <f t="shared" ca="1" si="39"/>
        <v>75393.184646027745</v>
      </c>
      <c r="K46" s="98">
        <f t="shared" ca="1" si="39"/>
        <v>85347.485541382906</v>
      </c>
      <c r="L46" s="98">
        <f t="shared" ca="1" si="39"/>
        <v>75552.8180216115</v>
      </c>
      <c r="M46" s="98">
        <f t="shared" ca="1" si="39"/>
        <v>81321.553207574223</v>
      </c>
    </row>
    <row r="47" spans="1:13" x14ac:dyDescent="0.25">
      <c r="A47" s="54"/>
      <c r="B47" s="144" t="s">
        <v>82</v>
      </c>
      <c r="C47" s="22">
        <f t="shared" ca="1" si="1"/>
        <v>85636.290669193128</v>
      </c>
      <c r="D47" s="100">
        <f ca="1">(HLOOKUP(CONCATENATE(D$7,$E$5),BECO_Datos!$D$3:$HN$86,BECO_Datos!$A47,FALSE)+IFERROR(HLOOKUP(CONCATENATE(D$7,$E$5),BECO_Datos!$HP$3:$LT$86,BECO_Datos!$A47,FALSE),0))*$D$5</f>
        <v>8015.2133874108567</v>
      </c>
      <c r="E47" s="100">
        <f ca="1">(HLOOKUP(CONCATENATE(E$7,$E$5),BECO_Datos!$D$3:$HN$86,BECO_Datos!$A47,FALSE)+IFERROR(HLOOKUP(CONCATENATE(E$7,$E$5),BECO_Datos!$HP$3:$LT$86,BECO_Datos!$A47,FALSE),0))*$D$5</f>
        <v>4685.3578881234398</v>
      </c>
      <c r="F47" s="100">
        <f ca="1">(HLOOKUP(CONCATENATE(F$7,$E$5),BECO_Datos!$D$3:$HN$86,BECO_Datos!$A47,FALSE)+IFERROR(HLOOKUP(CONCATENATE(F$7,$E$5),BECO_Datos!$HP$3:$LT$86,BECO_Datos!$A47,FALSE),0))*$D$5</f>
        <v>8239.5874853752957</v>
      </c>
      <c r="G47" s="100">
        <f ca="1">(HLOOKUP(CONCATENATE(G$7,$E$5),BECO_Datos!$D$3:$HN$86,BECO_Datos!$A47,FALSE)+IFERROR(HLOOKUP(CONCATENATE(G$7,$E$5),BECO_Datos!$HP$3:$LT$86,BECO_Datos!$A47,FALSE),0))*$D$5</f>
        <v>7997.4152709813043</v>
      </c>
      <c r="H47" s="100">
        <f ca="1">(HLOOKUP(CONCATENATE(H$7,$E$5),BECO_Datos!$D$3:$HN$86,BECO_Datos!$A47,FALSE)+IFERROR(HLOOKUP(CONCATENATE(H$7,$E$5),BECO_Datos!$HP$3:$LT$86,BECO_Datos!$A47,FALSE),0))*$D$5</f>
        <v>8753.6457523294321</v>
      </c>
      <c r="I47" s="100">
        <f ca="1">(HLOOKUP(CONCATENATE(I$7,$E$5),BECO_Datos!$D$3:$HN$86,BECO_Datos!$A47,FALSE)+IFERROR(HLOOKUP(CONCATENATE(I$7,$E$5),BECO_Datos!$HP$3:$LT$86,BECO_Datos!$A47,FALSE),0))*$D$5</f>
        <v>8506.2227485146122</v>
      </c>
      <c r="J47" s="100">
        <f ca="1">(HLOOKUP(CONCATENATE(J$7,$E$5),BECO_Datos!$D$3:$HN$86,BECO_Datos!$A47,FALSE)+IFERROR(HLOOKUP(CONCATENATE(J$7,$E$5),BECO_Datos!$HP$3:$LT$86,BECO_Datos!$A47,FALSE),0))*$D$5</f>
        <v>9233.0248466413832</v>
      </c>
      <c r="K47" s="100">
        <f ca="1">(HLOOKUP(CONCATENATE(K$7,$E$5),BECO_Datos!$D$3:$HN$86,BECO_Datos!$A47,FALSE)+IFERROR(HLOOKUP(CONCATENATE(K$7,$E$5),BECO_Datos!$HP$3:$LT$86,BECO_Datos!$A47,FALSE),0))*$D$5</f>
        <v>10045.468028708521</v>
      </c>
      <c r="L47" s="100">
        <f ca="1">(HLOOKUP(CONCATENATE(L$7,$E$5),BECO_Datos!$D$3:$HN$86,BECO_Datos!$A47,FALSE)+IFERROR(HLOOKUP(CONCATENATE(L$7,$E$5),BECO_Datos!$HP$3:$LT$86,BECO_Datos!$A47,FALSE),0))*$D$5</f>
        <v>9949.9112047204544</v>
      </c>
      <c r="M47" s="100">
        <f ca="1">(HLOOKUP(CONCATENATE(M$7,$E$5),BECO_Datos!$D$3:$HN$86,BECO_Datos!$A47,FALSE)+IFERROR(HLOOKUP(CONCATENATE(M$7,$E$5),BECO_Datos!$HP$3:$LT$86,BECO_Datos!$A47,FALSE),0))*$D$5</f>
        <v>10210.444056387831</v>
      </c>
    </row>
    <row r="48" spans="1:13" x14ac:dyDescent="0.25">
      <c r="A48" s="54"/>
      <c r="B48" s="145" t="s">
        <v>83</v>
      </c>
      <c r="C48" s="23">
        <f t="shared" ca="1" si="1"/>
        <v>27296.314889639172</v>
      </c>
      <c r="D48" s="101">
        <f ca="1">(HLOOKUP(CONCATENATE(D$7,$E$5),BECO_Datos!$D$3:$HN$86,BECO_Datos!$A48,FALSE)+IFERROR(HLOOKUP(CONCATENATE(D$7,$E$5),BECO_Datos!$HP$3:$LT$86,BECO_Datos!$A48,FALSE),0))*$D$5</f>
        <v>2803.0658532524158</v>
      </c>
      <c r="E48" s="101">
        <f ca="1">(HLOOKUP(CONCATENATE(E$7,$E$5),BECO_Datos!$D$3:$HN$86,BECO_Datos!$A48,FALSE)+IFERROR(HLOOKUP(CONCATENATE(E$7,$E$5),BECO_Datos!$HP$3:$LT$86,BECO_Datos!$A48,FALSE),0))*$D$5</f>
        <v>827.290142254638</v>
      </c>
      <c r="F48" s="101">
        <f ca="1">(HLOOKUP(CONCATENATE(F$7,$E$5),BECO_Datos!$D$3:$HN$86,BECO_Datos!$A48,FALSE)+IFERROR(HLOOKUP(CONCATENATE(F$7,$E$5),BECO_Datos!$HP$3:$LT$86,BECO_Datos!$A48,FALSE),0))*$D$5</f>
        <v>2848.2773569308015</v>
      </c>
      <c r="G48" s="101">
        <f ca="1">(HLOOKUP(CONCATENATE(G$7,$E$5),BECO_Datos!$D$3:$HN$86,BECO_Datos!$A48,FALSE)+IFERROR(HLOOKUP(CONCATENATE(G$7,$E$5),BECO_Datos!$HP$3:$LT$86,BECO_Datos!$A48,FALSE),0))*$D$5</f>
        <v>3078.381308599759</v>
      </c>
      <c r="H48" s="101">
        <f ca="1">(HLOOKUP(CONCATENATE(H$7,$E$5),BECO_Datos!$D$3:$HN$86,BECO_Datos!$A48,FALSE)+IFERROR(HLOOKUP(CONCATENATE(H$7,$E$5),BECO_Datos!$HP$3:$LT$86,BECO_Datos!$A48,FALSE),0))*$D$5</f>
        <v>2883.9343858254297</v>
      </c>
      <c r="I48" s="101">
        <f ca="1">(HLOOKUP(CONCATENATE(I$7,$E$5),BECO_Datos!$D$3:$HN$86,BECO_Datos!$A48,FALSE)+IFERROR(HLOOKUP(CONCATENATE(I$7,$E$5),BECO_Datos!$HP$3:$LT$86,BECO_Datos!$A48,FALSE),0))*$D$5</f>
        <v>2844.3959582798284</v>
      </c>
      <c r="J48" s="101">
        <f ca="1">(HLOOKUP(CONCATENATE(J$7,$E$5),BECO_Datos!$D$3:$HN$86,BECO_Datos!$A48,FALSE)+IFERROR(HLOOKUP(CONCATENATE(J$7,$E$5),BECO_Datos!$HP$3:$LT$86,BECO_Datos!$A48,FALSE),0))*$D$5</f>
        <v>3032.8412442724834</v>
      </c>
      <c r="K48" s="101">
        <f ca="1">(HLOOKUP(CONCATENATE(K$7,$E$5),BECO_Datos!$D$3:$HN$86,BECO_Datos!$A48,FALSE)+IFERROR(HLOOKUP(CONCATENATE(K$7,$E$5),BECO_Datos!$HP$3:$LT$86,BECO_Datos!$A48,FALSE),0))*$D$5</f>
        <v>2777.7468478706683</v>
      </c>
      <c r="L48" s="101">
        <f ca="1">(HLOOKUP(CONCATENATE(L$7,$E$5),BECO_Datos!$D$3:$HN$86,BECO_Datos!$A48,FALSE)+IFERROR(HLOOKUP(CONCATENATE(L$7,$E$5),BECO_Datos!$HP$3:$LT$86,BECO_Datos!$A48,FALSE),0))*$D$5</f>
        <v>3084.1773707662005</v>
      </c>
      <c r="M48" s="101">
        <f ca="1">(HLOOKUP(CONCATENATE(M$7,$E$5),BECO_Datos!$D$3:$HN$86,BECO_Datos!$A48,FALSE)+IFERROR(HLOOKUP(CONCATENATE(M$7,$E$5),BECO_Datos!$HP$3:$LT$86,BECO_Datos!$A48,FALSE),0))*$D$5</f>
        <v>3116.2044215869482</v>
      </c>
    </row>
    <row r="49" spans="1:13" x14ac:dyDescent="0.25">
      <c r="A49" s="54"/>
      <c r="B49" s="144" t="s">
        <v>84</v>
      </c>
      <c r="C49" s="22">
        <f t="shared" ca="1" si="1"/>
        <v>254.4580764888633</v>
      </c>
      <c r="D49" s="100">
        <f ca="1">(HLOOKUP(CONCATENATE(D$7,$E$5),BECO_Datos!$D$3:$HN$86,BECO_Datos!$A49,FALSE)+IFERROR(HLOOKUP(CONCATENATE(D$7,$E$5),BECO_Datos!$HP$3:$LT$86,BECO_Datos!$A49,FALSE),0))*$D$5</f>
        <v>44.824416225619998</v>
      </c>
      <c r="E49" s="100">
        <f ca="1">(HLOOKUP(CONCATENATE(E$7,$E$5),BECO_Datos!$D$3:$HN$86,BECO_Datos!$A49,FALSE)+IFERROR(HLOOKUP(CONCATENATE(E$7,$E$5),BECO_Datos!$HP$3:$LT$86,BECO_Datos!$A49,FALSE),0))*$D$5</f>
        <v>10.2839850507</v>
      </c>
      <c r="F49" s="100">
        <f ca="1">(HLOOKUP(CONCATENATE(F$7,$E$5),BECO_Datos!$D$3:$HN$86,BECO_Datos!$A49,FALSE)+IFERROR(HLOOKUP(CONCATENATE(F$7,$E$5),BECO_Datos!$HP$3:$LT$86,BECO_Datos!$A49,FALSE),0))*$D$5</f>
        <v>31.886780927109999</v>
      </c>
      <c r="G49" s="100">
        <f ca="1">(HLOOKUP(CONCATENATE(G$7,$E$5),BECO_Datos!$D$3:$HN$86,BECO_Datos!$A49,FALSE)+IFERROR(HLOOKUP(CONCATENATE(G$7,$E$5),BECO_Datos!$HP$3:$LT$86,BECO_Datos!$A49,FALSE),0))*$D$5</f>
        <v>26.447368251020002</v>
      </c>
      <c r="H49" s="100">
        <f ca="1">(HLOOKUP(CONCATENATE(H$7,$E$5),BECO_Datos!$D$3:$HN$86,BECO_Datos!$A49,FALSE)+IFERROR(HLOOKUP(CONCATENATE(H$7,$E$5),BECO_Datos!$HP$3:$LT$86,BECO_Datos!$A49,FALSE),0))*$D$5</f>
        <v>46.45810817449</v>
      </c>
      <c r="I49" s="100">
        <f ca="1">(HLOOKUP(CONCATENATE(I$7,$E$5),BECO_Datos!$D$3:$HN$86,BECO_Datos!$A49,FALSE)+IFERROR(HLOOKUP(CONCATENATE(I$7,$E$5),BECO_Datos!$HP$3:$LT$86,BECO_Datos!$A49,FALSE),0))*$D$5</f>
        <v>45.441222251840003</v>
      </c>
      <c r="J49" s="100">
        <f ca="1">(HLOOKUP(CONCATENATE(J$7,$E$5),BECO_Datos!$D$3:$HN$86,BECO_Datos!$A49,FALSE)+IFERROR(HLOOKUP(CONCATENATE(J$7,$E$5),BECO_Datos!$HP$3:$LT$86,BECO_Datos!$A49,FALSE),0))*$D$5</f>
        <v>0</v>
      </c>
      <c r="K49" s="100">
        <f ca="1">(HLOOKUP(CONCATENATE(K$7,$E$5),BECO_Datos!$D$3:$HN$86,BECO_Datos!$A49,FALSE)+IFERROR(HLOOKUP(CONCATENATE(K$7,$E$5),BECO_Datos!$HP$3:$LT$86,BECO_Datos!$A49,FALSE),0))*$D$5</f>
        <v>0</v>
      </c>
      <c r="L49" s="100">
        <f ca="1">(HLOOKUP(CONCATENATE(L$7,$E$5),BECO_Datos!$D$3:$HN$86,BECO_Datos!$A49,FALSE)+IFERROR(HLOOKUP(CONCATENATE(L$7,$E$5),BECO_Datos!$HP$3:$LT$86,BECO_Datos!$A49,FALSE),0))*$D$5</f>
        <v>25.42786904279</v>
      </c>
      <c r="M49" s="100">
        <f ca="1">(HLOOKUP(CONCATENATE(M$7,$E$5),BECO_Datos!$D$3:$HN$86,BECO_Datos!$A49,FALSE)+IFERROR(HLOOKUP(CONCATENATE(M$7,$E$5),BECO_Datos!$HP$3:$LT$86,BECO_Datos!$A49,FALSE),0))*$D$5</f>
        <v>23.688326565293281</v>
      </c>
    </row>
    <row r="50" spans="1:13" x14ac:dyDescent="0.25">
      <c r="A50" s="54"/>
      <c r="B50" s="145" t="s">
        <v>85</v>
      </c>
      <c r="C50" s="23">
        <f t="shared" ca="1" si="1"/>
        <v>24367.528977491114</v>
      </c>
      <c r="D50" s="101">
        <f ca="1">(HLOOKUP(CONCATENATE(D$7,$E$5),BECO_Datos!$D$3:$HN$86,BECO_Datos!$A50,FALSE)+IFERROR(HLOOKUP(CONCATENATE(D$7,$E$5),BECO_Datos!$HP$3:$LT$86,BECO_Datos!$A50,FALSE),0))*$D$5</f>
        <v>1863.58437644676</v>
      </c>
      <c r="E50" s="101">
        <f ca="1">(HLOOKUP(CONCATENATE(E$7,$E$5),BECO_Datos!$D$3:$HN$86,BECO_Datos!$A50,FALSE)+IFERROR(HLOOKUP(CONCATENATE(E$7,$E$5),BECO_Datos!$HP$3:$LT$86,BECO_Datos!$A50,FALSE),0))*$D$5</f>
        <v>1407.1699887127099</v>
      </c>
      <c r="F50" s="101">
        <f ca="1">(HLOOKUP(CONCATENATE(F$7,$E$5),BECO_Datos!$D$3:$HN$86,BECO_Datos!$A50,FALSE)+IFERROR(HLOOKUP(CONCATENATE(F$7,$E$5),BECO_Datos!$HP$3:$LT$86,BECO_Datos!$A50,FALSE),0))*$D$5</f>
        <v>1921.2757280015501</v>
      </c>
      <c r="G50" s="101">
        <f ca="1">(HLOOKUP(CONCATENATE(G$7,$E$5),BECO_Datos!$D$3:$HN$86,BECO_Datos!$A50,FALSE)+IFERROR(HLOOKUP(CONCATENATE(G$7,$E$5),BECO_Datos!$HP$3:$LT$86,BECO_Datos!$A50,FALSE),0))*$D$5</f>
        <v>1834.06332526295</v>
      </c>
      <c r="H50" s="101">
        <f ca="1">(HLOOKUP(CONCATENATE(H$7,$E$5),BECO_Datos!$D$3:$HN$86,BECO_Datos!$A50,FALSE)+IFERROR(HLOOKUP(CONCATENATE(H$7,$E$5),BECO_Datos!$HP$3:$LT$86,BECO_Datos!$A50,FALSE),0))*$D$5</f>
        <v>2036.0218488697099</v>
      </c>
      <c r="I50" s="101">
        <f ca="1">(HLOOKUP(CONCATENATE(I$7,$E$5),BECO_Datos!$D$3:$HN$86,BECO_Datos!$A50,FALSE)+IFERROR(HLOOKUP(CONCATENATE(I$7,$E$5),BECO_Datos!$HP$3:$LT$86,BECO_Datos!$A50,FALSE),0))*$D$5</f>
        <v>1524.9710757385601</v>
      </c>
      <c r="J50" s="101">
        <f ca="1">(HLOOKUP(CONCATENATE(J$7,$E$5),BECO_Datos!$D$3:$HN$86,BECO_Datos!$A50,FALSE)+IFERROR(HLOOKUP(CONCATENATE(J$7,$E$5),BECO_Datos!$HP$3:$LT$86,BECO_Datos!$A50,FALSE),0))*$D$5</f>
        <v>2486.6651838616999</v>
      </c>
      <c r="K50" s="101">
        <f ca="1">(HLOOKUP(CONCATENATE(K$7,$E$5),BECO_Datos!$D$3:$HN$86,BECO_Datos!$A50,FALSE)+IFERROR(HLOOKUP(CONCATENATE(K$7,$E$5),BECO_Datos!$HP$3:$LT$86,BECO_Datos!$A50,FALSE),0))*$D$5</f>
        <v>3835.1792714379103</v>
      </c>
      <c r="L50" s="101">
        <f ca="1">(HLOOKUP(CONCATENATE(L$7,$E$5),BECO_Datos!$D$3:$HN$86,BECO_Datos!$A50,FALSE)+IFERROR(HLOOKUP(CONCATENATE(L$7,$E$5),BECO_Datos!$HP$3:$LT$86,BECO_Datos!$A50,FALSE),0))*$D$5</f>
        <v>3577.3839461714101</v>
      </c>
      <c r="M50" s="101">
        <f ca="1">(HLOOKUP(CONCATENATE(M$7,$E$5),BECO_Datos!$D$3:$HN$86,BECO_Datos!$A50,FALSE)+IFERROR(HLOOKUP(CONCATENATE(M$7,$E$5),BECO_Datos!$HP$3:$LT$86,BECO_Datos!$A50,FALSE),0))*$D$5</f>
        <v>3881.2142329878566</v>
      </c>
    </row>
    <row r="51" spans="1:13" x14ac:dyDescent="0.25">
      <c r="A51" s="54"/>
      <c r="B51" s="144" t="s">
        <v>86</v>
      </c>
      <c r="C51" s="22">
        <f t="shared" ca="1" si="1"/>
        <v>9029.3240596568594</v>
      </c>
      <c r="D51" s="100">
        <f ca="1">(HLOOKUP(CONCATENATE(D$7,$E$5),BECO_Datos!$D$3:$HN$86,BECO_Datos!$A51,FALSE)+IFERROR(HLOOKUP(CONCATENATE(D$7,$E$5),BECO_Datos!$HP$3:$LT$86,BECO_Datos!$A51,FALSE),0))*$D$5</f>
        <v>1408.3042959131101</v>
      </c>
      <c r="E51" s="100">
        <f ca="1">(HLOOKUP(CONCATENATE(E$7,$E$5),BECO_Datos!$D$3:$HN$86,BECO_Datos!$A51,FALSE)+IFERROR(HLOOKUP(CONCATENATE(E$7,$E$5),BECO_Datos!$HP$3:$LT$86,BECO_Datos!$A51,FALSE),0))*$D$5</f>
        <v>225.9022936428</v>
      </c>
      <c r="F51" s="100">
        <f ca="1">(HLOOKUP(CONCATENATE(F$7,$E$5),BECO_Datos!$D$3:$HN$86,BECO_Datos!$A51,FALSE)+IFERROR(HLOOKUP(CONCATENATE(F$7,$E$5),BECO_Datos!$HP$3:$LT$86,BECO_Datos!$A51,FALSE),0))*$D$5</f>
        <v>1238.0523424724502</v>
      </c>
      <c r="G51" s="100">
        <f ca="1">(HLOOKUP(CONCATENATE(G$7,$E$5),BECO_Datos!$D$3:$HN$86,BECO_Datos!$A51,FALSE)+IFERROR(HLOOKUP(CONCATENATE(G$7,$E$5),BECO_Datos!$HP$3:$LT$86,BECO_Datos!$A51,FALSE),0))*$D$5</f>
        <v>1437.0296016378099</v>
      </c>
      <c r="H51" s="100">
        <f ca="1">(HLOOKUP(CONCATENATE(H$7,$E$5),BECO_Datos!$D$3:$HN$86,BECO_Datos!$A51,FALSE)+IFERROR(HLOOKUP(CONCATENATE(H$7,$E$5),BECO_Datos!$HP$3:$LT$86,BECO_Datos!$A51,FALSE),0))*$D$5</f>
        <v>1560.0234283698001</v>
      </c>
      <c r="I51" s="100">
        <f ca="1">(HLOOKUP(CONCATENATE(I$7,$E$5),BECO_Datos!$D$3:$HN$86,BECO_Datos!$A51,FALSE)+IFERROR(HLOOKUP(CONCATENATE(I$7,$E$5),BECO_Datos!$HP$3:$LT$86,BECO_Datos!$A51,FALSE),0))*$D$5</f>
        <v>1767.50106986284</v>
      </c>
      <c r="J51" s="100">
        <f ca="1">(HLOOKUP(CONCATENATE(J$7,$E$5),BECO_Datos!$D$3:$HN$86,BECO_Datos!$A51,FALSE)+IFERROR(HLOOKUP(CONCATENATE(J$7,$E$5),BECO_Datos!$HP$3:$LT$86,BECO_Datos!$A51,FALSE),0))*$D$5</f>
        <v>336.88418852098999</v>
      </c>
      <c r="K51" s="100">
        <f ca="1">(HLOOKUP(CONCATENATE(K$7,$E$5),BECO_Datos!$D$3:$HN$86,BECO_Datos!$A51,FALSE)+IFERROR(HLOOKUP(CONCATENATE(K$7,$E$5),BECO_Datos!$HP$3:$LT$86,BECO_Datos!$A51,FALSE),0))*$D$5</f>
        <v>383.71045213023001</v>
      </c>
      <c r="L51" s="100">
        <f ca="1">(HLOOKUP(CONCATENATE(L$7,$E$5),BECO_Datos!$D$3:$HN$86,BECO_Datos!$A51,FALSE)+IFERROR(HLOOKUP(CONCATENATE(L$7,$E$5),BECO_Datos!$HP$3:$LT$86,BECO_Datos!$A51,FALSE),0))*$D$5</f>
        <v>364.28364027520996</v>
      </c>
      <c r="M51" s="100">
        <f ca="1">(HLOOKUP(CONCATENATE(M$7,$E$5),BECO_Datos!$D$3:$HN$86,BECO_Datos!$A51,FALSE)+IFERROR(HLOOKUP(CONCATENATE(M$7,$E$5),BECO_Datos!$HP$3:$LT$86,BECO_Datos!$A51,FALSE),0))*$D$5</f>
        <v>307.63274683161984</v>
      </c>
    </row>
    <row r="52" spans="1:13" x14ac:dyDescent="0.25">
      <c r="A52" s="54"/>
      <c r="B52" s="145" t="s">
        <v>87</v>
      </c>
      <c r="C52" s="23">
        <f t="shared" ca="1" si="1"/>
        <v>2438.800485119948</v>
      </c>
      <c r="D52" s="101">
        <f ca="1">(HLOOKUP(CONCATENATE(D$7,$E$5),BECO_Datos!$D$3:$HN$86,BECO_Datos!$A52,FALSE)+IFERROR(HLOOKUP(CONCATENATE(D$7,$E$5),BECO_Datos!$HP$3:$LT$86,BECO_Datos!$A52,FALSE),0))*$D$5</f>
        <v>204.23095199191999</v>
      </c>
      <c r="E52" s="101">
        <f ca="1">(HLOOKUP(CONCATENATE(E$7,$E$5),BECO_Datos!$D$3:$HN$86,BECO_Datos!$A52,FALSE)+IFERROR(HLOOKUP(CONCATENATE(E$7,$E$5),BECO_Datos!$HP$3:$LT$86,BECO_Datos!$A52,FALSE),0))*$D$5</f>
        <v>56.446827269319996</v>
      </c>
      <c r="F52" s="101">
        <f ca="1">(HLOOKUP(CONCATENATE(F$7,$E$5),BECO_Datos!$D$3:$HN$86,BECO_Datos!$A52,FALSE)+IFERROR(HLOOKUP(CONCATENATE(F$7,$E$5),BECO_Datos!$HP$3:$LT$86,BECO_Datos!$A52,FALSE),0))*$D$5</f>
        <v>133.42281381770999</v>
      </c>
      <c r="G52" s="101">
        <f ca="1">(HLOOKUP(CONCATENATE(G$7,$E$5),BECO_Datos!$D$3:$HN$86,BECO_Datos!$A52,FALSE)+IFERROR(HLOOKUP(CONCATENATE(G$7,$E$5),BECO_Datos!$HP$3:$LT$86,BECO_Datos!$A52,FALSE),0))*$D$5</f>
        <v>118.86190439798001</v>
      </c>
      <c r="H52" s="101">
        <f ca="1">(HLOOKUP(CONCATENATE(H$7,$E$5),BECO_Datos!$D$3:$HN$86,BECO_Datos!$A52,FALSE)+IFERROR(HLOOKUP(CONCATENATE(H$7,$E$5),BECO_Datos!$HP$3:$LT$86,BECO_Datos!$A52,FALSE),0))*$D$5</f>
        <v>129.04474823379999</v>
      </c>
      <c r="I52" s="101">
        <f ca="1">(HLOOKUP(CONCATENATE(I$7,$E$5),BECO_Datos!$D$3:$HN$86,BECO_Datos!$A52,FALSE)+IFERROR(HLOOKUP(CONCATENATE(I$7,$E$5),BECO_Datos!$HP$3:$LT$86,BECO_Datos!$A52,FALSE),0))*$D$5</f>
        <v>141.88749301401998</v>
      </c>
      <c r="J52" s="101">
        <f ca="1">(HLOOKUP(CONCATENATE(J$7,$E$5),BECO_Datos!$D$3:$HN$86,BECO_Datos!$A52,FALSE)+IFERROR(HLOOKUP(CONCATENATE(J$7,$E$5),BECO_Datos!$HP$3:$LT$86,BECO_Datos!$A52,FALSE),0))*$D$5</f>
        <v>363.95291839065999</v>
      </c>
      <c r="K52" s="101">
        <f ca="1">(HLOOKUP(CONCATENATE(K$7,$E$5),BECO_Datos!$D$3:$HN$86,BECO_Datos!$A52,FALSE)+IFERROR(HLOOKUP(CONCATENATE(K$7,$E$5),BECO_Datos!$HP$3:$LT$86,BECO_Datos!$A52,FALSE),0))*$D$5</f>
        <v>403.00328012726999</v>
      </c>
      <c r="L52" s="101">
        <f ca="1">(HLOOKUP(CONCATENATE(L$7,$E$5),BECO_Datos!$D$3:$HN$86,BECO_Datos!$A52,FALSE)+IFERROR(HLOOKUP(CONCATENATE(L$7,$E$5),BECO_Datos!$HP$3:$LT$86,BECO_Datos!$A52,FALSE),0))*$D$5</f>
        <v>423.73634631092</v>
      </c>
      <c r="M52" s="101">
        <f ca="1">(HLOOKUP(CONCATENATE(M$7,$E$5),BECO_Datos!$D$3:$HN$86,BECO_Datos!$A52,FALSE)+IFERROR(HLOOKUP(CONCATENATE(M$7,$E$5),BECO_Datos!$HP$3:$LT$86,BECO_Datos!$A52,FALSE),0))*$D$5</f>
        <v>464.21320156634818</v>
      </c>
    </row>
    <row r="53" spans="1:13" x14ac:dyDescent="0.25">
      <c r="A53" s="54"/>
      <c r="B53" s="144" t="s">
        <v>88</v>
      </c>
      <c r="C53" s="22">
        <f t="shared" ca="1" si="1"/>
        <v>3526.7501610969471</v>
      </c>
      <c r="D53" s="100">
        <f ca="1">(HLOOKUP(CONCATENATE(D$7,$E$5),BECO_Datos!$D$3:$HN$86,BECO_Datos!$A53,FALSE)+IFERROR(HLOOKUP(CONCATENATE(D$7,$E$5),BECO_Datos!$HP$3:$LT$86,BECO_Datos!$A53,FALSE),0))*$D$5</f>
        <v>348.48873034166996</v>
      </c>
      <c r="E53" s="100">
        <f ca="1">(HLOOKUP(CONCATENATE(E$7,$E$5),BECO_Datos!$D$3:$HN$86,BECO_Datos!$A53,FALSE)+IFERROR(HLOOKUP(CONCATENATE(E$7,$E$5),BECO_Datos!$HP$3:$LT$86,BECO_Datos!$A53,FALSE),0))*$D$5</f>
        <v>104.98645272295001</v>
      </c>
      <c r="F53" s="100">
        <f ca="1">(HLOOKUP(CONCATENATE(F$7,$E$5),BECO_Datos!$D$3:$HN$86,BECO_Datos!$A53,FALSE)+IFERROR(HLOOKUP(CONCATENATE(F$7,$E$5),BECO_Datos!$HP$3:$LT$86,BECO_Datos!$A53,FALSE),0))*$D$5</f>
        <v>384.59328356556</v>
      </c>
      <c r="G53" s="100">
        <f ca="1">(HLOOKUP(CONCATENATE(G$7,$E$5),BECO_Datos!$D$3:$HN$86,BECO_Datos!$A53,FALSE)+IFERROR(HLOOKUP(CONCATENATE(G$7,$E$5),BECO_Datos!$HP$3:$LT$86,BECO_Datos!$A53,FALSE),0))*$D$5</f>
        <v>372.35653852254001</v>
      </c>
      <c r="H53" s="100">
        <f ca="1">(HLOOKUP(CONCATENATE(H$7,$E$5),BECO_Datos!$D$3:$HN$86,BECO_Datos!$A53,FALSE)+IFERROR(HLOOKUP(CONCATENATE(H$7,$E$5),BECO_Datos!$HP$3:$LT$86,BECO_Datos!$A53,FALSE),0))*$D$5</f>
        <v>479.18666422217996</v>
      </c>
      <c r="I53" s="100">
        <f ca="1">(HLOOKUP(CONCATENATE(I$7,$E$5),BECO_Datos!$D$3:$HN$86,BECO_Datos!$A53,FALSE)+IFERROR(HLOOKUP(CONCATENATE(I$7,$E$5),BECO_Datos!$HP$3:$LT$86,BECO_Datos!$A53,FALSE),0))*$D$5</f>
        <v>407.71612878278</v>
      </c>
      <c r="J53" s="100">
        <f ca="1">(HLOOKUP(CONCATENATE(J$7,$E$5),BECO_Datos!$D$3:$HN$86,BECO_Datos!$A53,FALSE)+IFERROR(HLOOKUP(CONCATENATE(J$7,$E$5),BECO_Datos!$HP$3:$LT$86,BECO_Datos!$A53,FALSE),0))*$D$5</f>
        <v>489.58076041393997</v>
      </c>
      <c r="K53" s="100">
        <f ca="1">(HLOOKUP(CONCATENATE(K$7,$E$5),BECO_Datos!$D$3:$HN$86,BECO_Datos!$A53,FALSE)+IFERROR(HLOOKUP(CONCATENATE(K$7,$E$5),BECO_Datos!$HP$3:$LT$86,BECO_Datos!$A53,FALSE),0))*$D$5</f>
        <v>402.52776809572003</v>
      </c>
      <c r="L53" s="100">
        <f ca="1">(HLOOKUP(CONCATENATE(L$7,$E$5),BECO_Datos!$D$3:$HN$86,BECO_Datos!$A53,FALSE)+IFERROR(HLOOKUP(CONCATENATE(L$7,$E$5),BECO_Datos!$HP$3:$LT$86,BECO_Datos!$A53,FALSE),0))*$D$5</f>
        <v>272.77001667462002</v>
      </c>
      <c r="M53" s="100">
        <f ca="1">(HLOOKUP(CONCATENATE(M$7,$E$5),BECO_Datos!$D$3:$HN$86,BECO_Datos!$A53,FALSE)+IFERROR(HLOOKUP(CONCATENATE(M$7,$E$5),BECO_Datos!$HP$3:$LT$86,BECO_Datos!$A53,FALSE),0))*$D$5</f>
        <v>264.5438177549874</v>
      </c>
    </row>
    <row r="54" spans="1:13" x14ac:dyDescent="0.25">
      <c r="A54" s="54"/>
      <c r="B54" s="145" t="s">
        <v>89</v>
      </c>
      <c r="C54" s="23">
        <f t="shared" ca="1" si="1"/>
        <v>36822.873115858558</v>
      </c>
      <c r="D54" s="101">
        <f ca="1">(HLOOKUP(CONCATENATE(D$7,$E$5),BECO_Datos!$D$3:$HN$86,BECO_Datos!$A54,FALSE)+IFERROR(HLOOKUP(CONCATENATE(D$7,$E$5),BECO_Datos!$HP$3:$LT$86,BECO_Datos!$A54,FALSE),0))*$D$5</f>
        <v>634.71709859625844</v>
      </c>
      <c r="E54" s="101">
        <f ca="1">(HLOOKUP(CONCATENATE(E$7,$E$5),BECO_Datos!$D$3:$HN$86,BECO_Datos!$A54,FALSE)+IFERROR(HLOOKUP(CONCATENATE(E$7,$E$5),BECO_Datos!$HP$3:$LT$86,BECO_Datos!$A54,FALSE),0))*$D$5</f>
        <v>1171.5949114386799</v>
      </c>
      <c r="F54" s="101">
        <f ca="1">(HLOOKUP(CONCATENATE(F$7,$E$5),BECO_Datos!$D$3:$HN$86,BECO_Datos!$A54,FALSE)+IFERROR(HLOOKUP(CONCATENATE(F$7,$E$5),BECO_Datos!$HP$3:$LT$86,BECO_Datos!$A54,FALSE),0))*$D$5</f>
        <v>3768.475330111708</v>
      </c>
      <c r="G54" s="101">
        <f ca="1">(HLOOKUP(CONCATENATE(G$7,$E$5),BECO_Datos!$D$3:$HN$86,BECO_Datos!$A54,FALSE)+IFERROR(HLOOKUP(CONCATENATE(G$7,$E$5),BECO_Datos!$HP$3:$LT$86,BECO_Datos!$A54,FALSE),0))*$D$5</f>
        <v>1641.0141910847778</v>
      </c>
      <c r="H54" s="101">
        <f ca="1">(HLOOKUP(CONCATENATE(H$7,$E$5),BECO_Datos!$D$3:$HN$86,BECO_Datos!$A54,FALSE)+IFERROR(HLOOKUP(CONCATENATE(H$7,$E$5),BECO_Datos!$HP$3:$LT$86,BECO_Datos!$A54,FALSE),0))*$D$5</f>
        <v>888.46209627174267</v>
      </c>
      <c r="I54" s="101">
        <f ca="1">(HLOOKUP(CONCATENATE(I$7,$E$5),BECO_Datos!$D$3:$HN$86,BECO_Datos!$A54,FALSE)+IFERROR(HLOOKUP(CONCATENATE(I$7,$E$5),BECO_Datos!$HP$3:$LT$86,BECO_Datos!$A54,FALSE),0))*$D$5</f>
        <v>2033.4492876869981</v>
      </c>
      <c r="J54" s="101">
        <f ca="1">(HLOOKUP(CONCATENATE(J$7,$E$5),BECO_Datos!$D$3:$HN$86,BECO_Datos!$A54,FALSE)+IFERROR(HLOOKUP(CONCATENATE(J$7,$E$5),BECO_Datos!$HP$3:$LT$86,BECO_Datos!$A54,FALSE),0))*$D$5</f>
        <v>3873.1336576669146</v>
      </c>
      <c r="K54" s="101">
        <f ca="1">(HLOOKUP(CONCATENATE(K$7,$E$5),BECO_Datos!$D$3:$HN$86,BECO_Datos!$A54,FALSE)+IFERROR(HLOOKUP(CONCATENATE(K$7,$E$5),BECO_Datos!$HP$3:$LT$86,BECO_Datos!$A54,FALSE),0))*$D$5</f>
        <v>6635.6105294632025</v>
      </c>
      <c r="L54" s="101">
        <f ca="1">(HLOOKUP(CONCATENATE(L$7,$E$5),BECO_Datos!$D$3:$HN$86,BECO_Datos!$A54,FALSE)+IFERROR(HLOOKUP(CONCATENATE(L$7,$E$5),BECO_Datos!$HP$3:$LT$86,BECO_Datos!$A54,FALSE),0))*$D$5</f>
        <v>6474.9319002992097</v>
      </c>
      <c r="M54" s="101">
        <f ca="1">(HLOOKUP(CONCATENATE(M$7,$E$5),BECO_Datos!$D$3:$HN$86,BECO_Datos!$A54,FALSE)+IFERROR(HLOOKUP(CONCATENATE(M$7,$E$5),BECO_Datos!$HP$3:$LT$86,BECO_Datos!$A54,FALSE),0))*$D$5</f>
        <v>9701.4841132390666</v>
      </c>
    </row>
    <row r="55" spans="1:13" x14ac:dyDescent="0.25">
      <c r="A55" s="54"/>
      <c r="B55" s="144" t="s">
        <v>90</v>
      </c>
      <c r="C55" s="22">
        <f t="shared" ca="1" si="1"/>
        <v>811.96271288371179</v>
      </c>
      <c r="D55" s="100">
        <f ca="1">(HLOOKUP(CONCATENATE(D$7,$E$5),BECO_Datos!$D$3:$HN$86,BECO_Datos!$A55,FALSE)+IFERROR(HLOOKUP(CONCATENATE(D$7,$E$5),BECO_Datos!$HP$3:$LT$86,BECO_Datos!$A55,FALSE),0))*$D$5</f>
        <v>44.004303644209998</v>
      </c>
      <c r="E55" s="100">
        <f ca="1">(HLOOKUP(CONCATENATE(E$7,$E$5),BECO_Datos!$D$3:$HN$86,BECO_Datos!$A55,FALSE)+IFERROR(HLOOKUP(CONCATENATE(E$7,$E$5),BECO_Datos!$HP$3:$LT$86,BECO_Datos!$A55,FALSE),0))*$D$5</f>
        <v>14.91370297303</v>
      </c>
      <c r="F55" s="100">
        <f ca="1">(HLOOKUP(CONCATENATE(F$7,$E$5),BECO_Datos!$D$3:$HN$86,BECO_Datos!$A55,FALSE)+IFERROR(HLOOKUP(CONCATENATE(F$7,$E$5),BECO_Datos!$HP$3:$LT$86,BECO_Datos!$A55,FALSE),0))*$D$5</f>
        <v>59.554553543990004</v>
      </c>
      <c r="G55" s="100">
        <f ca="1">(HLOOKUP(CONCATENATE(G$7,$E$5),BECO_Datos!$D$3:$HN$86,BECO_Datos!$A55,FALSE)+IFERROR(HLOOKUP(CONCATENATE(G$7,$E$5),BECO_Datos!$HP$3:$LT$86,BECO_Datos!$A55,FALSE),0))*$D$5</f>
        <v>60.110865540500001</v>
      </c>
      <c r="H55" s="100">
        <f ca="1">(HLOOKUP(CONCATENATE(H$7,$E$5),BECO_Datos!$D$3:$HN$86,BECO_Datos!$A55,FALSE)+IFERROR(HLOOKUP(CONCATENATE(H$7,$E$5),BECO_Datos!$HP$3:$LT$86,BECO_Datos!$A55,FALSE),0))*$D$5</f>
        <v>73.717678520839996</v>
      </c>
      <c r="I55" s="100">
        <f ca="1">(HLOOKUP(CONCATENATE(I$7,$E$5),BECO_Datos!$D$3:$HN$86,BECO_Datos!$A55,FALSE)+IFERROR(HLOOKUP(CONCATENATE(I$7,$E$5),BECO_Datos!$HP$3:$LT$86,BECO_Datos!$A55,FALSE),0))*$D$5</f>
        <v>93.071918729010008</v>
      </c>
      <c r="J55" s="100">
        <f ca="1">(HLOOKUP(CONCATENATE(J$7,$E$5),BECO_Datos!$D$3:$HN$86,BECO_Datos!$A55,FALSE)+IFERROR(HLOOKUP(CONCATENATE(J$7,$E$5),BECO_Datos!$HP$3:$LT$86,BECO_Datos!$A55,FALSE),0))*$D$5</f>
        <v>140.89938854741999</v>
      </c>
      <c r="K55" s="100">
        <f ca="1">(HLOOKUP(CONCATENATE(K$7,$E$5),BECO_Datos!$D$3:$HN$86,BECO_Datos!$A55,FALSE)+IFERROR(HLOOKUP(CONCATENATE(K$7,$E$5),BECO_Datos!$HP$3:$LT$86,BECO_Datos!$A55,FALSE),0))*$D$5</f>
        <v>135.70975653223999</v>
      </c>
      <c r="L55" s="100">
        <f ca="1">(HLOOKUP(CONCATENATE(L$7,$E$5),BECO_Datos!$D$3:$HN$86,BECO_Datos!$A55,FALSE)+IFERROR(HLOOKUP(CONCATENATE(L$7,$E$5),BECO_Datos!$HP$3:$LT$86,BECO_Datos!$A55,FALSE),0))*$D$5</f>
        <v>90.699267310389999</v>
      </c>
      <c r="M55" s="100">
        <f ca="1">(HLOOKUP(CONCATENATE(M$7,$E$5),BECO_Datos!$D$3:$HN$86,BECO_Datos!$A55,FALSE)+IFERROR(HLOOKUP(CONCATENATE(M$7,$E$5),BECO_Datos!$HP$3:$LT$86,BECO_Datos!$A55,FALSE),0))*$D$5</f>
        <v>99.281277542081767</v>
      </c>
    </row>
    <row r="56" spans="1:13" x14ac:dyDescent="0.25">
      <c r="A56" s="54"/>
      <c r="B56" s="145" t="s">
        <v>91</v>
      </c>
      <c r="C56" s="23">
        <f t="shared" ca="1" si="1"/>
        <v>267180.83824210253</v>
      </c>
      <c r="D56" s="101">
        <f ca="1">(HLOOKUP(CONCATENATE(D$7,$E$5),BECO_Datos!$D$3:$HN$86,BECO_Datos!$A56,FALSE)+IFERROR(HLOOKUP(CONCATENATE(D$7,$E$5),BECO_Datos!$HP$3:$LT$86,BECO_Datos!$A56,FALSE),0))*$D$5</f>
        <v>28909.782717411072</v>
      </c>
      <c r="E56" s="101">
        <f ca="1">(HLOOKUP(CONCATENATE(E$7,$E$5),BECO_Datos!$D$3:$HN$86,BECO_Datos!$A56,FALSE)+IFERROR(HLOOKUP(CONCATENATE(E$7,$E$5),BECO_Datos!$HP$3:$LT$86,BECO_Datos!$A56,FALSE),0))*$D$5</f>
        <v>30623.251890132626</v>
      </c>
      <c r="F56" s="101">
        <f ca="1">(HLOOKUP(CONCATENATE(F$7,$E$5),BECO_Datos!$D$3:$HN$86,BECO_Datos!$A56,FALSE)+IFERROR(HLOOKUP(CONCATENATE(F$7,$E$5),BECO_Datos!$HP$3:$LT$86,BECO_Datos!$A56,FALSE),0))*$D$5</f>
        <v>13386.202158881624</v>
      </c>
      <c r="G56" s="101">
        <f ca="1">(HLOOKUP(CONCATENATE(G$7,$E$5),BECO_Datos!$D$3:$HN$86,BECO_Datos!$A56,FALSE)+IFERROR(HLOOKUP(CONCATENATE(G$7,$E$5),BECO_Datos!$HP$3:$LT$86,BECO_Datos!$A56,FALSE),0))*$D$5</f>
        <v>23090.30580634985</v>
      </c>
      <c r="H56" s="101">
        <f ca="1">(HLOOKUP(CONCATENATE(H$7,$E$5),BECO_Datos!$D$3:$HN$86,BECO_Datos!$A56,FALSE)+IFERROR(HLOOKUP(CONCATENATE(H$7,$E$5),BECO_Datos!$HP$3:$LT$86,BECO_Datos!$A56,FALSE),0))*$D$5</f>
        <v>23977.947772091109</v>
      </c>
      <c r="I56" s="101">
        <f ca="1">(HLOOKUP(CONCATENATE(I$7,$E$5),BECO_Datos!$D$3:$HN$86,BECO_Datos!$A56,FALSE)+IFERROR(HLOOKUP(CONCATENATE(I$7,$E$5),BECO_Datos!$HP$3:$LT$86,BECO_Datos!$A56,FALSE),0))*$D$5</f>
        <v>27898.262705728481</v>
      </c>
      <c r="J56" s="101">
        <f ca="1">(HLOOKUP(CONCATENATE(J$7,$E$5),BECO_Datos!$D$3:$HN$86,BECO_Datos!$A56,FALSE)+IFERROR(HLOOKUP(CONCATENATE(J$7,$E$5),BECO_Datos!$HP$3:$LT$86,BECO_Datos!$A56,FALSE),0))*$D$5</f>
        <v>29741.826374877332</v>
      </c>
      <c r="K56" s="101">
        <f ca="1">(HLOOKUP(CONCATENATE(K$7,$E$5),BECO_Datos!$D$3:$HN$86,BECO_Datos!$A56,FALSE)+IFERROR(HLOOKUP(CONCATENATE(K$7,$E$5),BECO_Datos!$HP$3:$LT$86,BECO_Datos!$A56,FALSE),0))*$D$5</f>
        <v>30907.139191823211</v>
      </c>
      <c r="L56" s="101">
        <f ca="1">(HLOOKUP(CONCATENATE(L$7,$E$5),BECO_Datos!$D$3:$HN$86,BECO_Datos!$A56,FALSE)+IFERROR(HLOOKUP(CONCATENATE(L$7,$E$5),BECO_Datos!$HP$3:$LT$86,BECO_Datos!$A56,FALSE),0))*$D$5</f>
        <v>28042.084350927918</v>
      </c>
      <c r="M56" s="101">
        <f ca="1">(HLOOKUP(CONCATENATE(M$7,$E$5),BECO_Datos!$D$3:$HN$86,BECO_Datos!$A56,FALSE)+IFERROR(HLOOKUP(CONCATENATE(M$7,$E$5),BECO_Datos!$HP$3:$LT$86,BECO_Datos!$A56,FALSE),0))*$D$5</f>
        <v>30604.035273879283</v>
      </c>
    </row>
    <row r="57" spans="1:13" x14ac:dyDescent="0.25">
      <c r="A57" s="54"/>
      <c r="B57" s="144" t="s">
        <v>92</v>
      </c>
      <c r="C57" s="22">
        <f t="shared" ca="1" si="1"/>
        <v>62417.160227482214</v>
      </c>
      <c r="D57" s="100">
        <f ca="1">(HLOOKUP(CONCATENATE(D$7,$E$5),BECO_Datos!$D$3:$HN$86,BECO_Datos!$A57,FALSE)+IFERROR(HLOOKUP(CONCATENATE(D$7,$E$5),BECO_Datos!$HP$3:$LT$86,BECO_Datos!$A57,FALSE),0))*$D$5</f>
        <v>8425.7324744966809</v>
      </c>
      <c r="E57" s="100">
        <f ca="1">(HLOOKUP(CONCATENATE(E$7,$E$5),BECO_Datos!$D$3:$HN$86,BECO_Datos!$A57,FALSE)+IFERROR(HLOOKUP(CONCATENATE(E$7,$E$5),BECO_Datos!$HP$3:$LT$86,BECO_Datos!$A57,FALSE),0))*$D$5</f>
        <v>8301.7649224651595</v>
      </c>
      <c r="F57" s="100">
        <f ca="1">(HLOOKUP(CONCATENATE(F$7,$E$5),BECO_Datos!$D$3:$HN$86,BECO_Datos!$A57,FALSE)+IFERROR(HLOOKUP(CONCATENATE(F$7,$E$5),BECO_Datos!$HP$3:$LT$86,BECO_Datos!$A57,FALSE),0))*$D$5</f>
        <v>10237.457079368131</v>
      </c>
      <c r="G57" s="100">
        <f ca="1">(HLOOKUP(CONCATENATE(G$7,$E$5),BECO_Datos!$D$3:$HN$86,BECO_Datos!$A57,FALSE)+IFERROR(HLOOKUP(CONCATENATE(G$7,$E$5),BECO_Datos!$HP$3:$LT$86,BECO_Datos!$A57,FALSE),0))*$D$5</f>
        <v>6125.5716721374993</v>
      </c>
      <c r="H57" s="100">
        <f ca="1">(HLOOKUP(CONCATENATE(H$7,$E$5),BECO_Datos!$D$3:$HN$86,BECO_Datos!$A57,FALSE)+IFERROR(HLOOKUP(CONCATENATE(H$7,$E$5),BECO_Datos!$HP$3:$LT$86,BECO_Datos!$A57,FALSE),0))*$D$5</f>
        <v>4966.1989091081414</v>
      </c>
      <c r="I57" s="100">
        <f ca="1">(HLOOKUP(CONCATENATE(I$7,$E$5),BECO_Datos!$D$3:$HN$86,BECO_Datos!$A57,FALSE)+IFERROR(HLOOKUP(CONCATENATE(I$7,$E$5),BECO_Datos!$HP$3:$LT$86,BECO_Datos!$A57,FALSE),0))*$D$5</f>
        <v>6424.3602344155497</v>
      </c>
      <c r="J57" s="100">
        <f ca="1">(HLOOKUP(CONCATENATE(J$7,$E$5),BECO_Datos!$D$3:$HN$86,BECO_Datos!$A57,FALSE)+IFERROR(HLOOKUP(CONCATENATE(J$7,$E$5),BECO_Datos!$HP$3:$LT$86,BECO_Datos!$A57,FALSE),0))*$D$5</f>
        <v>3783.3106541003863</v>
      </c>
      <c r="K57" s="100">
        <f ca="1">(HLOOKUP(CONCATENATE(K$7,$E$5),BECO_Datos!$D$3:$HN$86,BECO_Datos!$A57,FALSE)+IFERROR(HLOOKUP(CONCATENATE(K$7,$E$5),BECO_Datos!$HP$3:$LT$86,BECO_Datos!$A57,FALSE),0))*$D$5</f>
        <v>5655.2175029337977</v>
      </c>
      <c r="L57" s="100">
        <f ca="1">(HLOOKUP(CONCATENATE(L$7,$E$5),BECO_Datos!$D$3:$HN$86,BECO_Datos!$A57,FALSE)+IFERROR(HLOOKUP(CONCATENATE(L$7,$E$5),BECO_Datos!$HP$3:$LT$86,BECO_Datos!$A57,FALSE),0))*$D$5</f>
        <v>4910.7903821672826</v>
      </c>
      <c r="M57" s="100">
        <f ca="1">(HLOOKUP(CONCATENATE(M$7,$E$5),BECO_Datos!$D$3:$HN$86,BECO_Datos!$A57,FALSE)+IFERROR(HLOOKUP(CONCATENATE(M$7,$E$5),BECO_Datos!$HP$3:$LT$86,BECO_Datos!$A57,FALSE),0))*$D$5</f>
        <v>3586.7563962895874</v>
      </c>
    </row>
    <row r="58" spans="1:13" x14ac:dyDescent="0.25">
      <c r="A58" s="54"/>
      <c r="B58" s="145" t="s">
        <v>93</v>
      </c>
      <c r="C58" s="23">
        <f t="shared" ca="1" si="1"/>
        <v>1630.2337030137692</v>
      </c>
      <c r="D58" s="101">
        <f ca="1">(HLOOKUP(CONCATENATE(D$7,$E$5),BECO_Datos!$D$3:$HN$86,BECO_Datos!$A58,FALSE)+IFERROR(HLOOKUP(CONCATENATE(D$7,$E$5),BECO_Datos!$HP$3:$LT$86,BECO_Datos!$A58,FALSE),0))*$D$5</f>
        <v>0</v>
      </c>
      <c r="E58" s="101">
        <f ca="1">(HLOOKUP(CONCATENATE(E$7,$E$5),BECO_Datos!$D$3:$HN$86,BECO_Datos!$A58,FALSE)+IFERROR(HLOOKUP(CONCATENATE(E$7,$E$5),BECO_Datos!$HP$3:$LT$86,BECO_Datos!$A58,FALSE),0))*$D$5</f>
        <v>0</v>
      </c>
      <c r="F58" s="101">
        <f ca="1">(HLOOKUP(CONCATENATE(F$7,$E$5),BECO_Datos!$D$3:$HN$86,BECO_Datos!$A58,FALSE)+IFERROR(HLOOKUP(CONCATENATE(F$7,$E$5),BECO_Datos!$HP$3:$LT$86,BECO_Datos!$A58,FALSE),0))*$D$5</f>
        <v>0</v>
      </c>
      <c r="G58" s="101">
        <f ca="1">(HLOOKUP(CONCATENATE(G$7,$E$5),BECO_Datos!$D$3:$HN$86,BECO_Datos!$A58,FALSE)+IFERROR(HLOOKUP(CONCATENATE(G$7,$E$5),BECO_Datos!$HP$3:$LT$86,BECO_Datos!$A58,FALSE),0))*$D$5</f>
        <v>0</v>
      </c>
      <c r="H58" s="101">
        <f ca="1">(HLOOKUP(CONCATENATE(H$7,$E$5),BECO_Datos!$D$3:$HN$86,BECO_Datos!$A58,FALSE)+IFERROR(HLOOKUP(CONCATENATE(H$7,$E$5),BECO_Datos!$HP$3:$LT$86,BECO_Datos!$A58,FALSE),0))*$D$5</f>
        <v>0</v>
      </c>
      <c r="I58" s="101">
        <f ca="1">(HLOOKUP(CONCATENATE(I$7,$E$5),BECO_Datos!$D$3:$HN$86,BECO_Datos!$A58,FALSE)+IFERROR(HLOOKUP(CONCATENATE(I$7,$E$5),BECO_Datos!$HP$3:$LT$86,BECO_Datos!$A58,FALSE),0))*$D$5</f>
        <v>0</v>
      </c>
      <c r="J58" s="101">
        <f ca="1">(HLOOKUP(CONCATENATE(J$7,$E$5),BECO_Datos!$D$3:$HN$86,BECO_Datos!$A58,FALSE)+IFERROR(HLOOKUP(CONCATENATE(J$7,$E$5),BECO_Datos!$HP$3:$LT$86,BECO_Datos!$A58,FALSE),0))*$D$5</f>
        <v>477.32007202466002</v>
      </c>
      <c r="K58" s="101">
        <f ca="1">(HLOOKUP(CONCATENATE(K$7,$E$5),BECO_Datos!$D$3:$HN$86,BECO_Datos!$A58,FALSE)+IFERROR(HLOOKUP(CONCATENATE(K$7,$E$5),BECO_Datos!$HP$3:$LT$86,BECO_Datos!$A58,FALSE),0))*$D$5</f>
        <v>491.10272985295438</v>
      </c>
      <c r="L58" s="101">
        <f ca="1">(HLOOKUP(CONCATENATE(L$7,$E$5),BECO_Datos!$D$3:$HN$86,BECO_Datos!$A58,FALSE)+IFERROR(HLOOKUP(CONCATENATE(L$7,$E$5),BECO_Datos!$HP$3:$LT$86,BECO_Datos!$A58,FALSE),0))*$D$5</f>
        <v>382.93676464347681</v>
      </c>
      <c r="M58" s="101">
        <f ca="1">(HLOOKUP(CONCATENATE(M$7,$E$5),BECO_Datos!$D$3:$HN$86,BECO_Datos!$A58,FALSE)+IFERROR(HLOOKUP(CONCATENATE(M$7,$E$5),BECO_Datos!$HP$3:$LT$86,BECO_Datos!$A58,FALSE),0))*$D$5</f>
        <v>278.87413649267785</v>
      </c>
    </row>
    <row r="59" spans="1:13" x14ac:dyDescent="0.25">
      <c r="A59" s="54"/>
      <c r="B59" s="144" t="s">
        <v>94</v>
      </c>
      <c r="C59" s="22">
        <f t="shared" ca="1" si="1"/>
        <v>16043.326004110002</v>
      </c>
      <c r="D59" s="100">
        <f ca="1">(HLOOKUP(CONCATENATE(D$7,$E$5),BECO_Datos!$D$3:$HN$86,BECO_Datos!$A59,FALSE)+IFERROR(HLOOKUP(CONCATENATE(D$7,$E$5),BECO_Datos!$HP$3:$LT$86,BECO_Datos!$A59,FALSE),0))*$D$5</f>
        <v>1352.8565963530916</v>
      </c>
      <c r="E59" s="100">
        <f ca="1">(HLOOKUP(CONCATENATE(E$7,$E$5),BECO_Datos!$D$3:$HN$86,BECO_Datos!$A59,FALSE)+IFERROR(HLOOKUP(CONCATENATE(E$7,$E$5),BECO_Datos!$HP$3:$LT$86,BECO_Datos!$A59,FALSE),0))*$D$5</f>
        <v>630.61743362159859</v>
      </c>
      <c r="F59" s="100">
        <f ca="1">(HLOOKUP(CONCATENATE(F$7,$E$5),BECO_Datos!$D$3:$HN$86,BECO_Datos!$A59,FALSE)+IFERROR(HLOOKUP(CONCATENATE(F$7,$E$5),BECO_Datos!$HP$3:$LT$86,BECO_Datos!$A59,FALSE),0))*$D$5</f>
        <v>1189.2917013893277</v>
      </c>
      <c r="G59" s="100">
        <f ca="1">(HLOOKUP(CONCATENATE(G$7,$E$5),BECO_Datos!$D$3:$HN$86,BECO_Datos!$A59,FALSE)+IFERROR(HLOOKUP(CONCATENATE(G$7,$E$5),BECO_Datos!$HP$3:$LT$86,BECO_Datos!$A59,FALSE),0))*$D$5</f>
        <v>1686.7804924944285</v>
      </c>
      <c r="H59" s="100">
        <f ca="1">(HLOOKUP(CONCATENATE(H$7,$E$5),BECO_Datos!$D$3:$HN$86,BECO_Datos!$A59,FALSE)+IFERROR(HLOOKUP(CONCATENATE(H$7,$E$5),BECO_Datos!$HP$3:$LT$86,BECO_Datos!$A59,FALSE),0))*$D$5</f>
        <v>1726.4377370457487</v>
      </c>
      <c r="I59" s="100">
        <f ca="1">(HLOOKUP(CONCATENATE(I$7,$E$5),BECO_Datos!$D$3:$HN$86,BECO_Datos!$A59,FALSE)+IFERROR(HLOOKUP(CONCATENATE(I$7,$E$5),BECO_Datos!$HP$3:$LT$86,BECO_Datos!$A59,FALSE),0))*$D$5</f>
        <v>1666.8988408216394</v>
      </c>
      <c r="J59" s="100">
        <f ca="1">(HLOOKUP(CONCATENATE(J$7,$E$5),BECO_Datos!$D$3:$HN$86,BECO_Datos!$A59,FALSE)+IFERROR(HLOOKUP(CONCATENATE(J$7,$E$5),BECO_Datos!$HP$3:$LT$86,BECO_Datos!$A59,FALSE),0))*$D$5</f>
        <v>1644.3536462041302</v>
      </c>
      <c r="K59" s="100">
        <f ca="1">(HLOOKUP(CONCATENATE(K$7,$E$5),BECO_Datos!$D$3:$HN$86,BECO_Datos!$A59,FALSE)+IFERROR(HLOOKUP(CONCATENATE(K$7,$E$5),BECO_Datos!$HP$3:$LT$86,BECO_Datos!$A59,FALSE),0))*$D$5</f>
        <v>2249.293089934768</v>
      </c>
      <c r="L59" s="100">
        <f ca="1">(HLOOKUP(CONCATENATE(L$7,$E$5),BECO_Datos!$D$3:$HN$86,BECO_Datos!$A59,FALSE)+IFERROR(HLOOKUP(CONCATENATE(L$7,$E$5),BECO_Datos!$HP$3:$LT$86,BECO_Datos!$A59,FALSE),0))*$D$5</f>
        <v>1774.2727802843356</v>
      </c>
      <c r="M59" s="100">
        <f ca="1">(HLOOKUP(CONCATENATE(M$7,$E$5),BECO_Datos!$D$3:$HN$86,BECO_Datos!$A59,FALSE)+IFERROR(HLOOKUP(CONCATENATE(M$7,$E$5),BECO_Datos!$HP$3:$LT$86,BECO_Datos!$A59,FALSE),0))*$D$5</f>
        <v>2122.523685960934</v>
      </c>
    </row>
    <row r="60" spans="1:13" x14ac:dyDescent="0.25">
      <c r="A60" s="54"/>
      <c r="B60" s="145" t="s">
        <v>95</v>
      </c>
      <c r="C60" s="23">
        <f t="shared" ca="1" si="1"/>
        <v>71316.816226102281</v>
      </c>
      <c r="D60" s="101">
        <f ca="1">(HLOOKUP(CONCATENATE(D$7,$E$5),BECO_Datos!$D$3:$HN$86,BECO_Datos!$A60,FALSE)+IFERROR(HLOOKUP(CONCATENATE(D$7,$E$5),BECO_Datos!$HP$3:$LT$86,BECO_Datos!$A60,FALSE),0))*$D$5</f>
        <v>4307.8795557223466</v>
      </c>
      <c r="E60" s="101">
        <f ca="1">(HLOOKUP(CONCATENATE(E$7,$E$5),BECO_Datos!$D$3:$HN$86,BECO_Datos!$A60,FALSE)+IFERROR(HLOOKUP(CONCATENATE(E$7,$E$5),BECO_Datos!$HP$3:$LT$86,BECO_Datos!$A60,FALSE),0))*$D$5</f>
        <v>1872.3129404828446</v>
      </c>
      <c r="F60" s="101">
        <f ca="1">(HLOOKUP(CONCATENATE(F$7,$E$5),BECO_Datos!$D$3:$HN$86,BECO_Datos!$A60,FALSE)+IFERROR(HLOOKUP(CONCATENATE(F$7,$E$5),BECO_Datos!$HP$3:$LT$86,BECO_Datos!$A60,FALSE),0))*$D$5</f>
        <v>7567.9284003243083</v>
      </c>
      <c r="G60" s="101">
        <f ca="1">(HLOOKUP(CONCATENATE(G$7,$E$5),BECO_Datos!$D$3:$HN$86,BECO_Datos!$A60,FALSE)+IFERROR(HLOOKUP(CONCATENATE(G$7,$E$5),BECO_Datos!$HP$3:$LT$86,BECO_Datos!$A60,FALSE),0))*$D$5</f>
        <v>7064.0100383431554</v>
      </c>
      <c r="H60" s="101">
        <f ca="1">(HLOOKUP(CONCATENATE(H$7,$E$5),BECO_Datos!$D$3:$HN$86,BECO_Datos!$A60,FALSE)+IFERROR(HLOOKUP(CONCATENATE(H$7,$E$5),BECO_Datos!$HP$3:$LT$86,BECO_Datos!$A60,FALSE),0))*$D$5</f>
        <v>7773.1564876947141</v>
      </c>
      <c r="I60" s="101">
        <f ca="1">(HLOOKUP(CONCATENATE(I$7,$E$5),BECO_Datos!$D$3:$HN$86,BECO_Datos!$A60,FALSE)+IFERROR(HLOOKUP(CONCATENATE(I$7,$E$5),BECO_Datos!$HP$3:$LT$86,BECO_Datos!$A60,FALSE),0))*$D$5</f>
        <v>8952.3348563500476</v>
      </c>
      <c r="J60" s="101">
        <f ca="1">(HLOOKUP(CONCATENATE(J$7,$E$5),BECO_Datos!$D$3:$HN$86,BECO_Datos!$A60,FALSE)+IFERROR(HLOOKUP(CONCATENATE(J$7,$E$5),BECO_Datos!$HP$3:$LT$86,BECO_Datos!$A60,FALSE),0))*$D$5</f>
        <v>7198.230309279259</v>
      </c>
      <c r="K60" s="101">
        <f ca="1">(HLOOKUP(CONCATENATE(K$7,$E$5),BECO_Datos!$D$3:$HN$86,BECO_Datos!$A60,FALSE)+IFERROR(HLOOKUP(CONCATENATE(K$7,$E$5),BECO_Datos!$HP$3:$LT$86,BECO_Datos!$A60,FALSE),0))*$D$5</f>
        <v>9200.7545861720882</v>
      </c>
      <c r="L60" s="101">
        <f ca="1">(HLOOKUP(CONCATENATE(L$7,$E$5),BECO_Datos!$D$3:$HN$86,BECO_Datos!$A60,FALSE)+IFERROR(HLOOKUP(CONCATENATE(L$7,$E$5),BECO_Datos!$HP$3:$LT$86,BECO_Datos!$A60,FALSE),0))*$D$5</f>
        <v>8302.6824415741976</v>
      </c>
      <c r="M60" s="101">
        <f ca="1">(HLOOKUP(CONCATENATE(M$7,$E$5),BECO_Datos!$D$3:$HN$86,BECO_Datos!$A60,FALSE)+IFERROR(HLOOKUP(CONCATENATE(M$7,$E$5),BECO_Datos!$HP$3:$LT$86,BECO_Datos!$A60,FALSE),0))*$D$5</f>
        <v>9077.5266101593243</v>
      </c>
    </row>
    <row r="61" spans="1:13" x14ac:dyDescent="0.25">
      <c r="A61" s="54"/>
      <c r="B61" s="144" t="s">
        <v>96</v>
      </c>
      <c r="C61" s="22">
        <f t="shared" ca="1" si="1"/>
        <v>83253.460518214401</v>
      </c>
      <c r="D61" s="100">
        <f ca="1">(HLOOKUP(CONCATENATE(D$7,$E$5),BECO_Datos!$D$3:$HN$86,BECO_Datos!$A61,FALSE)+IFERROR(HLOOKUP(CONCATENATE(D$7,$E$5),BECO_Datos!$HP$3:$LT$86,BECO_Datos!$A61,FALSE),0))*$D$5</f>
        <v>8757.5479011040716</v>
      </c>
      <c r="E61" s="100">
        <f ca="1">(HLOOKUP(CONCATENATE(E$7,$E$5),BECO_Datos!$D$3:$HN$86,BECO_Datos!$A61,FALSE)+IFERROR(HLOOKUP(CONCATENATE(E$7,$E$5),BECO_Datos!$HP$3:$LT$86,BECO_Datos!$A61,FALSE),0))*$D$5</f>
        <v>7387.2111617019273</v>
      </c>
      <c r="F61" s="100">
        <f ca="1">(HLOOKUP(CONCATENATE(F$7,$E$5),BECO_Datos!$D$3:$HN$86,BECO_Datos!$A61,FALSE)+IFERROR(HLOOKUP(CONCATENATE(F$7,$E$5),BECO_Datos!$HP$3:$LT$86,BECO_Datos!$A61,FALSE),0))*$D$5</f>
        <v>9635.0508529157105</v>
      </c>
      <c r="G61" s="100">
        <f ca="1">(HLOOKUP(CONCATENATE(G$7,$E$5),BECO_Datos!$D$3:$HN$86,BECO_Datos!$A61,FALSE)+IFERROR(HLOOKUP(CONCATENATE(G$7,$E$5),BECO_Datos!$HP$3:$LT$86,BECO_Datos!$A61,FALSE),0))*$D$5</f>
        <v>10661.099757999744</v>
      </c>
      <c r="H61" s="100">
        <f ca="1">(HLOOKUP(CONCATENATE(H$7,$E$5),BECO_Datos!$D$3:$HN$86,BECO_Datos!$A61,FALSE)+IFERROR(HLOOKUP(CONCATENATE(H$7,$E$5),BECO_Datos!$HP$3:$LT$86,BECO_Datos!$A61,FALSE),0))*$D$5</f>
        <v>9740.0625091226211</v>
      </c>
      <c r="I61" s="100">
        <f ca="1">(HLOOKUP(CONCATENATE(I$7,$E$5),BECO_Datos!$D$3:$HN$86,BECO_Datos!$A61,FALSE)+IFERROR(HLOOKUP(CONCATENATE(I$7,$E$5),BECO_Datos!$HP$3:$LT$86,BECO_Datos!$A61,FALSE),0))*$D$5</f>
        <v>6412.4576960738805</v>
      </c>
      <c r="J61" s="100">
        <f ca="1">(HLOOKUP(CONCATENATE(J$7,$E$5),BECO_Datos!$D$3:$HN$86,BECO_Datos!$A61,FALSE)+IFERROR(HLOOKUP(CONCATENATE(J$7,$E$5),BECO_Datos!$HP$3:$LT$86,BECO_Datos!$A61,FALSE),0))*$D$5</f>
        <v>9985.2359634892346</v>
      </c>
      <c r="K61" s="100">
        <f ca="1">(HLOOKUP(CONCATENATE(K$7,$E$5),BECO_Datos!$D$3:$HN$86,BECO_Datos!$A61,FALSE)+IFERROR(HLOOKUP(CONCATENATE(K$7,$E$5),BECO_Datos!$HP$3:$LT$86,BECO_Datos!$A61,FALSE),0))*$D$5</f>
        <v>9729.1579568476391</v>
      </c>
      <c r="L61" s="100">
        <f ca="1">(HLOOKUP(CONCATENATE(L$7,$E$5),BECO_Datos!$D$3:$HN$86,BECO_Datos!$A61,FALSE)+IFERROR(HLOOKUP(CONCATENATE(L$7,$E$5),BECO_Datos!$HP$3:$LT$86,BECO_Datos!$A61,FALSE),0))*$D$5</f>
        <v>5631.4189959707101</v>
      </c>
      <c r="M61" s="100">
        <f ca="1">(HLOOKUP(CONCATENATE(M$7,$E$5),BECO_Datos!$D$3:$HN$86,BECO_Datos!$A61,FALSE)+IFERROR(HLOOKUP(CONCATENATE(M$7,$E$5),BECO_Datos!$HP$3:$LT$86,BECO_Datos!$A61,FALSE),0))*$D$5</f>
        <v>5314.2177229888566</v>
      </c>
    </row>
    <row r="62" spans="1:13" x14ac:dyDescent="0.25">
      <c r="A62" s="54"/>
      <c r="B62" s="145" t="s">
        <v>97</v>
      </c>
      <c r="C62" s="23">
        <f t="shared" ca="1" si="1"/>
        <v>7655.8047261204456</v>
      </c>
      <c r="D62" s="101">
        <f ca="1">(HLOOKUP(CONCATENATE(D$7,$E$5),BECO_Datos!$D$3:$HN$86,BECO_Datos!$A62,FALSE)+IFERROR(HLOOKUP(CONCATENATE(D$7,$E$5),BECO_Datos!$HP$3:$LT$86,BECO_Datos!$A62,FALSE),0))*$D$5</f>
        <v>676.51077305549995</v>
      </c>
      <c r="E62" s="101">
        <f ca="1">(HLOOKUP(CONCATENATE(E$7,$E$5),BECO_Datos!$D$3:$HN$86,BECO_Datos!$A62,FALSE)+IFERROR(HLOOKUP(CONCATENATE(E$7,$E$5),BECO_Datos!$HP$3:$LT$86,BECO_Datos!$A62,FALSE),0))*$D$5</f>
        <v>289.49041816484998</v>
      </c>
      <c r="F62" s="101">
        <f ca="1">(HLOOKUP(CONCATENATE(F$7,$E$5),BECO_Datos!$D$3:$HN$86,BECO_Datos!$A62,FALSE)+IFERROR(HLOOKUP(CONCATENATE(F$7,$E$5),BECO_Datos!$HP$3:$LT$86,BECO_Datos!$A62,FALSE),0))*$D$5</f>
        <v>863.80869392912007</v>
      </c>
      <c r="G62" s="101">
        <f ca="1">(HLOOKUP(CONCATENATE(G$7,$E$5),BECO_Datos!$D$3:$HN$86,BECO_Datos!$A62,FALSE)+IFERROR(HLOOKUP(CONCATENATE(G$7,$E$5),BECO_Datos!$HP$3:$LT$86,BECO_Datos!$A62,FALSE),0))*$D$5</f>
        <v>786.31757228944002</v>
      </c>
      <c r="H62" s="101">
        <f ca="1">(HLOOKUP(CONCATENATE(H$7,$E$5),BECO_Datos!$D$3:$HN$86,BECO_Datos!$A62,FALSE)+IFERROR(HLOOKUP(CONCATENATE(H$7,$E$5),BECO_Datos!$HP$3:$LT$86,BECO_Datos!$A62,FALSE),0))*$D$5</f>
        <v>830.52889052918999</v>
      </c>
      <c r="I62" s="101">
        <f ca="1">(HLOOKUP(CONCATENATE(I$7,$E$5),BECO_Datos!$D$3:$HN$86,BECO_Datos!$A62,FALSE)+IFERROR(HLOOKUP(CONCATENATE(I$7,$E$5),BECO_Datos!$HP$3:$LT$86,BECO_Datos!$A62,FALSE),0))*$D$5</f>
        <v>898.74118857038002</v>
      </c>
      <c r="J62" s="101">
        <f ca="1">(HLOOKUP(CONCATENATE(J$7,$E$5),BECO_Datos!$D$3:$HN$86,BECO_Datos!$A62,FALSE)+IFERROR(HLOOKUP(CONCATENATE(J$7,$E$5),BECO_Datos!$HP$3:$LT$86,BECO_Datos!$A62,FALSE),0))*$D$5</f>
        <v>903.12550485088002</v>
      </c>
      <c r="K62" s="101">
        <f ca="1">(HLOOKUP(CONCATENATE(K$7,$E$5),BECO_Datos!$D$3:$HN$86,BECO_Datos!$A62,FALSE)+IFERROR(HLOOKUP(CONCATENATE(K$7,$E$5),BECO_Datos!$HP$3:$LT$86,BECO_Datos!$A62,FALSE),0))*$D$5</f>
        <v>855.94899034458001</v>
      </c>
      <c r="L62" s="101">
        <f ca="1">(HLOOKUP(CONCATENATE(L$7,$E$5),BECO_Datos!$D$3:$HN$86,BECO_Datos!$A62,FALSE)+IFERROR(HLOOKUP(CONCATENATE(L$7,$E$5),BECO_Datos!$HP$3:$LT$86,BECO_Datos!$A62,FALSE),0))*$D$5</f>
        <v>769.42730723650993</v>
      </c>
      <c r="M62" s="101">
        <f ca="1">(HLOOKUP(CONCATENATE(M$7,$E$5),BECO_Datos!$D$3:$HN$86,BECO_Datos!$A62,FALSE)+IFERROR(HLOOKUP(CONCATENATE(M$7,$E$5),BECO_Datos!$HP$3:$LT$86,BECO_Datos!$A62,FALSE),0))*$D$5</f>
        <v>781.9053871499957</v>
      </c>
    </row>
    <row r="63" spans="1:13" x14ac:dyDescent="0.25">
      <c r="A63" s="54"/>
      <c r="B63" s="144" t="s">
        <v>98</v>
      </c>
      <c r="C63" s="22">
        <f t="shared" ca="1" si="1"/>
        <v>74.308738667717904</v>
      </c>
      <c r="D63" s="100">
        <f ca="1">(HLOOKUP(CONCATENATE(D$7,$E$5),BECO_Datos!$D$3:$HN$86,BECO_Datos!$A63,FALSE)+IFERROR(HLOOKUP(CONCATENATE(D$7,$E$5),BECO_Datos!$HP$3:$LT$86,BECO_Datos!$A63,FALSE),0))*$D$5</f>
        <v>22.802894307020001</v>
      </c>
      <c r="E63" s="100">
        <f ca="1">(HLOOKUP(CONCATENATE(E$7,$E$5),BECO_Datos!$D$3:$HN$86,BECO_Datos!$A63,FALSE)+IFERROR(HLOOKUP(CONCATENATE(E$7,$E$5),BECO_Datos!$HP$3:$LT$86,BECO_Datos!$A63,FALSE),0))*$D$5</f>
        <v>1.80924117344</v>
      </c>
      <c r="F63" s="100">
        <f ca="1">(HLOOKUP(CONCATENATE(F$7,$E$5),BECO_Datos!$D$3:$HN$86,BECO_Datos!$A63,FALSE)+IFERROR(HLOOKUP(CONCATENATE(F$7,$E$5),BECO_Datos!$HP$3:$LT$86,BECO_Datos!$A63,FALSE),0))*$D$5</f>
        <v>13.877676499240001</v>
      </c>
      <c r="G63" s="100">
        <f ca="1">(HLOOKUP(CONCATENATE(G$7,$E$5),BECO_Datos!$D$3:$HN$86,BECO_Datos!$A63,FALSE)+IFERROR(HLOOKUP(CONCATENATE(G$7,$E$5),BECO_Datos!$HP$3:$LT$86,BECO_Datos!$A63,FALSE),0))*$D$5</f>
        <v>15.330098247</v>
      </c>
      <c r="H63" s="100">
        <f ca="1">(HLOOKUP(CONCATENATE(H$7,$E$5),BECO_Datos!$D$3:$HN$86,BECO_Datos!$A63,FALSE)+IFERROR(HLOOKUP(CONCATENATE(H$7,$E$5),BECO_Datos!$HP$3:$LT$86,BECO_Datos!$A63,FALSE),0))*$D$5</f>
        <v>15.41284051881</v>
      </c>
      <c r="I63" s="100">
        <f ca="1">(HLOOKUP(CONCATENATE(I$7,$E$5),BECO_Datos!$D$3:$HN$86,BECO_Datos!$A63,FALSE)+IFERROR(HLOOKUP(CONCATENATE(I$7,$E$5),BECO_Datos!$HP$3:$LT$86,BECO_Datos!$A63,FALSE),0))*$D$5</f>
        <v>4.4537096070500004</v>
      </c>
      <c r="J63" s="100">
        <f ca="1">(HLOOKUP(CONCATENATE(J$7,$E$5),BECO_Datos!$D$3:$HN$86,BECO_Datos!$A63,FALSE)+IFERROR(HLOOKUP(CONCATENATE(J$7,$E$5),BECO_Datos!$HP$3:$LT$86,BECO_Datos!$A63,FALSE),0))*$D$5</f>
        <v>0.13260658585000001</v>
      </c>
      <c r="K63" s="100">
        <f ca="1">(HLOOKUP(CONCATENATE(K$7,$E$5),BECO_Datos!$D$3:$HN$86,BECO_Datos!$A63,FALSE)+IFERROR(HLOOKUP(CONCATENATE(K$7,$E$5),BECO_Datos!$HP$3:$LT$86,BECO_Datos!$A63,FALSE),0))*$D$5</f>
        <v>1.1230065060000001E-2</v>
      </c>
      <c r="L63" s="100">
        <f ca="1">(HLOOKUP(CONCATENATE(L$7,$E$5),BECO_Datos!$D$3:$HN$86,BECO_Datos!$A63,FALSE)+IFERROR(HLOOKUP(CONCATENATE(L$7,$E$5),BECO_Datos!$HP$3:$LT$86,BECO_Datos!$A63,FALSE),0))*$D$5</f>
        <v>0.30232888987000001</v>
      </c>
      <c r="M63" s="100">
        <f ca="1">(HLOOKUP(CONCATENATE(M$7,$E$5),BECO_Datos!$D$3:$HN$86,BECO_Datos!$A63,FALSE)+IFERROR(HLOOKUP(CONCATENATE(M$7,$E$5),BECO_Datos!$HP$3:$LT$86,BECO_Datos!$A63,FALSE),0))*$D$5</f>
        <v>0.1761127743778983</v>
      </c>
    </row>
    <row r="64" spans="1:13" x14ac:dyDescent="0.25">
      <c r="A64" s="54"/>
      <c r="B64" s="145" t="s">
        <v>99</v>
      </c>
      <c r="C64" s="23">
        <f t="shared" ca="1" si="1"/>
        <v>5534.3300851003369</v>
      </c>
      <c r="D64" s="101">
        <f ca="1">(HLOOKUP(CONCATENATE(D$7,$E$5),BECO_Datos!$D$3:$HN$86,BECO_Datos!$A64,FALSE)+IFERROR(HLOOKUP(CONCATENATE(D$7,$E$5),BECO_Datos!$HP$3:$LT$86,BECO_Datos!$A64,FALSE),0))*$D$5</f>
        <v>635.84303474755995</v>
      </c>
      <c r="E64" s="101">
        <f ca="1">(HLOOKUP(CONCATENATE(E$7,$E$5),BECO_Datos!$D$3:$HN$86,BECO_Datos!$A64,FALSE)+IFERROR(HLOOKUP(CONCATENATE(E$7,$E$5),BECO_Datos!$HP$3:$LT$86,BECO_Datos!$A64,FALSE),0))*$D$5</f>
        <v>163.91102786881001</v>
      </c>
      <c r="F64" s="101">
        <f ca="1">(HLOOKUP(CONCATENATE(F$7,$E$5),BECO_Datos!$D$3:$HN$86,BECO_Datos!$A64,FALSE)+IFERROR(HLOOKUP(CONCATENATE(F$7,$E$5),BECO_Datos!$HP$3:$LT$86,BECO_Datos!$A64,FALSE),0))*$D$5</f>
        <v>614.28911437443003</v>
      </c>
      <c r="G64" s="101">
        <f ca="1">(HLOOKUP(CONCATENATE(G$7,$E$5),BECO_Datos!$D$3:$HN$86,BECO_Datos!$A64,FALSE)+IFERROR(HLOOKUP(CONCATENATE(G$7,$E$5),BECO_Datos!$HP$3:$LT$86,BECO_Datos!$A64,FALSE),0))*$D$5</f>
        <v>599.21031531915003</v>
      </c>
      <c r="H64" s="101">
        <f ca="1">(HLOOKUP(CONCATENATE(H$7,$E$5),BECO_Datos!$D$3:$HN$86,BECO_Datos!$A64,FALSE)+IFERROR(HLOOKUP(CONCATENATE(H$7,$E$5),BECO_Datos!$HP$3:$LT$86,BECO_Datos!$A64,FALSE),0))*$D$5</f>
        <v>586.76440148571999</v>
      </c>
      <c r="I64" s="101">
        <f ca="1">(HLOOKUP(CONCATENATE(I$7,$E$5),BECO_Datos!$D$3:$HN$86,BECO_Datos!$A64,FALSE)+IFERROR(HLOOKUP(CONCATENATE(I$7,$E$5),BECO_Datos!$HP$3:$LT$86,BECO_Datos!$A64,FALSE),0))*$D$5</f>
        <v>595.86174299507991</v>
      </c>
      <c r="J64" s="101">
        <f ca="1">(HLOOKUP(CONCATENATE(J$7,$E$5),BECO_Datos!$D$3:$HN$86,BECO_Datos!$A64,FALSE)+IFERROR(HLOOKUP(CONCATENATE(J$7,$E$5),BECO_Datos!$HP$3:$LT$86,BECO_Datos!$A64,FALSE),0))*$D$5</f>
        <v>637.82598878273006</v>
      </c>
      <c r="K64" s="101">
        <f ca="1">(HLOOKUP(CONCATENATE(K$7,$E$5),BECO_Datos!$D$3:$HN$86,BECO_Datos!$A64,FALSE)+IFERROR(HLOOKUP(CONCATENATE(K$7,$E$5),BECO_Datos!$HP$3:$LT$86,BECO_Datos!$A64,FALSE),0))*$D$5</f>
        <v>647.30765984569996</v>
      </c>
      <c r="L64" s="101">
        <f ca="1">(HLOOKUP(CONCATENATE(L$7,$E$5),BECO_Datos!$D$3:$HN$86,BECO_Datos!$A64,FALSE)+IFERROR(HLOOKUP(CONCATENATE(L$7,$E$5),BECO_Datos!$HP$3:$LT$86,BECO_Datos!$A64,FALSE),0))*$D$5</f>
        <v>532.49666592874996</v>
      </c>
      <c r="M64" s="101">
        <f ca="1">(HLOOKUP(CONCATENATE(M$7,$E$5),BECO_Datos!$D$3:$HN$86,BECO_Datos!$A64,FALSE)+IFERROR(HLOOKUP(CONCATENATE(M$7,$E$5),BECO_Datos!$HP$3:$LT$86,BECO_Datos!$A64,FALSE),0))*$D$5</f>
        <v>520.82013375240615</v>
      </c>
    </row>
    <row r="65" spans="1:13" x14ac:dyDescent="0.25">
      <c r="A65" s="54"/>
      <c r="B65" s="144" t="s">
        <v>100</v>
      </c>
      <c r="C65" s="22">
        <f t="shared" ca="1" si="1"/>
        <v>1135.5167248741402</v>
      </c>
      <c r="D65" s="100">
        <f ca="1">(HLOOKUP(CONCATENATE(D$7,$E$5),BECO_Datos!$D$3:$HN$86,BECO_Datos!$A65,FALSE)+IFERROR(HLOOKUP(CONCATENATE(D$7,$E$5),BECO_Datos!$HP$3:$LT$86,BECO_Datos!$A65,FALSE),0))*$D$5</f>
        <v>107.19051190699</v>
      </c>
      <c r="E65" s="100">
        <f ca="1">(HLOOKUP(CONCATENATE(E$7,$E$5),BECO_Datos!$D$3:$HN$86,BECO_Datos!$A65,FALSE)+IFERROR(HLOOKUP(CONCATENATE(E$7,$E$5),BECO_Datos!$HP$3:$LT$86,BECO_Datos!$A65,FALSE),0))*$D$5</f>
        <v>34.803348893070002</v>
      </c>
      <c r="F65" s="100">
        <f ca="1">(HLOOKUP(CONCATENATE(F$7,$E$5),BECO_Datos!$D$3:$HN$86,BECO_Datos!$A65,FALSE)+IFERROR(HLOOKUP(CONCATENATE(F$7,$E$5),BECO_Datos!$HP$3:$LT$86,BECO_Datos!$A65,FALSE),0))*$D$5</f>
        <v>117.87005657636</v>
      </c>
      <c r="G65" s="100">
        <f ca="1">(HLOOKUP(CONCATENATE(G$7,$E$5),BECO_Datos!$D$3:$HN$86,BECO_Datos!$A65,FALSE)+IFERROR(HLOOKUP(CONCATENATE(G$7,$E$5),BECO_Datos!$HP$3:$LT$86,BECO_Datos!$A65,FALSE),0))*$D$5</f>
        <v>114.91587848685</v>
      </c>
      <c r="H65" s="100">
        <f ca="1">(HLOOKUP(CONCATENATE(H$7,$E$5),BECO_Datos!$D$3:$HN$86,BECO_Datos!$A65,FALSE)+IFERROR(HLOOKUP(CONCATENATE(H$7,$E$5),BECO_Datos!$HP$3:$LT$86,BECO_Datos!$A65,FALSE),0))*$D$5</f>
        <v>133.34141350336</v>
      </c>
      <c r="I65" s="100">
        <f ca="1">(HLOOKUP(CONCATENATE(I$7,$E$5),BECO_Datos!$D$3:$HN$86,BECO_Datos!$A65,FALSE)+IFERROR(HLOOKUP(CONCATENATE(I$7,$E$5),BECO_Datos!$HP$3:$LT$86,BECO_Datos!$A65,FALSE),0))*$D$5</f>
        <v>122.82325687589</v>
      </c>
      <c r="J65" s="100">
        <f ca="1">(HLOOKUP(CONCATENATE(J$7,$E$5),BECO_Datos!$D$3:$HN$86,BECO_Datos!$A65,FALSE)+IFERROR(HLOOKUP(CONCATENATE(J$7,$E$5),BECO_Datos!$HP$3:$LT$86,BECO_Datos!$A65,FALSE),0))*$D$5</f>
        <v>150.60541370889999</v>
      </c>
      <c r="K65" s="100">
        <f ca="1">(HLOOKUP(CONCATENATE(K$7,$E$5),BECO_Datos!$D$3:$HN$86,BECO_Datos!$A65,FALSE)+IFERROR(HLOOKUP(CONCATENATE(K$7,$E$5),BECO_Datos!$HP$3:$LT$86,BECO_Datos!$A65,FALSE),0))*$D$5</f>
        <v>130.34464592182999</v>
      </c>
      <c r="L65" s="100">
        <f ca="1">(HLOOKUP(CONCATENATE(L$7,$E$5),BECO_Datos!$D$3:$HN$86,BECO_Datos!$A65,FALSE)+IFERROR(HLOOKUP(CONCATENATE(L$7,$E$5),BECO_Datos!$HP$3:$LT$86,BECO_Datos!$A65,FALSE),0))*$D$5</f>
        <v>111.53354533826</v>
      </c>
      <c r="M65" s="100">
        <f ca="1">(HLOOKUP(CONCATENATE(M$7,$E$5),BECO_Datos!$D$3:$HN$86,BECO_Datos!$A65,FALSE)+IFERROR(HLOOKUP(CONCATENATE(M$7,$E$5),BECO_Datos!$HP$3:$LT$86,BECO_Datos!$A65,FALSE),0))*$D$5</f>
        <v>112.08865366263042</v>
      </c>
    </row>
    <row r="66" spans="1:13" x14ac:dyDescent="0.25">
      <c r="A66" s="54"/>
      <c r="B66" s="145" t="s">
        <v>101</v>
      </c>
      <c r="C66" s="23">
        <f t="shared" ca="1" si="1"/>
        <v>3296.9341283465405</v>
      </c>
      <c r="D66" s="101">
        <f ca="1">(HLOOKUP(CONCATENATE(D$7,$E$5),BECO_Datos!$D$3:$HN$86,BECO_Datos!$A66,FALSE)+IFERROR(HLOOKUP(CONCATENATE(D$7,$E$5),BECO_Datos!$HP$3:$LT$86,BECO_Datos!$A66,FALSE),0))*$D$5</f>
        <v>489.08667286597</v>
      </c>
      <c r="E66" s="101">
        <f ca="1">(HLOOKUP(CONCATENATE(E$7,$E$5),BECO_Datos!$D$3:$HN$86,BECO_Datos!$A66,FALSE)+IFERROR(HLOOKUP(CONCATENATE(E$7,$E$5),BECO_Datos!$HP$3:$LT$86,BECO_Datos!$A66,FALSE),0))*$D$5</f>
        <v>69.77769141828</v>
      </c>
      <c r="F66" s="101">
        <f ca="1">(HLOOKUP(CONCATENATE(F$7,$E$5),BECO_Datos!$D$3:$HN$86,BECO_Datos!$A66,FALSE)+IFERROR(HLOOKUP(CONCATENATE(F$7,$E$5),BECO_Datos!$HP$3:$LT$86,BECO_Datos!$A66,FALSE),0))*$D$5</f>
        <v>357.08859409474002</v>
      </c>
      <c r="G66" s="101">
        <f ca="1">(HLOOKUP(CONCATENATE(G$7,$E$5),BECO_Datos!$D$3:$HN$86,BECO_Datos!$A66,FALSE)+IFERROR(HLOOKUP(CONCATENATE(G$7,$E$5),BECO_Datos!$HP$3:$LT$86,BECO_Datos!$A66,FALSE),0))*$D$5</f>
        <v>365.61154249654999</v>
      </c>
      <c r="H66" s="101">
        <f ca="1">(HLOOKUP(CONCATENATE(H$7,$E$5),BECO_Datos!$D$3:$HN$86,BECO_Datos!$A66,FALSE)+IFERROR(HLOOKUP(CONCATENATE(H$7,$E$5),BECO_Datos!$HP$3:$LT$86,BECO_Datos!$A66,FALSE),0))*$D$5</f>
        <v>267.86657474512003</v>
      </c>
      <c r="I66" s="101">
        <f ca="1">(HLOOKUP(CONCATENATE(I$7,$E$5),BECO_Datos!$D$3:$HN$86,BECO_Datos!$A66,FALSE)+IFERROR(HLOOKUP(CONCATENATE(I$7,$E$5),BECO_Datos!$HP$3:$LT$86,BECO_Datos!$A66,FALSE),0))*$D$5</f>
        <v>273.74876275367001</v>
      </c>
      <c r="J66" s="101">
        <f ca="1">(HLOOKUP(CONCATENATE(J$7,$E$5),BECO_Datos!$D$3:$HN$86,BECO_Datos!$A66,FALSE)+IFERROR(HLOOKUP(CONCATENATE(J$7,$E$5),BECO_Datos!$HP$3:$LT$86,BECO_Datos!$A66,FALSE),0))*$D$5</f>
        <v>409.06966945454002</v>
      </c>
      <c r="K66" s="101">
        <f ca="1">(HLOOKUP(CONCATENATE(K$7,$E$5),BECO_Datos!$D$3:$HN$86,BECO_Datos!$A66,FALSE)+IFERROR(HLOOKUP(CONCATENATE(K$7,$E$5),BECO_Datos!$HP$3:$LT$86,BECO_Datos!$A66,FALSE),0))*$D$5</f>
        <v>388.09049533566002</v>
      </c>
      <c r="L66" s="101">
        <f ca="1">(HLOOKUP(CONCATENATE(L$7,$E$5),BECO_Datos!$D$3:$HN$86,BECO_Datos!$A66,FALSE)+IFERROR(HLOOKUP(CONCATENATE(L$7,$E$5),BECO_Datos!$HP$3:$LT$86,BECO_Datos!$A66,FALSE),0))*$D$5</f>
        <v>345.63597598440003</v>
      </c>
      <c r="M66" s="101">
        <f ca="1">(HLOOKUP(CONCATENATE(M$7,$E$5),BECO_Datos!$D$3:$HN$86,BECO_Datos!$A66,FALSE)+IFERROR(HLOOKUP(CONCATENATE(M$7,$E$5),BECO_Datos!$HP$3:$LT$86,BECO_Datos!$A66,FALSE),0))*$D$5</f>
        <v>330.95814919761068</v>
      </c>
    </row>
    <row r="67" spans="1:13" x14ac:dyDescent="0.25">
      <c r="A67" s="54"/>
      <c r="B67" s="144" t="s">
        <v>102</v>
      </c>
      <c r="C67" s="22">
        <f t="shared" ca="1" si="1"/>
        <v>298.47501112089782</v>
      </c>
      <c r="D67" s="100">
        <f ca="1">(HLOOKUP(CONCATENATE(D$7,$E$5),BECO_Datos!$D$3:$HN$86,BECO_Datos!$A67,FALSE)+IFERROR(HLOOKUP(CONCATENATE(D$7,$E$5),BECO_Datos!$HP$3:$LT$86,BECO_Datos!$A67,FALSE),0))*$D$5</f>
        <v>33.263099561019999</v>
      </c>
      <c r="E67" s="100">
        <f ca="1">(HLOOKUP(CONCATENATE(E$7,$E$5),BECO_Datos!$D$3:$HN$86,BECO_Datos!$A67,FALSE)+IFERROR(HLOOKUP(CONCATENATE(E$7,$E$5),BECO_Datos!$HP$3:$LT$86,BECO_Datos!$A67,FALSE),0))*$D$5</f>
        <v>0.91450869432000004</v>
      </c>
      <c r="F67" s="100">
        <f ca="1">(HLOOKUP(CONCATENATE(F$7,$E$5),BECO_Datos!$D$3:$HN$86,BECO_Datos!$A67,FALSE)+IFERROR(HLOOKUP(CONCATENATE(F$7,$E$5),BECO_Datos!$HP$3:$LT$86,BECO_Datos!$A67,FALSE),0))*$D$5</f>
        <v>14.18738615514</v>
      </c>
      <c r="G67" s="100">
        <f ca="1">(HLOOKUP(CONCATENATE(G$7,$E$5),BECO_Datos!$D$3:$HN$86,BECO_Datos!$A67,FALSE)+IFERROR(HLOOKUP(CONCATENATE(G$7,$E$5),BECO_Datos!$HP$3:$LT$86,BECO_Datos!$A67,FALSE),0))*$D$5</f>
        <v>8.1821971509800004</v>
      </c>
      <c r="H67" s="100">
        <f ca="1">(HLOOKUP(CONCATENATE(H$7,$E$5),BECO_Datos!$D$3:$HN$86,BECO_Datos!$A67,FALSE)+IFERROR(HLOOKUP(CONCATENATE(H$7,$E$5),BECO_Datos!$HP$3:$LT$86,BECO_Datos!$A67,FALSE),0))*$D$5</f>
        <v>12.029589188799999</v>
      </c>
      <c r="I67" s="100">
        <f ca="1">(HLOOKUP(CONCATENATE(I$7,$E$5),BECO_Datos!$D$3:$HN$86,BECO_Datos!$A67,FALSE)+IFERROR(HLOOKUP(CONCATENATE(I$7,$E$5),BECO_Datos!$HP$3:$LT$86,BECO_Datos!$A67,FALSE),0))*$D$5</f>
        <v>17.811801366579999</v>
      </c>
      <c r="J67" s="100">
        <f ca="1">(HLOOKUP(CONCATENATE(J$7,$E$5),BECO_Datos!$D$3:$HN$86,BECO_Datos!$A67,FALSE)+IFERROR(HLOOKUP(CONCATENATE(J$7,$E$5),BECO_Datos!$HP$3:$LT$86,BECO_Datos!$A67,FALSE),0))*$D$5</f>
        <v>67.495233666840008</v>
      </c>
      <c r="K67" s="100">
        <f ca="1">(HLOOKUP(CONCATENATE(K$7,$E$5),BECO_Datos!$D$3:$HN$86,BECO_Datos!$A67,FALSE)+IFERROR(HLOOKUP(CONCATENATE(K$7,$E$5),BECO_Datos!$HP$3:$LT$86,BECO_Datos!$A67,FALSE),0))*$D$5</f>
        <v>46.26320651076</v>
      </c>
      <c r="L67" s="100">
        <f ca="1">(HLOOKUP(CONCATENATE(L$7,$E$5),BECO_Datos!$D$3:$HN$86,BECO_Datos!$A67,FALSE)+IFERROR(HLOOKUP(CONCATENATE(L$7,$E$5),BECO_Datos!$HP$3:$LT$86,BECO_Datos!$A67,FALSE),0))*$D$5</f>
        <v>48.035014134000001</v>
      </c>
      <c r="M67" s="100">
        <f ca="1">(HLOOKUP(CONCATENATE(M$7,$E$5),BECO_Datos!$D$3:$HN$86,BECO_Datos!$A67,FALSE)+IFERROR(HLOOKUP(CONCATENATE(M$7,$E$5),BECO_Datos!$HP$3:$LT$86,BECO_Datos!$A67,FALSE),0))*$D$5</f>
        <v>50.292974692457797</v>
      </c>
    </row>
    <row r="68" spans="1:13" x14ac:dyDescent="0.25">
      <c r="A68" s="54"/>
      <c r="B68" s="145" t="s">
        <v>103</v>
      </c>
      <c r="C68" s="23">
        <f t="shared" ca="1" si="1"/>
        <v>1136.489086042367</v>
      </c>
      <c r="D68" s="101">
        <f ca="1">(HLOOKUP(CONCATENATE(D$7,$E$5),BECO_Datos!$D$3:$HN$86,BECO_Datos!$A68,FALSE)+IFERROR(HLOOKUP(CONCATENATE(D$7,$E$5),BECO_Datos!$HP$3:$LT$86,BECO_Datos!$A68,FALSE),0))*$D$5</f>
        <v>86.966542006059996</v>
      </c>
      <c r="E68" s="101">
        <f ca="1">(HLOOKUP(CONCATENATE(E$7,$E$5),BECO_Datos!$D$3:$HN$86,BECO_Datos!$A68,FALSE)+IFERROR(HLOOKUP(CONCATENATE(E$7,$E$5),BECO_Datos!$HP$3:$LT$86,BECO_Datos!$A68,FALSE),0))*$D$5</f>
        <v>44.214355301369999</v>
      </c>
      <c r="F68" s="101">
        <f ca="1">(HLOOKUP(CONCATENATE(F$7,$E$5),BECO_Datos!$D$3:$HN$86,BECO_Datos!$A68,FALSE)+IFERROR(HLOOKUP(CONCATENATE(F$7,$E$5),BECO_Datos!$HP$3:$LT$86,BECO_Datos!$A68,FALSE),0))*$D$5</f>
        <v>127.73203132056</v>
      </c>
      <c r="G68" s="101">
        <f ca="1">(HLOOKUP(CONCATENATE(G$7,$E$5),BECO_Datos!$D$3:$HN$86,BECO_Datos!$A68,FALSE)+IFERROR(HLOOKUP(CONCATENATE(G$7,$E$5),BECO_Datos!$HP$3:$LT$86,BECO_Datos!$A68,FALSE),0))*$D$5</f>
        <v>133.75971576951</v>
      </c>
      <c r="H68" s="101">
        <f ca="1">(HLOOKUP(CONCATENATE(H$7,$E$5),BECO_Datos!$D$3:$HN$86,BECO_Datos!$A68,FALSE)+IFERROR(HLOOKUP(CONCATENATE(H$7,$E$5),BECO_Datos!$HP$3:$LT$86,BECO_Datos!$A68,FALSE),0))*$D$5</f>
        <v>149.80553643339999</v>
      </c>
      <c r="I68" s="101">
        <f ca="1">(HLOOKUP(CONCATENATE(I$7,$E$5),BECO_Datos!$D$3:$HN$86,BECO_Datos!$A68,FALSE)+IFERROR(HLOOKUP(CONCATENATE(I$7,$E$5),BECO_Datos!$HP$3:$LT$86,BECO_Datos!$A68,FALSE),0))*$D$5</f>
        <v>155.55578883483</v>
      </c>
      <c r="J68" s="101">
        <f ca="1">(HLOOKUP(CONCATENATE(J$7,$E$5),BECO_Datos!$D$3:$HN$86,BECO_Datos!$A68,FALSE)+IFERROR(HLOOKUP(CONCATENATE(J$7,$E$5),BECO_Datos!$HP$3:$LT$86,BECO_Datos!$A68,FALSE),0))*$D$5</f>
        <v>146.69671540396001</v>
      </c>
      <c r="K68" s="101">
        <f ca="1">(HLOOKUP(CONCATENATE(K$7,$E$5),BECO_Datos!$D$3:$HN$86,BECO_Datos!$A68,FALSE)+IFERROR(HLOOKUP(CONCATENATE(K$7,$E$5),BECO_Datos!$HP$3:$LT$86,BECO_Datos!$A68,FALSE),0))*$D$5</f>
        <v>112.61555151239</v>
      </c>
      <c r="L68" s="101">
        <f ca="1">(HLOOKUP(CONCATENATE(L$7,$E$5),BECO_Datos!$D$3:$HN$86,BECO_Datos!$A68,FALSE)+IFERROR(HLOOKUP(CONCATENATE(L$7,$E$5),BECO_Datos!$HP$3:$LT$86,BECO_Datos!$A68,FALSE),0))*$D$5</f>
        <v>89.41593220259</v>
      </c>
      <c r="M68" s="101">
        <f ca="1">(HLOOKUP(CONCATENATE(M$7,$E$5),BECO_Datos!$D$3:$HN$86,BECO_Datos!$A68,FALSE)+IFERROR(HLOOKUP(CONCATENATE(M$7,$E$5),BECO_Datos!$HP$3:$LT$86,BECO_Datos!$A68,FALSE),0))*$D$5</f>
        <v>89.726917257697139</v>
      </c>
    </row>
    <row r="69" spans="1:13" x14ac:dyDescent="0.25">
      <c r="A69" s="54"/>
      <c r="B69" s="144" t="s">
        <v>104</v>
      </c>
      <c r="C69" s="22">
        <f t="shared" ca="1" si="1"/>
        <v>2431.8795521242173</v>
      </c>
      <c r="D69" s="100">
        <f ca="1">(HLOOKUP(CONCATENATE(D$7,$E$5),BECO_Datos!$D$3:$HN$86,BECO_Datos!$A69,FALSE)+IFERROR(HLOOKUP(CONCATENATE(D$7,$E$5),BECO_Datos!$HP$3:$LT$86,BECO_Datos!$A69,FALSE),0))*$D$5</f>
        <v>163.80646113093999</v>
      </c>
      <c r="E69" s="100">
        <f ca="1">(HLOOKUP(CONCATENATE(E$7,$E$5),BECO_Datos!$D$3:$HN$86,BECO_Datos!$A69,FALSE)+IFERROR(HLOOKUP(CONCATENATE(E$7,$E$5),BECO_Datos!$HP$3:$LT$86,BECO_Datos!$A69,FALSE),0))*$D$5</f>
        <v>125.39822603894</v>
      </c>
      <c r="F69" s="100">
        <f ca="1">(HLOOKUP(CONCATENATE(F$7,$E$5),BECO_Datos!$D$3:$HN$86,BECO_Datos!$A69,FALSE)+IFERROR(HLOOKUP(CONCATENATE(F$7,$E$5),BECO_Datos!$HP$3:$LT$86,BECO_Datos!$A69,FALSE),0))*$D$5</f>
        <v>180.60095279882998</v>
      </c>
      <c r="G69" s="100">
        <f ca="1">(HLOOKUP(CONCATENATE(G$7,$E$5),BECO_Datos!$D$3:$HN$86,BECO_Datos!$A69,FALSE)+IFERROR(HLOOKUP(CONCATENATE(G$7,$E$5),BECO_Datos!$HP$3:$LT$86,BECO_Datos!$A69,FALSE),0))*$D$5</f>
        <v>178.19471712903999</v>
      </c>
      <c r="H69" s="100">
        <f ca="1">(HLOOKUP(CONCATENATE(H$7,$E$5),BECO_Datos!$D$3:$HN$86,BECO_Datos!$A69,FALSE)+IFERROR(HLOOKUP(CONCATENATE(H$7,$E$5),BECO_Datos!$HP$3:$LT$86,BECO_Datos!$A69,FALSE),0))*$D$5</f>
        <v>212.4760092555</v>
      </c>
      <c r="I69" s="100">
        <f ca="1">(HLOOKUP(CONCATENATE(I$7,$E$5),BECO_Datos!$D$3:$HN$86,BECO_Datos!$A69,FALSE)+IFERROR(HLOOKUP(CONCATENATE(I$7,$E$5),BECO_Datos!$HP$3:$LT$86,BECO_Datos!$A69,FALSE),0))*$D$5</f>
        <v>233.73727695834</v>
      </c>
      <c r="J69" s="100">
        <f ca="1">(HLOOKUP(CONCATENATE(J$7,$E$5),BECO_Datos!$D$3:$HN$86,BECO_Datos!$A69,FALSE)+IFERROR(HLOOKUP(CONCATENATE(J$7,$E$5),BECO_Datos!$HP$3:$LT$86,BECO_Datos!$A69,FALSE),0))*$D$5</f>
        <v>290.97430528357995</v>
      </c>
      <c r="K69" s="100">
        <f ca="1">(HLOOKUP(CONCATENATE(K$7,$E$5),BECO_Datos!$D$3:$HN$86,BECO_Datos!$A69,FALSE)+IFERROR(HLOOKUP(CONCATENATE(K$7,$E$5),BECO_Datos!$HP$3:$LT$86,BECO_Datos!$A69,FALSE),0))*$D$5</f>
        <v>315.28276991670998</v>
      </c>
      <c r="L69" s="100">
        <f ca="1">(HLOOKUP(CONCATENATE(L$7,$E$5),BECO_Datos!$D$3:$HN$86,BECO_Datos!$A69,FALSE)+IFERROR(HLOOKUP(CONCATENATE(L$7,$E$5),BECO_Datos!$HP$3:$LT$86,BECO_Datos!$A69,FALSE),0))*$D$5</f>
        <v>348.46397475800001</v>
      </c>
      <c r="M69" s="100">
        <f ca="1">(HLOOKUP(CONCATENATE(M$7,$E$5),BECO_Datos!$D$3:$HN$86,BECO_Datos!$A69,FALSE)+IFERROR(HLOOKUP(CONCATENATE(M$7,$E$5),BECO_Datos!$HP$3:$LT$86,BECO_Datos!$A69,FALSE),0))*$D$5</f>
        <v>382.94485885433727</v>
      </c>
    </row>
    <row r="70" spans="1:13" x14ac:dyDescent="0.25">
      <c r="A70" s="54"/>
      <c r="B70" s="151" t="s">
        <v>15</v>
      </c>
      <c r="C70" s="152">
        <f t="shared" ca="1" si="1"/>
        <v>262941.7521767338</v>
      </c>
      <c r="D70" s="98">
        <f t="shared" ref="D70" ca="1" si="40">D71+D78+D79+D80+D81</f>
        <v>18171.86169015829</v>
      </c>
      <c r="E70" s="98">
        <f t="shared" ref="E70:M70" ca="1" si="41">E71+E78+E79+E80+E81</f>
        <v>25651.288357830988</v>
      </c>
      <c r="F70" s="98">
        <f t="shared" ca="1" si="41"/>
        <v>28712.565952723136</v>
      </c>
      <c r="G70" s="98">
        <f t="shared" ca="1" si="41"/>
        <v>27013.54458627231</v>
      </c>
      <c r="H70" s="98">
        <f t="shared" ca="1" si="41"/>
        <v>25406.815147237583</v>
      </c>
      <c r="I70" s="98">
        <f t="shared" ca="1" si="41"/>
        <v>25451.40883723948</v>
      </c>
      <c r="J70" s="98">
        <f t="shared" ca="1" si="41"/>
        <v>25552.104260741336</v>
      </c>
      <c r="K70" s="98">
        <f t="shared" ca="1" si="41"/>
        <v>28294.570413095011</v>
      </c>
      <c r="L70" s="98">
        <f t="shared" ca="1" si="41"/>
        <v>29499.718196865029</v>
      </c>
      <c r="M70" s="98">
        <f t="shared" ca="1" si="41"/>
        <v>29187.874734570665</v>
      </c>
    </row>
    <row r="71" spans="1:13" x14ac:dyDescent="0.25">
      <c r="A71" s="54"/>
      <c r="B71" s="144" t="s">
        <v>135</v>
      </c>
      <c r="C71" s="22">
        <f t="shared" ca="1" si="1"/>
        <v>262941.7521767338</v>
      </c>
      <c r="D71" s="100">
        <f t="shared" ref="D71" ca="1" si="42">SUM(D72:D77)</f>
        <v>18171.86169015829</v>
      </c>
      <c r="E71" s="100">
        <f t="shared" ref="E71:M71" ca="1" si="43">SUM(E72:E77)</f>
        <v>25651.288357830988</v>
      </c>
      <c r="F71" s="100">
        <f t="shared" ca="1" si="43"/>
        <v>28712.565952723136</v>
      </c>
      <c r="G71" s="100">
        <f t="shared" ca="1" si="43"/>
        <v>27013.54458627231</v>
      </c>
      <c r="H71" s="100">
        <f t="shared" ca="1" si="43"/>
        <v>25406.815147237583</v>
      </c>
      <c r="I71" s="100">
        <f t="shared" ca="1" si="43"/>
        <v>25451.40883723948</v>
      </c>
      <c r="J71" s="100">
        <f t="shared" ca="1" si="43"/>
        <v>25552.104260741336</v>
      </c>
      <c r="K71" s="100">
        <f t="shared" ca="1" si="43"/>
        <v>28294.570413095011</v>
      </c>
      <c r="L71" s="100">
        <f t="shared" ca="1" si="43"/>
        <v>29499.718196865029</v>
      </c>
      <c r="M71" s="100">
        <f t="shared" ca="1" si="43"/>
        <v>29187.874734570665</v>
      </c>
    </row>
    <row r="72" spans="1:13" x14ac:dyDescent="0.25">
      <c r="A72" s="54"/>
      <c r="B72" s="146" t="s">
        <v>136</v>
      </c>
      <c r="C72" s="23">
        <f t="shared" ca="1" si="1"/>
        <v>21533.125635936696</v>
      </c>
      <c r="D72" s="99">
        <f ca="1">(HLOOKUP(CONCATENATE(D$7,$E$5),BECO_Datos!$D$3:$HN$86,BECO_Datos!$A72,FALSE)+IFERROR(HLOOKUP(CONCATENATE(D$7,$E$5),BECO_Datos!$HP$3:$LT$86,BECO_Datos!$A72,FALSE),0))*$D$5</f>
        <v>0</v>
      </c>
      <c r="E72" s="99">
        <f ca="1">(HLOOKUP(CONCATENATE(E$7,$E$5),BECO_Datos!$D$3:$HN$86,BECO_Datos!$A72,FALSE)+IFERROR(HLOOKUP(CONCATENATE(E$7,$E$5),BECO_Datos!$HP$3:$LT$86,BECO_Datos!$A72,FALSE),0))*$D$5</f>
        <v>0</v>
      </c>
      <c r="F72" s="99">
        <f ca="1">(HLOOKUP(CONCATENATE(F$7,$E$5),BECO_Datos!$D$3:$HN$86,BECO_Datos!$A72,FALSE)+IFERROR(HLOOKUP(CONCATENATE(F$7,$E$5),BECO_Datos!$HP$3:$LT$86,BECO_Datos!$A72,FALSE),0))*$D$5</f>
        <v>0</v>
      </c>
      <c r="G72" s="99">
        <f ca="1">(HLOOKUP(CONCATENATE(G$7,$E$5),BECO_Datos!$D$3:$HN$86,BECO_Datos!$A72,FALSE)+IFERROR(HLOOKUP(CONCATENATE(G$7,$E$5),BECO_Datos!$HP$3:$LT$86,BECO_Datos!$A72,FALSE),0))*$D$5</f>
        <v>0</v>
      </c>
      <c r="H72" s="99">
        <f ca="1">(HLOOKUP(CONCATENATE(H$7,$E$5),BECO_Datos!$D$3:$HN$86,BECO_Datos!$A72,FALSE)+IFERROR(HLOOKUP(CONCATENATE(H$7,$E$5),BECO_Datos!$HP$3:$LT$86,BECO_Datos!$A72,FALSE),0))*$D$5</f>
        <v>3293.0581741544897</v>
      </c>
      <c r="I72" s="99">
        <f ca="1">(HLOOKUP(CONCATENATE(I$7,$E$5),BECO_Datos!$D$3:$HN$86,BECO_Datos!$A72,FALSE)+IFERROR(HLOOKUP(CONCATENATE(I$7,$E$5),BECO_Datos!$HP$3:$LT$86,BECO_Datos!$A72,FALSE),0))*$D$5</f>
        <v>3298.8381042451147</v>
      </c>
      <c r="J72" s="99">
        <f ca="1">(HLOOKUP(CONCATENATE(J$7,$E$5),BECO_Datos!$D$3:$HN$86,BECO_Datos!$A72,FALSE)+IFERROR(HLOOKUP(CONCATENATE(J$7,$E$5),BECO_Datos!$HP$3:$LT$86,BECO_Datos!$A72,FALSE),0))*$D$5</f>
        <v>3311.8895585710925</v>
      </c>
      <c r="K72" s="99">
        <f ca="1">(HLOOKUP(CONCATENATE(K$7,$E$5),BECO_Datos!$D$3:$HN$86,BECO_Datos!$A72,FALSE)+IFERROR(HLOOKUP(CONCATENATE(K$7,$E$5),BECO_Datos!$HP$3:$LT$86,BECO_Datos!$A72,FALSE),0))*$D$5</f>
        <v>3667.3493250948877</v>
      </c>
      <c r="L72" s="99">
        <f ca="1">(HLOOKUP(CONCATENATE(L$7,$E$5),BECO_Datos!$D$3:$HN$86,BECO_Datos!$A72,FALSE)+IFERROR(HLOOKUP(CONCATENATE(L$7,$E$5),BECO_Datos!$HP$3:$LT$86,BECO_Datos!$A72,FALSE),0))*$D$5</f>
        <v>3823.552365004025</v>
      </c>
      <c r="M72" s="99">
        <f ca="1">(HLOOKUP(CONCATENATE(M$7,$E$5),BECO_Datos!$D$3:$HN$86,BECO_Datos!$A72,FALSE)+IFERROR(HLOOKUP(CONCATENATE(M$7,$E$5),BECO_Datos!$HP$3:$LT$86,BECO_Datos!$A72,FALSE),0))*$D$5</f>
        <v>4138.4381088670852</v>
      </c>
    </row>
    <row r="73" spans="1:13" x14ac:dyDescent="0.25">
      <c r="A73" s="54"/>
      <c r="B73" s="147" t="s">
        <v>137</v>
      </c>
      <c r="C73" s="22">
        <f t="shared" ca="1" si="1"/>
        <v>52152.862002866656</v>
      </c>
      <c r="D73" s="100">
        <f ca="1">(HLOOKUP(CONCATENATE(D$7,$E$5),BECO_Datos!$D$3:$HN$86,BECO_Datos!$A73,FALSE)+IFERROR(HLOOKUP(CONCATENATE(D$7,$E$5),BECO_Datos!$HP$3:$LT$86,BECO_Datos!$A73,FALSE),0))*$D$5</f>
        <v>2996.613962823566</v>
      </c>
      <c r="E73" s="100">
        <f ca="1">(HLOOKUP(CONCATENATE(E$7,$E$5),BECO_Datos!$D$3:$HN$86,BECO_Datos!$A73,FALSE)+IFERROR(HLOOKUP(CONCATENATE(E$7,$E$5),BECO_Datos!$HP$3:$LT$86,BECO_Datos!$A73,FALSE),0))*$D$5</f>
        <v>4230.0018659684374</v>
      </c>
      <c r="F73" s="100">
        <f ca="1">(HLOOKUP(CONCATENATE(F$7,$E$5),BECO_Datos!$D$3:$HN$86,BECO_Datos!$A73,FALSE)+IFERROR(HLOOKUP(CONCATENATE(F$7,$E$5),BECO_Datos!$HP$3:$LT$86,BECO_Datos!$A73,FALSE),0))*$D$5</f>
        <v>4734.8190025582999</v>
      </c>
      <c r="G73" s="100">
        <f ca="1">(HLOOKUP(CONCATENATE(G$7,$E$5),BECO_Datos!$D$3:$HN$86,BECO_Datos!$A73,FALSE)+IFERROR(HLOOKUP(CONCATENATE(G$7,$E$5),BECO_Datos!$HP$3:$LT$86,BECO_Datos!$A73,FALSE),0))*$D$5</f>
        <v>4454.643463218843</v>
      </c>
      <c r="H73" s="100">
        <f ca="1">(HLOOKUP(CONCATENATE(H$7,$E$5),BECO_Datos!$D$3:$HN$86,BECO_Datos!$A73,FALSE)+IFERROR(HLOOKUP(CONCATENATE(H$7,$E$5),BECO_Datos!$HP$3:$LT$86,BECO_Datos!$A73,FALSE),0))*$D$5</f>
        <v>6028.863553146206</v>
      </c>
      <c r="I73" s="100">
        <f ca="1">(HLOOKUP(CONCATENATE(I$7,$E$5),BECO_Datos!$D$3:$HN$86,BECO_Datos!$A73,FALSE)+IFERROR(HLOOKUP(CONCATENATE(I$7,$E$5),BECO_Datos!$HP$3:$LT$86,BECO_Datos!$A73,FALSE),0))*$D$5</f>
        <v>6039.4453309406572</v>
      </c>
      <c r="J73" s="100">
        <f ca="1">(HLOOKUP(CONCATENATE(J$7,$E$5),BECO_Datos!$D$3:$HN$86,BECO_Datos!$A73,FALSE)+IFERROR(HLOOKUP(CONCATENATE(J$7,$E$5),BECO_Datos!$HP$3:$LT$86,BECO_Datos!$A73,FALSE),0))*$D$5</f>
        <v>6063.339666582523</v>
      </c>
      <c r="K73" s="100">
        <f ca="1">(HLOOKUP(CONCATENATE(K$7,$E$5),BECO_Datos!$D$3:$HN$86,BECO_Datos!$A73,FALSE)+IFERROR(HLOOKUP(CONCATENATE(K$7,$E$5),BECO_Datos!$HP$3:$LT$86,BECO_Datos!$A73,FALSE),0))*$D$5</f>
        <v>6714.1081370045194</v>
      </c>
      <c r="L73" s="100">
        <f ca="1">(HLOOKUP(CONCATENATE(L$7,$E$5),BECO_Datos!$D$3:$HN$86,BECO_Datos!$A73,FALSE)+IFERROR(HLOOKUP(CONCATENATE(L$7,$E$5),BECO_Datos!$HP$3:$LT$86,BECO_Datos!$A73,FALSE),0))*$D$5</f>
        <v>7000.0814676884311</v>
      </c>
      <c r="M73" s="100">
        <f ca="1">(HLOOKUP(CONCATENATE(M$7,$E$5),BECO_Datos!$D$3:$HN$86,BECO_Datos!$A73,FALSE)+IFERROR(HLOOKUP(CONCATENATE(M$7,$E$5),BECO_Datos!$HP$3:$LT$86,BECO_Datos!$A73,FALSE),0))*$D$5</f>
        <v>3890.9455529351717</v>
      </c>
    </row>
    <row r="74" spans="1:13" x14ac:dyDescent="0.25">
      <c r="A74" s="54"/>
      <c r="B74" s="146" t="s">
        <v>138</v>
      </c>
      <c r="C74" s="23">
        <f t="shared" ref="C74:C86" ca="1" si="44">_xlfn.AGGREGATE(9,6,D74:M74)</f>
        <v>21646.542503919452</v>
      </c>
      <c r="D74" s="99">
        <f ca="1">(HLOOKUP(CONCATENATE(D$7,$E$5),BECO_Datos!$D$3:$HN$86,BECO_Datos!$A74,FALSE)+IFERROR(HLOOKUP(CONCATENATE(D$7,$E$5),BECO_Datos!$HP$3:$LT$86,BECO_Datos!$A74,FALSE),0))*$D$5</f>
        <v>2962.2268235415772</v>
      </c>
      <c r="E74" s="99">
        <f ca="1">(HLOOKUP(CONCATENATE(E$7,$E$5),BECO_Datos!$D$3:$HN$86,BECO_Datos!$A74,FALSE)+IFERROR(HLOOKUP(CONCATENATE(E$7,$E$5),BECO_Datos!$HP$3:$LT$86,BECO_Datos!$A74,FALSE),0))*$D$5</f>
        <v>4181.4611913494509</v>
      </c>
      <c r="F74" s="99">
        <f ca="1">(HLOOKUP(CONCATENATE(F$7,$E$5),BECO_Datos!$D$3:$HN$86,BECO_Datos!$A74,FALSE)+IFERROR(HLOOKUP(CONCATENATE(F$7,$E$5),BECO_Datos!$HP$3:$LT$86,BECO_Datos!$A74,FALSE),0))*$D$5</f>
        <v>4680.485383835331</v>
      </c>
      <c r="G74" s="99">
        <f ca="1">(HLOOKUP(CONCATENATE(G$7,$E$5),BECO_Datos!$D$3:$HN$86,BECO_Datos!$A74,FALSE)+IFERROR(HLOOKUP(CONCATENATE(G$7,$E$5),BECO_Datos!$HP$3:$LT$86,BECO_Datos!$A74,FALSE),0))*$D$5</f>
        <v>4403.5249517516631</v>
      </c>
      <c r="H74" s="99">
        <f ca="1">(HLOOKUP(CONCATENATE(H$7,$E$5),BECO_Datos!$D$3:$HN$86,BECO_Datos!$A74,FALSE)+IFERROR(HLOOKUP(CONCATENATE(H$7,$E$5),BECO_Datos!$HP$3:$LT$86,BECO_Datos!$A74,FALSE),0))*$D$5</f>
        <v>393.45059812056394</v>
      </c>
      <c r="I74" s="99">
        <f ca="1">(HLOOKUP(CONCATENATE(I$7,$E$5),BECO_Datos!$D$3:$HN$86,BECO_Datos!$A74,FALSE)+IFERROR(HLOOKUP(CONCATENATE(I$7,$E$5),BECO_Datos!$HP$3:$LT$86,BECO_Datos!$A74,FALSE),0))*$D$5</f>
        <v>394.14117716016301</v>
      </c>
      <c r="J74" s="99">
        <f ca="1">(HLOOKUP(CONCATENATE(J$7,$E$5),BECO_Datos!$D$3:$HN$86,BECO_Datos!$A74,FALSE)+IFERROR(HLOOKUP(CONCATENATE(J$7,$E$5),BECO_Datos!$HP$3:$LT$86,BECO_Datos!$A74,FALSE),0))*$D$5</f>
        <v>395.70054909935368</v>
      </c>
      <c r="K74" s="99">
        <f ca="1">(HLOOKUP(CONCATENATE(K$7,$E$5),BECO_Datos!$D$3:$HN$86,BECO_Datos!$A74,FALSE)+IFERROR(HLOOKUP(CONCATENATE(K$7,$E$5),BECO_Datos!$HP$3:$LT$86,BECO_Datos!$A74,FALSE),0))*$D$5</f>
        <v>438.1704510416393</v>
      </c>
      <c r="L74" s="99">
        <f ca="1">(HLOOKUP(CONCATENATE(L$7,$E$5),BECO_Datos!$D$3:$HN$86,BECO_Datos!$A74,FALSE)+IFERROR(HLOOKUP(CONCATENATE(L$7,$E$5),BECO_Datos!$HP$3:$LT$86,BECO_Datos!$A74,FALSE),0))*$D$5</f>
        <v>456.83340086829401</v>
      </c>
      <c r="M74" s="99">
        <f ca="1">(HLOOKUP(CONCATENATE(M$7,$E$5),BECO_Datos!$D$3:$HN$86,BECO_Datos!$A74,FALSE)+IFERROR(HLOOKUP(CONCATENATE(M$7,$E$5),BECO_Datos!$HP$3:$LT$86,BECO_Datos!$A74,FALSE),0))*$D$5</f>
        <v>3340.5479771514129</v>
      </c>
    </row>
    <row r="75" spans="1:13" x14ac:dyDescent="0.25">
      <c r="A75" s="54"/>
      <c r="B75" s="147" t="s">
        <v>139</v>
      </c>
      <c r="C75" s="22">
        <f t="shared" ca="1" si="44"/>
        <v>124320.90429290693</v>
      </c>
      <c r="D75" s="100">
        <f ca="1">(HLOOKUP(CONCATENATE(D$7,$E$5),BECO_Datos!$D$3:$HN$86,BECO_Datos!$A75,FALSE)+IFERROR(HLOOKUP(CONCATENATE(D$7,$E$5),BECO_Datos!$HP$3:$LT$86,BECO_Datos!$A75,FALSE),0))*$D$5</f>
        <v>9068.5517701988629</v>
      </c>
      <c r="E75" s="100">
        <f ca="1">(HLOOKUP(CONCATENATE(E$7,$E$5),BECO_Datos!$D$3:$HN$86,BECO_Datos!$A75,FALSE)+IFERROR(HLOOKUP(CONCATENATE(E$7,$E$5),BECO_Datos!$HP$3:$LT$86,BECO_Datos!$A75,FALSE),0))*$D$5</f>
        <v>12801.111983549521</v>
      </c>
      <c r="F75" s="100">
        <f ca="1">(HLOOKUP(CONCATENATE(F$7,$E$5),BECO_Datos!$D$3:$HN$86,BECO_Datos!$A75,FALSE)+IFERROR(HLOOKUP(CONCATENATE(F$7,$E$5),BECO_Datos!$HP$3:$LT$86,BECO_Datos!$A75,FALSE),0))*$D$5</f>
        <v>14328.823058263704</v>
      </c>
      <c r="G75" s="100">
        <f ca="1">(HLOOKUP(CONCATENATE(G$7,$E$5),BECO_Datos!$D$3:$HN$86,BECO_Datos!$A75,FALSE)+IFERROR(HLOOKUP(CONCATENATE(G$7,$E$5),BECO_Datos!$HP$3:$LT$86,BECO_Datos!$A75,FALSE),0))*$D$5</f>
        <v>13480.937272919104</v>
      </c>
      <c r="H75" s="100">
        <f ca="1">(HLOOKUP(CONCATENATE(H$7,$E$5),BECO_Datos!$D$3:$HN$86,BECO_Datos!$A75,FALSE)+IFERROR(HLOOKUP(CONCATENATE(H$7,$E$5),BECO_Datos!$HP$3:$LT$86,BECO_Datos!$A75,FALSE),0))*$D$5</f>
        <v>11680.170873342808</v>
      </c>
      <c r="I75" s="100">
        <f ca="1">(HLOOKUP(CONCATENATE(I$7,$E$5),BECO_Datos!$D$3:$HN$86,BECO_Datos!$A75,FALSE)+IFERROR(HLOOKUP(CONCATENATE(I$7,$E$5),BECO_Datos!$HP$3:$LT$86,BECO_Datos!$A75,FALSE),0))*$D$5</f>
        <v>11700.671747461683</v>
      </c>
      <c r="J75" s="100">
        <f ca="1">(HLOOKUP(CONCATENATE(J$7,$E$5),BECO_Datos!$D$3:$HN$86,BECO_Datos!$A75,FALSE)+IFERROR(HLOOKUP(CONCATENATE(J$7,$E$5),BECO_Datos!$HP$3:$LT$86,BECO_Datos!$A75,FALSE),0))*$D$5</f>
        <v>11746.964041314703</v>
      </c>
      <c r="K75" s="100">
        <f ca="1">(HLOOKUP(CONCATENATE(K$7,$E$5),BECO_Datos!$D$3:$HN$86,BECO_Datos!$A75,FALSE)+IFERROR(HLOOKUP(CONCATENATE(K$7,$E$5),BECO_Datos!$HP$3:$LT$86,BECO_Datos!$A75,FALSE),0))*$D$5</f>
        <v>13007.746752103732</v>
      </c>
      <c r="L75" s="100">
        <f ca="1">(HLOOKUP(CONCATENATE(L$7,$E$5),BECO_Datos!$D$3:$HN$86,BECO_Datos!$A75,FALSE)+IFERROR(HLOOKUP(CONCATENATE(L$7,$E$5),BECO_Datos!$HP$3:$LT$86,BECO_Datos!$A75,FALSE),0))*$D$5</f>
        <v>13561.78439753426</v>
      </c>
      <c r="M75" s="100">
        <f ca="1">(HLOOKUP(CONCATENATE(M$7,$E$5),BECO_Datos!$D$3:$HN$86,BECO_Datos!$A75,FALSE)+IFERROR(HLOOKUP(CONCATENATE(M$7,$E$5),BECO_Datos!$HP$3:$LT$86,BECO_Datos!$A75,FALSE),0))*$D$5</f>
        <v>12944.142396218544</v>
      </c>
    </row>
    <row r="76" spans="1:13" x14ac:dyDescent="0.25">
      <c r="A76" s="54"/>
      <c r="B76" s="146" t="s">
        <v>140</v>
      </c>
      <c r="C76" s="23">
        <f t="shared" ca="1" si="44"/>
        <v>37887.808272238792</v>
      </c>
      <c r="D76" s="99">
        <f ca="1">(HLOOKUP(CONCATENATE(D$7,$E$5),BECO_Datos!$D$3:$HN$86,BECO_Datos!$A76,FALSE)+IFERROR(HLOOKUP(CONCATENATE(D$7,$E$5),BECO_Datos!$HP$3:$LT$86,BECO_Datos!$A76,FALSE),0))*$D$5</f>
        <v>2831.6384799106631</v>
      </c>
      <c r="E76" s="99">
        <f ca="1">(HLOOKUP(CONCATENATE(E$7,$E$5),BECO_Datos!$D$3:$HN$86,BECO_Datos!$A76,FALSE)+IFERROR(HLOOKUP(CONCATENATE(E$7,$E$5),BECO_Datos!$HP$3:$LT$86,BECO_Datos!$A76,FALSE),0))*$D$5</f>
        <v>3997.1234874992019</v>
      </c>
      <c r="F76" s="99">
        <f ca="1">(HLOOKUP(CONCATENATE(F$7,$E$5),BECO_Datos!$D$3:$HN$86,BECO_Datos!$A76,FALSE)+IFERROR(HLOOKUP(CONCATENATE(F$7,$E$5),BECO_Datos!$HP$3:$LT$86,BECO_Datos!$A76,FALSE),0))*$D$5</f>
        <v>4474.1484386675065</v>
      </c>
      <c r="G76" s="99">
        <f ca="1">(HLOOKUP(CONCATENATE(G$7,$E$5),BECO_Datos!$D$3:$HN$86,BECO_Datos!$A76,FALSE)+IFERROR(HLOOKUP(CONCATENATE(G$7,$E$5),BECO_Datos!$HP$3:$LT$86,BECO_Datos!$A76,FALSE),0))*$D$5</f>
        <v>4209.3976739157506</v>
      </c>
      <c r="H76" s="99">
        <f ca="1">(HLOOKUP(CONCATENATE(H$7,$E$5),BECO_Datos!$D$3:$HN$86,BECO_Datos!$A76,FALSE)+IFERROR(HLOOKUP(CONCATENATE(H$7,$E$5),BECO_Datos!$HP$3:$LT$86,BECO_Datos!$A76,FALSE),0))*$D$5</f>
        <v>3387.5617915115222</v>
      </c>
      <c r="I76" s="99">
        <f ca="1">(HLOOKUP(CONCATENATE(I$7,$E$5),BECO_Datos!$D$3:$HN$86,BECO_Datos!$A76,FALSE)+IFERROR(HLOOKUP(CONCATENATE(I$7,$E$5),BECO_Datos!$HP$3:$LT$86,BECO_Datos!$A76,FALSE),0))*$D$5</f>
        <v>3393.5075930422336</v>
      </c>
      <c r="J76" s="99">
        <f ca="1">(HLOOKUP(CONCATENATE(J$7,$E$5),BECO_Datos!$D$3:$HN$86,BECO_Datos!$A76,FALSE)+IFERROR(HLOOKUP(CONCATENATE(J$7,$E$5),BECO_Datos!$HP$3:$LT$86,BECO_Datos!$A76,FALSE),0))*$D$5</f>
        <v>3406.9335957607223</v>
      </c>
      <c r="K76" s="99">
        <f ca="1">(HLOOKUP(CONCATENATE(K$7,$E$5),BECO_Datos!$D$3:$HN$86,BECO_Datos!$A76,FALSE)+IFERROR(HLOOKUP(CONCATENATE(K$7,$E$5),BECO_Datos!$HP$3:$LT$86,BECO_Datos!$A76,FALSE),0))*$D$5</f>
        <v>3772.5942855554858</v>
      </c>
      <c r="L76" s="99">
        <f ca="1">(HLOOKUP(CONCATENATE(L$7,$E$5),BECO_Datos!$D$3:$HN$86,BECO_Datos!$A76,FALSE)+IFERROR(HLOOKUP(CONCATENATE(L$7,$E$5),BECO_Datos!$HP$3:$LT$86,BECO_Datos!$A76,FALSE),0))*$D$5</f>
        <v>3933.2800134503486</v>
      </c>
      <c r="M76" s="99">
        <f ca="1">(HLOOKUP(CONCATENATE(M$7,$E$5),BECO_Datos!$D$3:$HN$86,BECO_Datos!$A76,FALSE)+IFERROR(HLOOKUP(CONCATENATE(M$7,$E$5),BECO_Datos!$HP$3:$LT$86,BECO_Datos!$A76,FALSE),0))*$D$5</f>
        <v>4481.6229129253534</v>
      </c>
    </row>
    <row r="77" spans="1:13" x14ac:dyDescent="0.25">
      <c r="A77" s="54"/>
      <c r="B77" s="147" t="s">
        <v>141</v>
      </c>
      <c r="C77" s="22">
        <f t="shared" ca="1" si="44"/>
        <v>5400.5094688653235</v>
      </c>
      <c r="D77" s="100">
        <f ca="1">(HLOOKUP(CONCATENATE(D$7,$E$5),BECO_Datos!$D$3:$HN$86,BECO_Datos!$A77,FALSE)+IFERROR(HLOOKUP(CONCATENATE(D$7,$E$5),BECO_Datos!$HP$3:$LT$86,BECO_Datos!$A77,FALSE),0))*$D$5</f>
        <v>312.83065368362173</v>
      </c>
      <c r="E77" s="100">
        <f ca="1">(HLOOKUP(CONCATENATE(E$7,$E$5),BECO_Datos!$D$3:$HN$86,BECO_Datos!$A77,FALSE)+IFERROR(HLOOKUP(CONCATENATE(E$7,$E$5),BECO_Datos!$HP$3:$LT$86,BECO_Datos!$A77,FALSE),0))*$D$5</f>
        <v>441.58982946438255</v>
      </c>
      <c r="F77" s="100">
        <f ca="1">(HLOOKUP(CONCATENATE(F$7,$E$5),BECO_Datos!$D$3:$HN$86,BECO_Datos!$A77,FALSE)+IFERROR(HLOOKUP(CONCATENATE(F$7,$E$5),BECO_Datos!$HP$3:$LT$86,BECO_Datos!$A77,FALSE),0))*$D$5</f>
        <v>494.2900693982906</v>
      </c>
      <c r="G77" s="100">
        <f ca="1">(HLOOKUP(CONCATENATE(G$7,$E$5),BECO_Datos!$D$3:$HN$86,BECO_Datos!$A77,FALSE)+IFERROR(HLOOKUP(CONCATENATE(G$7,$E$5),BECO_Datos!$HP$3:$LT$86,BECO_Datos!$A77,FALSE),0))*$D$5</f>
        <v>465.0412244669476</v>
      </c>
      <c r="H77" s="100">
        <f ca="1">(HLOOKUP(CONCATENATE(H$7,$E$5),BECO_Datos!$D$3:$HN$86,BECO_Datos!$A77,FALSE)+IFERROR(HLOOKUP(CONCATENATE(H$7,$E$5),BECO_Datos!$HP$3:$LT$86,BECO_Datos!$A77,FALSE),0))*$D$5</f>
        <v>623.7101569619914</v>
      </c>
      <c r="I77" s="100">
        <f ca="1">(HLOOKUP(CONCATENATE(I$7,$E$5),BECO_Datos!$D$3:$HN$86,BECO_Datos!$A77,FALSE)+IFERROR(HLOOKUP(CONCATENATE(I$7,$E$5),BECO_Datos!$HP$3:$LT$86,BECO_Datos!$A77,FALSE),0))*$D$5</f>
        <v>624.80488438962902</v>
      </c>
      <c r="J77" s="100">
        <f ca="1">(HLOOKUP(CONCATENATE(J$7,$E$5),BECO_Datos!$D$3:$HN$86,BECO_Datos!$A77,FALSE)+IFERROR(HLOOKUP(CONCATENATE(J$7,$E$5),BECO_Datos!$HP$3:$LT$86,BECO_Datos!$A77,FALSE),0))*$D$5</f>
        <v>627.2768494129399</v>
      </c>
      <c r="K77" s="100">
        <f ca="1">(HLOOKUP(CONCATENATE(K$7,$E$5),BECO_Datos!$D$3:$HN$86,BECO_Datos!$A77,FALSE)+IFERROR(HLOOKUP(CONCATENATE(K$7,$E$5),BECO_Datos!$HP$3:$LT$86,BECO_Datos!$A77,FALSE),0))*$D$5</f>
        <v>694.60146229474924</v>
      </c>
      <c r="L77" s="100">
        <f ca="1">(HLOOKUP(CONCATENATE(L$7,$E$5),BECO_Datos!$D$3:$HN$86,BECO_Datos!$A77,FALSE)+IFERROR(HLOOKUP(CONCATENATE(L$7,$E$5),BECO_Datos!$HP$3:$LT$86,BECO_Datos!$A77,FALSE),0))*$D$5</f>
        <v>724.18655231967193</v>
      </c>
      <c r="M77" s="100">
        <f ca="1">(HLOOKUP(CONCATENATE(M$7,$E$5),BECO_Datos!$D$3:$HN$86,BECO_Datos!$A77,FALSE)+IFERROR(HLOOKUP(CONCATENATE(M$7,$E$5),BECO_Datos!$HP$3:$LT$86,BECO_Datos!$A77,FALSE),0))*$D$5</f>
        <v>392.17778647309933</v>
      </c>
    </row>
    <row r="78" spans="1:13" x14ac:dyDescent="0.25">
      <c r="A78" s="54"/>
      <c r="B78" s="145" t="s">
        <v>142</v>
      </c>
      <c r="C78" s="23">
        <f t="shared" ca="1" si="44"/>
        <v>0</v>
      </c>
      <c r="D78" s="99">
        <f ca="1">(HLOOKUP(CONCATENATE(D$7,$E$5),BECO_Datos!$D$3:$HN$86,BECO_Datos!$A78,FALSE)+IFERROR(HLOOKUP(CONCATENATE(D$7,$E$5),BECO_Datos!$HP$3:$LT$86,BECO_Datos!$A78,FALSE),0))*$D$5</f>
        <v>0</v>
      </c>
      <c r="E78" s="99">
        <f ca="1">(HLOOKUP(CONCATENATE(E$7,$E$5),BECO_Datos!$D$3:$HN$86,BECO_Datos!$A78,FALSE)+IFERROR(HLOOKUP(CONCATENATE(E$7,$E$5),BECO_Datos!$HP$3:$LT$86,BECO_Datos!$A78,FALSE),0))*$D$5</f>
        <v>0</v>
      </c>
      <c r="F78" s="99">
        <f ca="1">(HLOOKUP(CONCATENATE(F$7,$E$5),BECO_Datos!$D$3:$HN$86,BECO_Datos!$A78,FALSE)+IFERROR(HLOOKUP(CONCATENATE(F$7,$E$5),BECO_Datos!$HP$3:$LT$86,BECO_Datos!$A78,FALSE),0))*$D$5</f>
        <v>0</v>
      </c>
      <c r="G78" s="99">
        <f ca="1">(HLOOKUP(CONCATENATE(G$7,$E$5),BECO_Datos!$D$3:$HN$86,BECO_Datos!$A78,FALSE)+IFERROR(HLOOKUP(CONCATENATE(G$7,$E$5),BECO_Datos!$HP$3:$LT$86,BECO_Datos!$A78,FALSE),0))*$D$5</f>
        <v>0</v>
      </c>
      <c r="H78" s="99">
        <f ca="1">(HLOOKUP(CONCATENATE(H$7,$E$5),BECO_Datos!$D$3:$HN$86,BECO_Datos!$A78,FALSE)+IFERROR(HLOOKUP(CONCATENATE(H$7,$E$5),BECO_Datos!$HP$3:$LT$86,BECO_Datos!$A78,FALSE),0))*$D$5</f>
        <v>0</v>
      </c>
      <c r="I78" s="99">
        <f ca="1">(HLOOKUP(CONCATENATE(I$7,$E$5),BECO_Datos!$D$3:$HN$86,BECO_Datos!$A78,FALSE)+IFERROR(HLOOKUP(CONCATENATE(I$7,$E$5),BECO_Datos!$HP$3:$LT$86,BECO_Datos!$A78,FALSE),0))*$D$5</f>
        <v>0</v>
      </c>
      <c r="J78" s="99">
        <f ca="1">(HLOOKUP(CONCATENATE(J$7,$E$5),BECO_Datos!$D$3:$HN$86,BECO_Datos!$A78,FALSE)+IFERROR(HLOOKUP(CONCATENATE(J$7,$E$5),BECO_Datos!$HP$3:$LT$86,BECO_Datos!$A78,FALSE),0))*$D$5</f>
        <v>0</v>
      </c>
      <c r="K78" s="99">
        <f ca="1">(HLOOKUP(CONCATENATE(K$7,$E$5),BECO_Datos!$D$3:$HN$86,BECO_Datos!$A78,FALSE)+IFERROR(HLOOKUP(CONCATENATE(K$7,$E$5),BECO_Datos!$HP$3:$LT$86,BECO_Datos!$A78,FALSE),0))*$D$5</f>
        <v>0</v>
      </c>
      <c r="L78" s="99">
        <f ca="1">(HLOOKUP(CONCATENATE(L$7,$E$5),BECO_Datos!$D$3:$HN$86,BECO_Datos!$A78,FALSE)+IFERROR(HLOOKUP(CONCATENATE(L$7,$E$5),BECO_Datos!$HP$3:$LT$86,BECO_Datos!$A78,FALSE),0))*$D$5</f>
        <v>0</v>
      </c>
      <c r="M78" s="99">
        <f ca="1">(HLOOKUP(CONCATENATE(M$7,$E$5),BECO_Datos!$D$3:$HN$86,BECO_Datos!$A78,FALSE)+IFERROR(HLOOKUP(CONCATENATE(M$7,$E$5),BECO_Datos!$HP$3:$LT$86,BECO_Datos!$A78,FALSE),0))*$D$5</f>
        <v>0</v>
      </c>
    </row>
    <row r="79" spans="1:13" x14ac:dyDescent="0.25">
      <c r="A79" s="54"/>
      <c r="B79" s="144" t="s">
        <v>143</v>
      </c>
      <c r="C79" s="22">
        <f t="shared" ca="1" si="44"/>
        <v>0</v>
      </c>
      <c r="D79" s="100">
        <f ca="1">(HLOOKUP(CONCATENATE(D$7,$E$5),BECO_Datos!$D$3:$HN$86,BECO_Datos!$A79,FALSE)+IFERROR(HLOOKUP(CONCATENATE(D$7,$E$5),BECO_Datos!$HP$3:$LT$86,BECO_Datos!$A79,FALSE),0))*$D$5</f>
        <v>0</v>
      </c>
      <c r="E79" s="100">
        <f ca="1">(HLOOKUP(CONCATENATE(E$7,$E$5),BECO_Datos!$D$3:$HN$86,BECO_Datos!$A79,FALSE)+IFERROR(HLOOKUP(CONCATENATE(E$7,$E$5),BECO_Datos!$HP$3:$LT$86,BECO_Datos!$A79,FALSE),0))*$D$5</f>
        <v>0</v>
      </c>
      <c r="F79" s="100">
        <f ca="1">(HLOOKUP(CONCATENATE(F$7,$E$5),BECO_Datos!$D$3:$HN$86,BECO_Datos!$A79,FALSE)+IFERROR(HLOOKUP(CONCATENATE(F$7,$E$5),BECO_Datos!$HP$3:$LT$86,BECO_Datos!$A79,FALSE),0))*$D$5</f>
        <v>0</v>
      </c>
      <c r="G79" s="100">
        <f ca="1">(HLOOKUP(CONCATENATE(G$7,$E$5),BECO_Datos!$D$3:$HN$86,BECO_Datos!$A79,FALSE)+IFERROR(HLOOKUP(CONCATENATE(G$7,$E$5),BECO_Datos!$HP$3:$LT$86,BECO_Datos!$A79,FALSE),0))*$D$5</f>
        <v>0</v>
      </c>
      <c r="H79" s="100">
        <f ca="1">(HLOOKUP(CONCATENATE(H$7,$E$5),BECO_Datos!$D$3:$HN$86,BECO_Datos!$A79,FALSE)+IFERROR(HLOOKUP(CONCATENATE(H$7,$E$5),BECO_Datos!$HP$3:$LT$86,BECO_Datos!$A79,FALSE),0))*$D$5</f>
        <v>0</v>
      </c>
      <c r="I79" s="100">
        <f ca="1">(HLOOKUP(CONCATENATE(I$7,$E$5),BECO_Datos!$D$3:$HN$86,BECO_Datos!$A79,FALSE)+IFERROR(HLOOKUP(CONCATENATE(I$7,$E$5),BECO_Datos!$HP$3:$LT$86,BECO_Datos!$A79,FALSE),0))*$D$5</f>
        <v>0</v>
      </c>
      <c r="J79" s="100">
        <f ca="1">(HLOOKUP(CONCATENATE(J$7,$E$5),BECO_Datos!$D$3:$HN$86,BECO_Datos!$A79,FALSE)+IFERROR(HLOOKUP(CONCATENATE(J$7,$E$5),BECO_Datos!$HP$3:$LT$86,BECO_Datos!$A79,FALSE),0))*$D$5</f>
        <v>0</v>
      </c>
      <c r="K79" s="100">
        <f ca="1">(HLOOKUP(CONCATENATE(K$7,$E$5),BECO_Datos!$D$3:$HN$86,BECO_Datos!$A79,FALSE)+IFERROR(HLOOKUP(CONCATENATE(K$7,$E$5),BECO_Datos!$HP$3:$LT$86,BECO_Datos!$A79,FALSE),0))*$D$5</f>
        <v>0</v>
      </c>
      <c r="L79" s="100">
        <f ca="1">(HLOOKUP(CONCATENATE(L$7,$E$5),BECO_Datos!$D$3:$HN$86,BECO_Datos!$A79,FALSE)+IFERROR(HLOOKUP(CONCATENATE(L$7,$E$5),BECO_Datos!$HP$3:$LT$86,BECO_Datos!$A79,FALSE),0))*$D$5</f>
        <v>0</v>
      </c>
      <c r="M79" s="100">
        <f ca="1">(HLOOKUP(CONCATENATE(M$7,$E$5),BECO_Datos!$D$3:$HN$86,BECO_Datos!$A79,FALSE)+IFERROR(HLOOKUP(CONCATENATE(M$7,$E$5),BECO_Datos!$HP$3:$LT$86,BECO_Datos!$A79,FALSE),0))*$D$5</f>
        <v>0</v>
      </c>
    </row>
    <row r="80" spans="1:13" x14ac:dyDescent="0.25">
      <c r="A80" s="54"/>
      <c r="B80" s="145" t="s">
        <v>144</v>
      </c>
      <c r="C80" s="23">
        <f t="shared" ca="1" si="44"/>
        <v>0</v>
      </c>
      <c r="D80" s="99">
        <f ca="1">(HLOOKUP(CONCATENATE(D$7,$E$5),BECO_Datos!$D$3:$HN$86,BECO_Datos!$A80,FALSE)+IFERROR(HLOOKUP(CONCATENATE(D$7,$E$5),BECO_Datos!$HP$3:$LT$86,BECO_Datos!$A80,FALSE),0))*$D$5</f>
        <v>0</v>
      </c>
      <c r="E80" s="99">
        <f ca="1">(HLOOKUP(CONCATENATE(E$7,$E$5),BECO_Datos!$D$3:$HN$86,BECO_Datos!$A80,FALSE)+IFERROR(HLOOKUP(CONCATENATE(E$7,$E$5),BECO_Datos!$HP$3:$LT$86,BECO_Datos!$A80,FALSE),0))*$D$5</f>
        <v>0</v>
      </c>
      <c r="F80" s="99">
        <f ca="1">(HLOOKUP(CONCATENATE(F$7,$E$5),BECO_Datos!$D$3:$HN$86,BECO_Datos!$A80,FALSE)+IFERROR(HLOOKUP(CONCATENATE(F$7,$E$5),BECO_Datos!$HP$3:$LT$86,BECO_Datos!$A80,FALSE),0))*$D$5</f>
        <v>0</v>
      </c>
      <c r="G80" s="99">
        <f ca="1">(HLOOKUP(CONCATENATE(G$7,$E$5),BECO_Datos!$D$3:$HN$86,BECO_Datos!$A80,FALSE)+IFERROR(HLOOKUP(CONCATENATE(G$7,$E$5),BECO_Datos!$HP$3:$LT$86,BECO_Datos!$A80,FALSE),0))*$D$5</f>
        <v>0</v>
      </c>
      <c r="H80" s="99">
        <f ca="1">(HLOOKUP(CONCATENATE(H$7,$E$5),BECO_Datos!$D$3:$HN$86,BECO_Datos!$A80,FALSE)+IFERROR(HLOOKUP(CONCATENATE(H$7,$E$5),BECO_Datos!$HP$3:$LT$86,BECO_Datos!$A80,FALSE),0))*$D$5</f>
        <v>0</v>
      </c>
      <c r="I80" s="99">
        <f ca="1">(HLOOKUP(CONCATENATE(I$7,$E$5),BECO_Datos!$D$3:$HN$86,BECO_Datos!$A80,FALSE)+IFERROR(HLOOKUP(CONCATENATE(I$7,$E$5),BECO_Datos!$HP$3:$LT$86,BECO_Datos!$A80,FALSE),0))*$D$5</f>
        <v>0</v>
      </c>
      <c r="J80" s="99">
        <f ca="1">(HLOOKUP(CONCATENATE(J$7,$E$5),BECO_Datos!$D$3:$HN$86,BECO_Datos!$A80,FALSE)+IFERROR(HLOOKUP(CONCATENATE(J$7,$E$5),BECO_Datos!$HP$3:$LT$86,BECO_Datos!$A80,FALSE),0))*$D$5</f>
        <v>0</v>
      </c>
      <c r="K80" s="99">
        <f ca="1">(HLOOKUP(CONCATENATE(K$7,$E$5),BECO_Datos!$D$3:$HN$86,BECO_Datos!$A80,FALSE)+IFERROR(HLOOKUP(CONCATENATE(K$7,$E$5),BECO_Datos!$HP$3:$LT$86,BECO_Datos!$A80,FALSE),0))*$D$5</f>
        <v>0</v>
      </c>
      <c r="L80" s="99">
        <f ca="1">(HLOOKUP(CONCATENATE(L$7,$E$5),BECO_Datos!$D$3:$HN$86,BECO_Datos!$A80,FALSE)+IFERROR(HLOOKUP(CONCATENATE(L$7,$E$5),BECO_Datos!$HP$3:$LT$86,BECO_Datos!$A80,FALSE),0))*$D$5</f>
        <v>0</v>
      </c>
      <c r="M80" s="99">
        <f ca="1">(HLOOKUP(CONCATENATE(M$7,$E$5),BECO_Datos!$D$3:$HN$86,BECO_Datos!$A80,FALSE)+IFERROR(HLOOKUP(CONCATENATE(M$7,$E$5),BECO_Datos!$HP$3:$LT$86,BECO_Datos!$A80,FALSE),0))*$D$5</f>
        <v>0</v>
      </c>
    </row>
    <row r="81" spans="1:13" x14ac:dyDescent="0.25">
      <c r="A81" s="54"/>
      <c r="B81" s="144" t="s">
        <v>145</v>
      </c>
      <c r="C81" s="22">
        <f t="shared" ca="1" si="44"/>
        <v>0</v>
      </c>
      <c r="D81" s="100">
        <f ca="1">(HLOOKUP(CONCATENATE(D$7,$E$5),BECO_Datos!$D$3:$HN$86,BECO_Datos!$A81,FALSE)+IFERROR(HLOOKUP(CONCATENATE(D$7,$E$5),BECO_Datos!$HP$3:$LT$86,BECO_Datos!$A81,FALSE),0))*$D$5</f>
        <v>0</v>
      </c>
      <c r="E81" s="100">
        <f ca="1">(HLOOKUP(CONCATENATE(E$7,$E$5),BECO_Datos!$D$3:$HN$86,BECO_Datos!$A81,FALSE)+IFERROR(HLOOKUP(CONCATENATE(E$7,$E$5),BECO_Datos!$HP$3:$LT$86,BECO_Datos!$A81,FALSE),0))*$D$5</f>
        <v>0</v>
      </c>
      <c r="F81" s="100">
        <f ca="1">(HLOOKUP(CONCATENATE(F$7,$E$5),BECO_Datos!$D$3:$HN$86,BECO_Datos!$A81,FALSE)+IFERROR(HLOOKUP(CONCATENATE(F$7,$E$5),BECO_Datos!$HP$3:$LT$86,BECO_Datos!$A81,FALSE),0))*$D$5</f>
        <v>0</v>
      </c>
      <c r="G81" s="100">
        <f ca="1">(HLOOKUP(CONCATENATE(G$7,$E$5),BECO_Datos!$D$3:$HN$86,BECO_Datos!$A81,FALSE)+IFERROR(HLOOKUP(CONCATENATE(G$7,$E$5),BECO_Datos!$HP$3:$LT$86,BECO_Datos!$A81,FALSE),0))*$D$5</f>
        <v>0</v>
      </c>
      <c r="H81" s="100">
        <f ca="1">(HLOOKUP(CONCATENATE(H$7,$E$5),BECO_Datos!$D$3:$HN$86,BECO_Datos!$A81,FALSE)+IFERROR(HLOOKUP(CONCATENATE(H$7,$E$5),BECO_Datos!$HP$3:$LT$86,BECO_Datos!$A81,FALSE),0))*$D$5</f>
        <v>0</v>
      </c>
      <c r="I81" s="100">
        <f ca="1">(HLOOKUP(CONCATENATE(I$7,$E$5),BECO_Datos!$D$3:$HN$86,BECO_Datos!$A81,FALSE)+IFERROR(HLOOKUP(CONCATENATE(I$7,$E$5),BECO_Datos!$HP$3:$LT$86,BECO_Datos!$A81,FALSE),0))*$D$5</f>
        <v>0</v>
      </c>
      <c r="J81" s="100">
        <f ca="1">(HLOOKUP(CONCATENATE(J$7,$E$5),BECO_Datos!$D$3:$HN$86,BECO_Datos!$A81,FALSE)+IFERROR(HLOOKUP(CONCATENATE(J$7,$E$5),BECO_Datos!$HP$3:$LT$86,BECO_Datos!$A81,FALSE),0))*$D$5</f>
        <v>0</v>
      </c>
      <c r="K81" s="100">
        <f ca="1">(HLOOKUP(CONCATENATE(K$7,$E$5),BECO_Datos!$D$3:$HN$86,BECO_Datos!$A81,FALSE)+IFERROR(HLOOKUP(CONCATENATE(K$7,$E$5),BECO_Datos!$HP$3:$LT$86,BECO_Datos!$A81,FALSE),0))*$D$5</f>
        <v>0</v>
      </c>
      <c r="L81" s="100">
        <f ca="1">(HLOOKUP(CONCATENATE(L$7,$E$5),BECO_Datos!$D$3:$HN$86,BECO_Datos!$A81,FALSE)+IFERROR(HLOOKUP(CONCATENATE(L$7,$E$5),BECO_Datos!$HP$3:$LT$86,BECO_Datos!$A81,FALSE),0))*$D$5</f>
        <v>0</v>
      </c>
      <c r="M81" s="100">
        <f ca="1">(HLOOKUP(CONCATENATE(M$7,$E$5),BECO_Datos!$D$3:$HN$86,BECO_Datos!$A81,FALSE)+IFERROR(HLOOKUP(CONCATENATE(M$7,$E$5),BECO_Datos!$HP$3:$LT$86,BECO_Datos!$A81,FALSE),0))*$D$5</f>
        <v>0</v>
      </c>
    </row>
    <row r="82" spans="1:13" x14ac:dyDescent="0.25">
      <c r="A82" s="54"/>
      <c r="B82" s="151" t="s">
        <v>107</v>
      </c>
      <c r="C82" s="152">
        <f t="shared" ca="1" si="44"/>
        <v>148.8350583913911</v>
      </c>
      <c r="D82" s="98">
        <f ca="1">(HLOOKUP(CONCATENATE(D$7,$E$5),BECO_Datos!$D$3:$HN$86,BECO_Datos!$A82,FALSE)+IFERROR(HLOOKUP(CONCATENATE(D$7,$E$5),BECO_Datos!$HP$3:$LT$86,BECO_Datos!$A82,FALSE),0))*$D$5</f>
        <v>0</v>
      </c>
      <c r="E82" s="98">
        <f ca="1">(HLOOKUP(CONCATENATE(E$7,$E$5),BECO_Datos!$D$3:$HN$86,BECO_Datos!$A82,FALSE)+IFERROR(HLOOKUP(CONCATENATE(E$7,$E$5),BECO_Datos!$HP$3:$LT$86,BECO_Datos!$A82,FALSE),0))*$D$5</f>
        <v>0</v>
      </c>
      <c r="F82" s="98">
        <f ca="1">(HLOOKUP(CONCATENATE(F$7,$E$5),BECO_Datos!$D$3:$HN$86,BECO_Datos!$A82,FALSE)+IFERROR(HLOOKUP(CONCATENATE(F$7,$E$5),BECO_Datos!$HP$3:$LT$86,BECO_Datos!$A82,FALSE),0))*$D$5</f>
        <v>0</v>
      </c>
      <c r="G82" s="98">
        <f ca="1">(HLOOKUP(CONCATENATE(G$7,$E$5),BECO_Datos!$D$3:$HN$86,BECO_Datos!$A82,FALSE)+IFERROR(HLOOKUP(CONCATENATE(G$7,$E$5),BECO_Datos!$HP$3:$LT$86,BECO_Datos!$A82,FALSE),0))*$D$5</f>
        <v>0</v>
      </c>
      <c r="H82" s="98">
        <f ca="1">(HLOOKUP(CONCATENATE(H$7,$E$5),BECO_Datos!$D$3:$HN$86,BECO_Datos!$A82,FALSE)+IFERROR(HLOOKUP(CONCATENATE(H$7,$E$5),BECO_Datos!$HP$3:$LT$86,BECO_Datos!$A82,FALSE),0))*$D$5</f>
        <v>0</v>
      </c>
      <c r="I82" s="98">
        <f ca="1">(HLOOKUP(CONCATENATE(I$7,$E$5),BECO_Datos!$D$3:$HN$86,BECO_Datos!$A82,FALSE)+IFERROR(HLOOKUP(CONCATENATE(I$7,$E$5),BECO_Datos!$HP$3:$LT$86,BECO_Datos!$A82,FALSE),0))*$D$5</f>
        <v>0</v>
      </c>
      <c r="J82" s="98">
        <f ca="1">(HLOOKUP(CONCATENATE(J$7,$E$5),BECO_Datos!$D$3:$HN$86,BECO_Datos!$A82,FALSE)+IFERROR(HLOOKUP(CONCATENATE(J$7,$E$5),BECO_Datos!$HP$3:$LT$86,BECO_Datos!$A82,FALSE),0))*$D$5</f>
        <v>0</v>
      </c>
      <c r="K82" s="98">
        <f ca="1">(HLOOKUP(CONCATENATE(K$7,$E$5),BECO_Datos!$D$3:$HN$86,BECO_Datos!$A82,FALSE)+IFERROR(HLOOKUP(CONCATENATE(K$7,$E$5),BECO_Datos!$HP$3:$LT$86,BECO_Datos!$A82,FALSE),0))*$D$5</f>
        <v>0</v>
      </c>
      <c r="L82" s="98">
        <f ca="1">(HLOOKUP(CONCATENATE(L$7,$E$5),BECO_Datos!$D$3:$HN$86,BECO_Datos!$A82,FALSE)+IFERROR(HLOOKUP(CONCATENATE(L$7,$E$5),BECO_Datos!$HP$3:$LT$86,BECO_Datos!$A82,FALSE),0))*$D$5</f>
        <v>148.8350583913911</v>
      </c>
      <c r="M82" s="98">
        <f ca="1">(HLOOKUP(CONCATENATE(M$7,$E$5),BECO_Datos!$D$3:$HN$86,BECO_Datos!$A82,FALSE)+IFERROR(HLOOKUP(CONCATENATE(M$7,$E$5),BECO_Datos!$HP$3:$LT$86,BECO_Datos!$A82,FALSE),0))*$D$5</f>
        <v>0</v>
      </c>
    </row>
    <row r="83" spans="1:13" x14ac:dyDescent="0.25">
      <c r="A83" s="54"/>
      <c r="B83" s="141" t="s">
        <v>106</v>
      </c>
      <c r="C83" s="22">
        <f t="shared" ca="1" si="44"/>
        <v>5545.8824771106447</v>
      </c>
      <c r="D83" s="22">
        <f ca="1">(HLOOKUP(CONCATENATE(D$7,$E$5),BECO_Datos!$D$3:$HN$86,BECO_Datos!$A83,FALSE)+IFERROR(HLOOKUP(CONCATENATE(D$7,$E$5),BECO_Datos!$HP$3:$LT$86,BECO_Datos!$A83,FALSE),0))*$D$5</f>
        <v>0</v>
      </c>
      <c r="E83" s="22">
        <f ca="1">(HLOOKUP(CONCATENATE(E$7,$E$5),BECO_Datos!$D$3:$HN$86,BECO_Datos!$A83,FALSE)+IFERROR(HLOOKUP(CONCATENATE(E$7,$E$5),BECO_Datos!$HP$3:$LT$86,BECO_Datos!$A83,FALSE),0))*$D$5</f>
        <v>0</v>
      </c>
      <c r="F83" s="22">
        <f ca="1">(HLOOKUP(CONCATENATE(F$7,$E$5),BECO_Datos!$D$3:$HN$86,BECO_Datos!$A83,FALSE)+IFERROR(HLOOKUP(CONCATENATE(F$7,$E$5),BECO_Datos!$HP$3:$LT$86,BECO_Datos!$A83,FALSE),0))*$D$5</f>
        <v>0</v>
      </c>
      <c r="G83" s="22">
        <f ca="1">(HLOOKUP(CONCATENATE(G$7,$E$5),BECO_Datos!$D$3:$HN$86,BECO_Datos!$A83,FALSE)+IFERROR(HLOOKUP(CONCATENATE(G$7,$E$5),BECO_Datos!$HP$3:$LT$86,BECO_Datos!$A83,FALSE),0))*$D$5</f>
        <v>0</v>
      </c>
      <c r="H83" s="22">
        <f ca="1">(HLOOKUP(CONCATENATE(H$7,$E$5),BECO_Datos!$D$3:$HN$86,BECO_Datos!$A83,FALSE)+IFERROR(HLOOKUP(CONCATENATE(H$7,$E$5),BECO_Datos!$HP$3:$LT$86,BECO_Datos!$A83,FALSE),0))*$D$5</f>
        <v>0</v>
      </c>
      <c r="I83" s="22">
        <f ca="1">(HLOOKUP(CONCATENATE(I$7,$E$5),BECO_Datos!$D$3:$HN$86,BECO_Datos!$A83,FALSE)+IFERROR(HLOOKUP(CONCATENATE(I$7,$E$5),BECO_Datos!$HP$3:$LT$86,BECO_Datos!$A83,FALSE),0))*$D$5</f>
        <v>0</v>
      </c>
      <c r="J83" s="22">
        <f ca="1">(HLOOKUP(CONCATENATE(J$7,$E$5),BECO_Datos!$D$3:$HN$86,BECO_Datos!$A83,FALSE)+IFERROR(HLOOKUP(CONCATENATE(J$7,$E$5),BECO_Datos!$HP$3:$LT$86,BECO_Datos!$A83,FALSE),0))*$D$5</f>
        <v>0</v>
      </c>
      <c r="K83" s="22">
        <f ca="1">(HLOOKUP(CONCATENATE(K$7,$E$5),BECO_Datos!$D$3:$HN$86,BECO_Datos!$A83,FALSE)+IFERROR(HLOOKUP(CONCATENATE(K$7,$E$5),BECO_Datos!$HP$3:$LT$86,BECO_Datos!$A83,FALSE),0))*$D$5</f>
        <v>0</v>
      </c>
      <c r="L83" s="22">
        <f ca="1">(HLOOKUP(CONCATENATE(L$7,$E$5),BECO_Datos!$D$3:$HN$86,BECO_Datos!$A83,FALSE)+IFERROR(HLOOKUP(CONCATENATE(L$7,$E$5),BECO_Datos!$HP$3:$LT$86,BECO_Datos!$A83,FALSE),0))*$D$5</f>
        <v>5545.8824771106447</v>
      </c>
      <c r="M83" s="22">
        <f ca="1">(HLOOKUP(CONCATENATE(M$7,$E$5),BECO_Datos!$D$3:$HN$86,BECO_Datos!$A83,FALSE)+IFERROR(HLOOKUP(CONCATENATE(M$7,$E$5),BECO_Datos!$HP$3:$LT$86,BECO_Datos!$A83,FALSE),0))*$D$5</f>
        <v>0</v>
      </c>
    </row>
    <row r="84" spans="1:13" x14ac:dyDescent="0.25">
      <c r="A84" s="54"/>
      <c r="B84" s="151" t="s">
        <v>16</v>
      </c>
      <c r="C84" s="152">
        <f t="shared" ca="1" si="44"/>
        <v>173.16558554890369</v>
      </c>
      <c r="D84" s="98">
        <f ca="1">(HLOOKUP(CONCATENATE(D$7,$E$5),BECO_Datos!$D$3:$HN$86,BECO_Datos!$A84,FALSE)+IFERROR(HLOOKUP(CONCATENATE(D$7,$E$5),BECO_Datos!$HP$3:$LT$86,BECO_Datos!$A84,FALSE),0))*$D$5</f>
        <v>0</v>
      </c>
      <c r="E84" s="98">
        <f ca="1">(HLOOKUP(CONCATENATE(E$7,$E$5),BECO_Datos!$D$3:$HN$86,BECO_Datos!$A84,FALSE)+IFERROR(HLOOKUP(CONCATENATE(E$7,$E$5),BECO_Datos!$HP$3:$LT$86,BECO_Datos!$A84,FALSE),0))*$D$5</f>
        <v>0</v>
      </c>
      <c r="F84" s="98">
        <f ca="1">(HLOOKUP(CONCATENATE(F$7,$E$5),BECO_Datos!$D$3:$HN$86,BECO_Datos!$A84,FALSE)+IFERROR(HLOOKUP(CONCATENATE(F$7,$E$5),BECO_Datos!$HP$3:$LT$86,BECO_Datos!$A84,FALSE),0))*$D$5</f>
        <v>0</v>
      </c>
      <c r="G84" s="98">
        <f ca="1">(HLOOKUP(CONCATENATE(G$7,$E$5),BECO_Datos!$D$3:$HN$86,BECO_Datos!$A84,FALSE)+IFERROR(HLOOKUP(CONCATENATE(G$7,$E$5),BECO_Datos!$HP$3:$LT$86,BECO_Datos!$A84,FALSE),0))*$D$5</f>
        <v>0</v>
      </c>
      <c r="H84" s="98">
        <f ca="1">(HLOOKUP(CONCATENATE(H$7,$E$5),BECO_Datos!$D$3:$HN$86,BECO_Datos!$A84,FALSE)+IFERROR(HLOOKUP(CONCATENATE(H$7,$E$5),BECO_Datos!$HP$3:$LT$86,BECO_Datos!$A84,FALSE),0))*$D$5</f>
        <v>0</v>
      </c>
      <c r="I84" s="98">
        <f ca="1">(HLOOKUP(CONCATENATE(I$7,$E$5),BECO_Datos!$D$3:$HN$86,BECO_Datos!$A84,FALSE)+IFERROR(HLOOKUP(CONCATENATE(I$7,$E$5),BECO_Datos!$HP$3:$LT$86,BECO_Datos!$A84,FALSE),0))*$D$5</f>
        <v>0</v>
      </c>
      <c r="J84" s="98">
        <f ca="1">(HLOOKUP(CONCATENATE(J$7,$E$5),BECO_Datos!$D$3:$HN$86,BECO_Datos!$A84,FALSE)+IFERROR(HLOOKUP(CONCATENATE(J$7,$E$5),BECO_Datos!$HP$3:$LT$86,BECO_Datos!$A84,FALSE),0))*$D$5</f>
        <v>0</v>
      </c>
      <c r="K84" s="98">
        <f ca="1">(HLOOKUP(CONCATENATE(K$7,$E$5),BECO_Datos!$D$3:$HN$86,BECO_Datos!$A84,FALSE)+IFERROR(HLOOKUP(CONCATENATE(K$7,$E$5),BECO_Datos!$HP$3:$LT$86,BECO_Datos!$A84,FALSE),0))*$D$5</f>
        <v>0</v>
      </c>
      <c r="L84" s="98">
        <f ca="1">(HLOOKUP(CONCATENATE(L$7,$E$5),BECO_Datos!$D$3:$HN$86,BECO_Datos!$A84,FALSE)+IFERROR(HLOOKUP(CONCATENATE(L$7,$E$5),BECO_Datos!$HP$3:$LT$86,BECO_Datos!$A84,FALSE),0))*$D$5</f>
        <v>173.16558554890369</v>
      </c>
      <c r="M84" s="98">
        <f ca="1">(HLOOKUP(CONCATENATE(M$7,$E$5),BECO_Datos!$D$3:$HN$86,BECO_Datos!$A84,FALSE)+IFERROR(HLOOKUP(CONCATENATE(M$7,$E$5),BECO_Datos!$HP$3:$LT$86,BECO_Datos!$A84,FALSE),0))*$D$5</f>
        <v>0</v>
      </c>
    </row>
    <row r="85" spans="1:13" x14ac:dyDescent="0.25">
      <c r="A85" s="54"/>
      <c r="B85" s="141" t="s">
        <v>17</v>
      </c>
      <c r="C85" s="22">
        <f t="shared" ca="1" si="44"/>
        <v>256316.10311089506</v>
      </c>
      <c r="D85" s="22">
        <f ca="1">(HLOOKUP(CONCATENATE(D$7,$E$5),BECO_Datos!$D$3:$HN$86,BECO_Datos!$A85,FALSE)+IFERROR(HLOOKUP(CONCATENATE(D$7,$E$5),BECO_Datos!$HP$3:$LT$86,BECO_Datos!$A85,FALSE),0))*$D$5</f>
        <v>-11632.945618467667</v>
      </c>
      <c r="E85" s="22">
        <f ca="1">(HLOOKUP(CONCATENATE(E$7,$E$5),BECO_Datos!$D$3:$HN$86,BECO_Datos!$A85,FALSE)+IFERROR(HLOOKUP(CONCATENATE(E$7,$E$5),BECO_Datos!$HP$3:$LT$86,BECO_Datos!$A85,FALSE),0))*$D$5</f>
        <v>13540.327834361146</v>
      </c>
      <c r="F85" s="22">
        <f ca="1">(HLOOKUP(CONCATENATE(F$7,$E$5),BECO_Datos!$D$3:$HN$86,BECO_Datos!$A85,FALSE)+IFERROR(HLOOKUP(CONCATENATE(F$7,$E$5),BECO_Datos!$HP$3:$LT$86,BECO_Datos!$A85,FALSE),0))*$D$5</f>
        <v>49729.903398448543</v>
      </c>
      <c r="G85" s="22">
        <f ca="1">(HLOOKUP(CONCATENATE(G$7,$E$5),BECO_Datos!$D$3:$HN$86,BECO_Datos!$A85,FALSE)+IFERROR(HLOOKUP(CONCATENATE(G$7,$E$5),BECO_Datos!$HP$3:$LT$86,BECO_Datos!$A85,FALSE),0))*$D$5</f>
        <v>20973.889730763214</v>
      </c>
      <c r="H85" s="22">
        <f ca="1">(HLOOKUP(CONCATENATE(H$7,$E$5),BECO_Datos!$D$3:$HN$86,BECO_Datos!$A85,FALSE)+IFERROR(HLOOKUP(CONCATENATE(H$7,$E$5),BECO_Datos!$HP$3:$LT$86,BECO_Datos!$A85,FALSE),0))*$D$5</f>
        <v>16933.503240402904</v>
      </c>
      <c r="I85" s="22">
        <f ca="1">(HLOOKUP(CONCATENATE(I$7,$E$5),BECO_Datos!$D$3:$HN$86,BECO_Datos!$A85,FALSE)+IFERROR(HLOOKUP(CONCATENATE(I$7,$E$5),BECO_Datos!$HP$3:$LT$86,BECO_Datos!$A85,FALSE),0))*$D$5</f>
        <v>37265.644204291893</v>
      </c>
      <c r="J85" s="22">
        <f ca="1">(HLOOKUP(CONCATENATE(J$7,$E$5),BECO_Datos!$D$3:$HN$86,BECO_Datos!$A85,FALSE)+IFERROR(HLOOKUP(CONCATENATE(J$7,$E$5),BECO_Datos!$HP$3:$LT$86,BECO_Datos!$A85,FALSE),0))*$D$5</f>
        <v>29053.107573665679</v>
      </c>
      <c r="K85" s="22">
        <f ca="1">(HLOOKUP(CONCATENATE(K$7,$E$5),BECO_Datos!$D$3:$HN$86,BECO_Datos!$A85,FALSE)+IFERROR(HLOOKUP(CONCATENATE(K$7,$E$5),BECO_Datos!$HP$3:$LT$86,BECO_Datos!$A85,FALSE),0))*$D$5</f>
        <v>28103.585955153627</v>
      </c>
      <c r="L85" s="22">
        <f ca="1">(HLOOKUP(CONCATENATE(L$7,$E$5),BECO_Datos!$D$3:$HN$86,BECO_Datos!$A85,FALSE)+IFERROR(HLOOKUP(CONCATENATE(L$7,$E$5),BECO_Datos!$HP$3:$LT$86,BECO_Datos!$A85,FALSE),0))*$D$5</f>
        <v>36956.452968238387</v>
      </c>
      <c r="M85" s="22">
        <f ca="1">(HLOOKUP(CONCATENATE(M$7,$E$5),BECO_Datos!$D$3:$HN$86,BECO_Datos!$A85,FALSE)+IFERROR(HLOOKUP(CONCATENATE(M$7,$E$5),BECO_Datos!$HP$3:$LT$86,BECO_Datos!$A85,FALSE),0))*$D$5</f>
        <v>35392.63382403733</v>
      </c>
    </row>
    <row r="86" spans="1:13" x14ac:dyDescent="0.25">
      <c r="A86" s="54"/>
      <c r="B86" s="151" t="s">
        <v>299</v>
      </c>
      <c r="C86" s="152">
        <f t="shared" ca="1" si="44"/>
        <v>0</v>
      </c>
      <c r="D86" s="98">
        <f ca="1">(HLOOKUP(CONCATENATE(D$7,$E$5),BECO_Datos!$D$3:$HN$86,BECO_Datos!$A86,FALSE)+IFERROR(HLOOKUP(CONCATENATE(D$7,$E$5),BECO_Datos!$HP$3:$LT$86,BECO_Datos!$A86,FALSE),0))*$D$5</f>
        <v>0</v>
      </c>
      <c r="E86" s="98">
        <f ca="1">(HLOOKUP(CONCATENATE(E$7,$E$5),BECO_Datos!$D$3:$HN$86,BECO_Datos!$A86,FALSE)+IFERROR(HLOOKUP(CONCATENATE(E$7,$E$5),BECO_Datos!$HP$3:$LT$86,BECO_Datos!$A86,FALSE),0))*$D$5</f>
        <v>0</v>
      </c>
      <c r="F86" s="98">
        <f ca="1">(HLOOKUP(CONCATENATE(F$7,$E$5),BECO_Datos!$D$3:$HN$86,BECO_Datos!$A86,FALSE)+IFERROR(HLOOKUP(CONCATENATE(F$7,$E$5),BECO_Datos!$HP$3:$LT$86,BECO_Datos!$A86,FALSE),0))*$D$5</f>
        <v>0</v>
      </c>
      <c r="G86" s="98">
        <f ca="1">(HLOOKUP(CONCATENATE(G$7,$E$5),BECO_Datos!$D$3:$HN$86,BECO_Datos!$A86,FALSE)+IFERROR(HLOOKUP(CONCATENATE(G$7,$E$5),BECO_Datos!$HP$3:$LT$86,BECO_Datos!$A86,FALSE),0))*$D$5</f>
        <v>0</v>
      </c>
      <c r="H86" s="98">
        <f ca="1">(HLOOKUP(CONCATENATE(H$7,$E$5),BECO_Datos!$D$3:$HN$86,BECO_Datos!$A86,FALSE)+IFERROR(HLOOKUP(CONCATENATE(H$7,$E$5),BECO_Datos!$HP$3:$LT$86,BECO_Datos!$A86,FALSE),0))*$D$5</f>
        <v>0</v>
      </c>
      <c r="I86" s="98">
        <f ca="1">(HLOOKUP(CONCATENATE(I$7,$E$5),BECO_Datos!$D$3:$HN$86,BECO_Datos!$A86,FALSE)+IFERROR(HLOOKUP(CONCATENATE(I$7,$E$5),BECO_Datos!$HP$3:$LT$86,BECO_Datos!$A86,FALSE),0))*$D$5</f>
        <v>0</v>
      </c>
      <c r="J86" s="98">
        <f ca="1">(HLOOKUP(CONCATENATE(J$7,$E$5),BECO_Datos!$D$3:$HN$86,BECO_Datos!$A86,FALSE)+IFERROR(HLOOKUP(CONCATENATE(J$7,$E$5),BECO_Datos!$HP$3:$LT$86,BECO_Datos!$A86,FALSE),0))*$D$5</f>
        <v>0</v>
      </c>
      <c r="K86" s="98">
        <f ca="1">(HLOOKUP(CONCATENATE(K$7,$E$5),BECO_Datos!$D$3:$HN$86,BECO_Datos!$A86,FALSE)+IFERROR(HLOOKUP(CONCATENATE(K$7,$E$5),BECO_Datos!$HP$3:$LT$86,BECO_Datos!$A86,FALSE),0))*$D$5</f>
        <v>0</v>
      </c>
      <c r="L86" s="98">
        <f ca="1">(HLOOKUP(CONCATENATE(L$7,$E$5),BECO_Datos!$D$3:$HN$86,BECO_Datos!$A86,FALSE)+IFERROR(HLOOKUP(CONCATENATE(L$7,$E$5),BECO_Datos!$HP$3:$LT$86,BECO_Datos!$A86,FALSE),0))*$D$5</f>
        <v>0</v>
      </c>
      <c r="M86" s="98">
        <f ca="1">(HLOOKUP(CONCATENATE(M$7,$E$5),BECO_Datos!$D$3:$HN$86,BECO_Datos!$A86,FALSE)+IFERROR(HLOOKUP(CONCATENATE(M$7,$E$5),BECO_Datos!$HP$3:$LT$86,BECO_Datos!$A86,FALSE),0))*$D$5</f>
        <v>0</v>
      </c>
    </row>
    <row r="87" spans="1:13" x14ac:dyDescent="0.25">
      <c r="A87" s="54"/>
      <c r="B87" s="54"/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</row>
    <row r="88" spans="1:13" x14ac:dyDescent="0.25">
      <c r="A88" s="54"/>
      <c r="B88" s="19" t="s">
        <v>119</v>
      </c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</row>
    <row r="89" spans="1:13" x14ac:dyDescent="0.25">
      <c r="A89" s="54"/>
      <c r="B89" s="20" t="s">
        <v>120</v>
      </c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</row>
    <row r="90" spans="1:13" x14ac:dyDescent="0.25">
      <c r="A90" s="54"/>
      <c r="B90" s="21" t="s">
        <v>121</v>
      </c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</row>
    <row r="91" spans="1:13" x14ac:dyDescent="0.25">
      <c r="A91" s="54"/>
      <c r="B91" s="20" t="s">
        <v>122</v>
      </c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</row>
    <row r="92" spans="1:13" x14ac:dyDescent="0.25">
      <c r="A92" s="54"/>
      <c r="B92" s="21" t="s">
        <v>123</v>
      </c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</row>
    <row r="93" spans="1:13" x14ac:dyDescent="0.25">
      <c r="A93" s="54"/>
      <c r="B93" s="20" t="s">
        <v>124</v>
      </c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</row>
    <row r="94" spans="1:13" x14ac:dyDescent="0.25">
      <c r="A94" s="54"/>
      <c r="B94" s="21" t="s">
        <v>125</v>
      </c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</row>
  </sheetData>
  <sheetProtection password="CC3D" sheet="1" objects="1" scenarios="1"/>
  <mergeCells count="2">
    <mergeCell ref="B6:B8"/>
    <mergeCell ref="C6:M6"/>
  </mergeCells>
  <pageMargins left="0.25" right="0.25" top="1.0631250000000001" bottom="0.75" header="0.3" footer="0.3"/>
  <pageSetup paperSize="5" scale="63" fitToHeight="0" orientation="portrait" horizontalDpi="1200" verticalDpi="1200" r:id="rId1"/>
  <headerFooter>
    <oddHeader>&amp;L&amp;G&amp;C&amp;"-,Negrita"&amp;22&amp;K002060Balance Energético Colombia
&amp;A&amp;R&amp;G</oddHeader>
    <oddFooter>&amp;C&amp;F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7217" r:id="rId5" name="Drop Down 1">
              <controlPr defaultSize="0" autoLine="0" autoPict="0">
                <anchor moveWithCells="1">
                  <from>
                    <xdr:col>1</xdr:col>
                    <xdr:colOff>1323975</xdr:colOff>
                    <xdr:row>2</xdr:row>
                    <xdr:rowOff>19050</xdr:rowOff>
                  </from>
                  <to>
                    <xdr:col>2</xdr:col>
                    <xdr:colOff>9525</xdr:colOff>
                    <xdr:row>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7218" r:id="rId6" name="Drop Down 2">
              <controlPr defaultSize="0" autoLine="0" autoPict="0">
                <anchor moveWithCells="1">
                  <from>
                    <xdr:col>1</xdr:col>
                    <xdr:colOff>1323975</xdr:colOff>
                    <xdr:row>1</xdr:row>
                    <xdr:rowOff>0</xdr:rowOff>
                  </from>
                  <to>
                    <xdr:col>2</xdr:col>
                    <xdr:colOff>9525</xdr:colOff>
                    <xdr:row>2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2">
    <tabColor theme="7" tint="-0.249977111117893"/>
  </sheetPr>
  <dimension ref="B2:R164"/>
  <sheetViews>
    <sheetView workbookViewId="0"/>
  </sheetViews>
  <sheetFormatPr baseColWidth="10" defaultColWidth="9.140625" defaultRowHeight="12.75" x14ac:dyDescent="0.2"/>
  <cols>
    <col min="1" max="1" width="2.7109375" style="1" customWidth="1"/>
    <col min="2" max="2" width="7.140625" style="1" customWidth="1"/>
    <col min="3" max="3" width="32.28515625" style="1" customWidth="1"/>
    <col min="4" max="9" width="7.85546875" style="1" customWidth="1"/>
    <col min="10" max="12" width="7.85546875" style="10" customWidth="1"/>
    <col min="13" max="13" width="11.42578125" style="10" customWidth="1"/>
    <col min="14" max="14" width="11.42578125" style="11" customWidth="1"/>
    <col min="15" max="15" width="9.140625" style="1"/>
    <col min="16" max="21" width="10.5703125" style="1" customWidth="1"/>
    <col min="22" max="16384" width="9.140625" style="1"/>
  </cols>
  <sheetData>
    <row r="2" spans="2:14" ht="15" x14ac:dyDescent="0.25">
      <c r="B2" s="2" t="s">
        <v>71</v>
      </c>
    </row>
    <row r="4" spans="2:14" x14ac:dyDescent="0.2">
      <c r="B4" s="7" t="s">
        <v>81</v>
      </c>
      <c r="D4" s="3"/>
      <c r="E4" s="3"/>
      <c r="F4" s="4"/>
    </row>
    <row r="5" spans="2:14" x14ac:dyDescent="0.2">
      <c r="D5" s="5"/>
      <c r="E5" s="5"/>
      <c r="F5" s="6"/>
    </row>
    <row r="6" spans="2:14" x14ac:dyDescent="0.2">
      <c r="B6" s="182" t="s">
        <v>72</v>
      </c>
      <c r="C6" s="183"/>
      <c r="D6" s="183"/>
      <c r="E6" s="183"/>
      <c r="F6" s="183"/>
      <c r="G6" s="183"/>
      <c r="H6" s="183"/>
      <c r="I6" s="183"/>
      <c r="J6" s="183"/>
      <c r="K6" s="183"/>
      <c r="L6" s="184"/>
      <c r="M6" s="84"/>
      <c r="N6" s="84"/>
    </row>
    <row r="7" spans="2:14" ht="12.75" customHeight="1" x14ac:dyDescent="0.2">
      <c r="B7" s="85" t="s">
        <v>73</v>
      </c>
      <c r="C7" s="85" t="s">
        <v>48</v>
      </c>
      <c r="D7" s="179" t="s">
        <v>75</v>
      </c>
      <c r="E7" s="180"/>
      <c r="F7" s="180"/>
      <c r="G7" s="180"/>
      <c r="H7" s="180"/>
      <c r="I7" s="180"/>
      <c r="J7" s="181"/>
      <c r="K7" s="86" t="s">
        <v>252</v>
      </c>
      <c r="L7" s="87"/>
      <c r="M7" s="31"/>
      <c r="N7" s="31"/>
    </row>
    <row r="8" spans="2:14" ht="24" x14ac:dyDescent="0.2">
      <c r="B8" s="85"/>
      <c r="C8" s="85"/>
      <c r="D8" s="83" t="s">
        <v>74</v>
      </c>
      <c r="E8" s="83" t="s">
        <v>74</v>
      </c>
      <c r="F8" s="83" t="s">
        <v>49</v>
      </c>
      <c r="G8" s="83" t="s">
        <v>50</v>
      </c>
      <c r="H8" s="83" t="s">
        <v>52</v>
      </c>
      <c r="I8" s="83" t="s">
        <v>76</v>
      </c>
      <c r="J8" s="83" t="s">
        <v>105</v>
      </c>
      <c r="K8" s="83" t="s">
        <v>251</v>
      </c>
      <c r="L8" s="83" t="s">
        <v>250</v>
      </c>
      <c r="M8" s="31"/>
      <c r="N8" s="31"/>
    </row>
    <row r="9" spans="2:14" x14ac:dyDescent="0.2">
      <c r="B9" s="33" t="s">
        <v>20</v>
      </c>
      <c r="C9" s="34" t="s">
        <v>58</v>
      </c>
      <c r="D9" s="35" t="s">
        <v>56</v>
      </c>
      <c r="E9" s="35">
        <v>1</v>
      </c>
      <c r="F9" s="36">
        <f>G9/4.1868</f>
        <v>3.5212923829401559</v>
      </c>
      <c r="G9" s="36">
        <f>G99</f>
        <v>14.742946948893843</v>
      </c>
      <c r="H9" s="36">
        <f t="shared" ref="H9:H20" si="0">F9*4.1868/3.6</f>
        <v>4.0952630413594004</v>
      </c>
      <c r="I9" s="36">
        <f t="shared" ref="I9:I20" si="1">F9*0.1</f>
        <v>0.3521292382940156</v>
      </c>
      <c r="J9" s="36">
        <f t="shared" ref="J9:J20" si="2">H9*$H$48/$H$47</f>
        <v>13.973615570068167</v>
      </c>
      <c r="K9" s="55">
        <f>G9*L9</f>
        <v>1.6649168293688128</v>
      </c>
      <c r="L9" s="55">
        <f>L99/1000000</f>
        <v>0.11292971718206792</v>
      </c>
      <c r="M9" s="36" t="s">
        <v>226</v>
      </c>
      <c r="N9" s="36" t="s">
        <v>225</v>
      </c>
    </row>
    <row r="10" spans="2:14" x14ac:dyDescent="0.2">
      <c r="B10" s="37" t="s">
        <v>21</v>
      </c>
      <c r="C10" s="38" t="s">
        <v>55</v>
      </c>
      <c r="D10" s="39" t="s">
        <v>56</v>
      </c>
      <c r="E10" s="39">
        <v>1</v>
      </c>
      <c r="F10" s="40">
        <f t="shared" ref="F10:F20" si="3">G10/4.1868</f>
        <v>6.8692647535293689</v>
      </c>
      <c r="G10" s="40">
        <f>G88</f>
        <v>28.760237670076762</v>
      </c>
      <c r="H10" s="40">
        <f t="shared" si="0"/>
        <v>7.988954908354656</v>
      </c>
      <c r="I10" s="40">
        <f t="shared" si="1"/>
        <v>0.68692647535293694</v>
      </c>
      <c r="J10" s="40">
        <f t="shared" si="2"/>
        <v>27.25944184012674</v>
      </c>
      <c r="K10" s="56">
        <f>G10*L10</f>
        <v>2.5348128434012014</v>
      </c>
      <c r="L10" s="56">
        <f>L88/1000000</f>
        <v>8.8136018640712285E-2</v>
      </c>
      <c r="M10" s="40" t="s">
        <v>226</v>
      </c>
      <c r="N10" s="40" t="s">
        <v>228</v>
      </c>
    </row>
    <row r="11" spans="2:14" x14ac:dyDescent="0.2">
      <c r="B11" s="33" t="s">
        <v>22</v>
      </c>
      <c r="C11" s="34" t="s">
        <v>53</v>
      </c>
      <c r="D11" s="35" t="s">
        <v>261</v>
      </c>
      <c r="E11" s="35">
        <v>1</v>
      </c>
      <c r="F11" s="36">
        <f t="shared" si="3"/>
        <v>0.24112862907295876</v>
      </c>
      <c r="G11" s="36">
        <f>G62</f>
        <v>1.0095573442026637</v>
      </c>
      <c r="H11" s="36">
        <f t="shared" si="0"/>
        <v>0.28043259561185102</v>
      </c>
      <c r="I11" s="36">
        <f t="shared" si="1"/>
        <v>2.4112862907295876E-2</v>
      </c>
      <c r="J11" s="36">
        <f t="shared" si="2"/>
        <v>0.95687560110805836</v>
      </c>
      <c r="K11" s="55">
        <f t="shared" ref="K11:K20" si="4">G11*L11</f>
        <v>5.6069921395342302E-2</v>
      </c>
      <c r="L11" s="55">
        <f>L62/1000000</f>
        <v>5.5539114956987067E-2</v>
      </c>
      <c r="M11" s="36" t="s">
        <v>226</v>
      </c>
      <c r="N11" s="36" t="s">
        <v>228</v>
      </c>
    </row>
    <row r="12" spans="2:14" x14ac:dyDescent="0.2">
      <c r="B12" s="37" t="s">
        <v>23</v>
      </c>
      <c r="C12" s="38" t="s">
        <v>51</v>
      </c>
      <c r="D12" s="39" t="s">
        <v>52</v>
      </c>
      <c r="E12" s="39">
        <v>1</v>
      </c>
      <c r="F12" s="40">
        <f t="shared" si="3"/>
        <v>0.85984522785898543</v>
      </c>
      <c r="G12" s="40">
        <v>3.6</v>
      </c>
      <c r="H12" s="40">
        <f t="shared" si="0"/>
        <v>1</v>
      </c>
      <c r="I12" s="40">
        <f t="shared" si="1"/>
        <v>8.5984522785898548E-2</v>
      </c>
      <c r="J12" s="40">
        <f t="shared" si="2"/>
        <v>3.4121411564883757</v>
      </c>
      <c r="K12" s="56">
        <f t="shared" si="4"/>
        <v>0</v>
      </c>
      <c r="L12" s="56"/>
      <c r="M12" s="40" t="s">
        <v>226</v>
      </c>
      <c r="N12" s="40" t="s">
        <v>225</v>
      </c>
    </row>
    <row r="13" spans="2:14" x14ac:dyDescent="0.2">
      <c r="B13" s="33" t="s">
        <v>24</v>
      </c>
      <c r="C13" s="34" t="s">
        <v>57</v>
      </c>
      <c r="D13" s="35" t="s">
        <v>56</v>
      </c>
      <c r="E13" s="35">
        <v>1</v>
      </c>
      <c r="F13" s="36">
        <f t="shared" si="3"/>
        <v>4.0588160682184977</v>
      </c>
      <c r="G13" s="36">
        <f>G106</f>
        <v>16.993451114417205</v>
      </c>
      <c r="H13" s="36">
        <f t="shared" si="0"/>
        <v>4.720403087338112</v>
      </c>
      <c r="I13" s="36">
        <f t="shared" si="1"/>
        <v>0.40588160682184982</v>
      </c>
      <c r="J13" s="36">
        <f t="shared" si="2"/>
        <v>16.106681649521164</v>
      </c>
      <c r="K13" s="55">
        <f t="shared" si="4"/>
        <v>1.5213374066407455</v>
      </c>
      <c r="L13" s="55">
        <f>L106/1000000</f>
        <v>8.9524923242345178E-2</v>
      </c>
      <c r="M13" s="36" t="s">
        <v>226</v>
      </c>
      <c r="N13" s="36" t="s">
        <v>225</v>
      </c>
    </row>
    <row r="14" spans="2:14" x14ac:dyDescent="0.2">
      <c r="B14" s="37" t="s">
        <v>25</v>
      </c>
      <c r="C14" s="38" t="s">
        <v>54</v>
      </c>
      <c r="D14" s="39" t="s">
        <v>46</v>
      </c>
      <c r="E14" s="39">
        <v>1</v>
      </c>
      <c r="F14" s="40">
        <f t="shared" si="3"/>
        <v>1.4538965719904302</v>
      </c>
      <c r="G14" s="40">
        <f>I73</f>
        <v>6.0871741676095334</v>
      </c>
      <c r="H14" s="40">
        <f t="shared" si="0"/>
        <v>1.6908817132248701</v>
      </c>
      <c r="I14" s="40">
        <f t="shared" si="1"/>
        <v>0.14538965719904304</v>
      </c>
      <c r="J14" s="40">
        <f t="shared" si="2"/>
        <v>5.7695270844481543</v>
      </c>
      <c r="K14" s="56">
        <f t="shared" si="4"/>
        <v>0.47383645830908488</v>
      </c>
      <c r="L14" s="56">
        <f>L73/1000000</f>
        <v>7.7841777688967134E-2</v>
      </c>
      <c r="M14" s="40" t="s">
        <v>226</v>
      </c>
      <c r="N14" s="40" t="s">
        <v>228</v>
      </c>
    </row>
    <row r="15" spans="2:14" x14ac:dyDescent="0.2">
      <c r="B15" s="33" t="s">
        <v>26</v>
      </c>
      <c r="C15" s="34" t="s">
        <v>262</v>
      </c>
      <c r="D15" s="35" t="s">
        <v>50</v>
      </c>
      <c r="E15" s="35">
        <v>1</v>
      </c>
      <c r="F15" s="36">
        <f t="shared" si="3"/>
        <v>0.23884589662749595</v>
      </c>
      <c r="G15" s="36">
        <v>1</v>
      </c>
      <c r="H15" s="36">
        <f t="shared" si="0"/>
        <v>0.27777777777777779</v>
      </c>
      <c r="I15" s="36">
        <f t="shared" si="1"/>
        <v>2.3884589662749596E-2</v>
      </c>
      <c r="J15" s="36">
        <f t="shared" si="2"/>
        <v>0.94781698791343771</v>
      </c>
      <c r="K15" s="55">
        <f t="shared" si="4"/>
        <v>0</v>
      </c>
      <c r="L15" s="55"/>
      <c r="M15" s="36" t="s">
        <v>226</v>
      </c>
      <c r="N15" s="36" t="s">
        <v>225</v>
      </c>
    </row>
    <row r="16" spans="2:14" x14ac:dyDescent="0.2">
      <c r="B16" s="125" t="s">
        <v>293</v>
      </c>
      <c r="C16" s="126"/>
      <c r="D16" s="127" t="str">
        <f>D17</f>
        <v>kTon</v>
      </c>
      <c r="E16" s="127">
        <f>AVERAGE(E17:E19)</f>
        <v>1</v>
      </c>
      <c r="F16" s="128">
        <f t="shared" ref="F16:L16" si="5">AVERAGE(F17:F19)</f>
        <v>4.275596997028372</v>
      </c>
      <c r="G16" s="128">
        <f t="shared" si="5"/>
        <v>17.901069507158386</v>
      </c>
      <c r="H16" s="128">
        <f t="shared" si="5"/>
        <v>4.9725193075439966</v>
      </c>
      <c r="I16" s="128">
        <f t="shared" si="5"/>
        <v>0.42755969970283725</v>
      </c>
      <c r="J16" s="128">
        <f t="shared" si="5"/>
        <v>16.966937780703947</v>
      </c>
      <c r="K16" s="129">
        <f t="shared" si="5"/>
        <v>1.8279689577448019</v>
      </c>
      <c r="L16" s="129">
        <f t="shared" si="5"/>
        <v>0.10252143505231959</v>
      </c>
      <c r="M16" s="128"/>
      <c r="N16" s="128"/>
    </row>
    <row r="17" spans="2:14" x14ac:dyDescent="0.2">
      <c r="B17" s="123"/>
      <c r="C17" s="41" t="s">
        <v>246</v>
      </c>
      <c r="D17" s="39" t="s">
        <v>56</v>
      </c>
      <c r="E17" s="39">
        <v>1</v>
      </c>
      <c r="F17" s="40">
        <f t="shared" si="3"/>
        <v>5.0673787049521417</v>
      </c>
      <c r="G17" s="40">
        <f>AVERAGE(G104:G105)</f>
        <v>21.216101161893626</v>
      </c>
      <c r="H17" s="40">
        <f t="shared" ref="H17:H19" si="6">F17*4.1868/3.6</f>
        <v>5.8933614338593401</v>
      </c>
      <c r="I17" s="40">
        <f t="shared" ref="I17:I19" si="7">F17*0.1</f>
        <v>0.50673787049521424</v>
      </c>
      <c r="J17" s="40">
        <f t="shared" si="2"/>
        <v>20.108981098532801</v>
      </c>
      <c r="K17" s="56">
        <f t="shared" si="4"/>
        <v>2.069501849101949</v>
      </c>
      <c r="L17" s="56">
        <f>AVERAGE(L104:L105)/1000000</f>
        <v>9.7543928232157684E-2</v>
      </c>
      <c r="M17" s="40" t="s">
        <v>226</v>
      </c>
      <c r="N17" s="40" t="s">
        <v>225</v>
      </c>
    </row>
    <row r="18" spans="2:14" x14ac:dyDescent="0.2">
      <c r="B18" s="124"/>
      <c r="C18" s="42" t="s">
        <v>247</v>
      </c>
      <c r="D18" s="35" t="s">
        <v>56</v>
      </c>
      <c r="E18" s="35">
        <v>1</v>
      </c>
      <c r="F18" s="36">
        <f t="shared" si="3"/>
        <v>3.5714481871268098</v>
      </c>
      <c r="G18" s="36">
        <f>G103</f>
        <v>14.952939269862526</v>
      </c>
      <c r="H18" s="36">
        <f t="shared" si="6"/>
        <v>4.153594241628479</v>
      </c>
      <c r="I18" s="36">
        <f t="shared" si="7"/>
        <v>0.357144818712681</v>
      </c>
      <c r="J18" s="36">
        <f t="shared" si="2"/>
        <v>14.172649859213658</v>
      </c>
      <c r="K18" s="55">
        <f t="shared" si="4"/>
        <v>1.5532506057099089</v>
      </c>
      <c r="L18" s="55">
        <f>L103/1000000</f>
        <v>0.10387593888249565</v>
      </c>
      <c r="M18" s="36" t="s">
        <v>226</v>
      </c>
      <c r="N18" s="36" t="s">
        <v>225</v>
      </c>
    </row>
    <row r="19" spans="2:14" x14ac:dyDescent="0.2">
      <c r="B19" s="123"/>
      <c r="C19" s="41" t="s">
        <v>248</v>
      </c>
      <c r="D19" s="39" t="s">
        <v>56</v>
      </c>
      <c r="E19" s="39">
        <v>1</v>
      </c>
      <c r="F19" s="40">
        <f t="shared" si="3"/>
        <v>4.1879640990061651</v>
      </c>
      <c r="G19" s="40">
        <f>AVERAGE(G101:G102)</f>
        <v>17.53416808971901</v>
      </c>
      <c r="H19" s="40">
        <f t="shared" si="6"/>
        <v>4.870602247144169</v>
      </c>
      <c r="I19" s="40">
        <f t="shared" si="7"/>
        <v>0.41879640990061651</v>
      </c>
      <c r="J19" s="40">
        <f t="shared" si="2"/>
        <v>16.619182384365388</v>
      </c>
      <c r="K19" s="56">
        <f t="shared" si="4"/>
        <v>1.8611544184225481</v>
      </c>
      <c r="L19" s="56">
        <f>AVERAGE(L101:L102)/1000000</f>
        <v>0.10614443804230542</v>
      </c>
      <c r="M19" s="40" t="s">
        <v>226</v>
      </c>
      <c r="N19" s="40" t="s">
        <v>225</v>
      </c>
    </row>
    <row r="20" spans="2:14" x14ac:dyDescent="0.2">
      <c r="B20" s="33" t="s">
        <v>112</v>
      </c>
      <c r="C20" s="34" t="s">
        <v>249</v>
      </c>
      <c r="D20" s="35" t="s">
        <v>52</v>
      </c>
      <c r="E20" s="35">
        <v>1</v>
      </c>
      <c r="F20" s="36">
        <f t="shared" si="3"/>
        <v>0.85984522785898543</v>
      </c>
      <c r="G20" s="36">
        <v>3.6</v>
      </c>
      <c r="H20" s="36">
        <f t="shared" si="0"/>
        <v>1</v>
      </c>
      <c r="I20" s="36">
        <f t="shared" si="1"/>
        <v>8.5984522785898548E-2</v>
      </c>
      <c r="J20" s="36">
        <f t="shared" si="2"/>
        <v>3.4121411564883757</v>
      </c>
      <c r="K20" s="55">
        <f t="shared" si="4"/>
        <v>0</v>
      </c>
      <c r="L20" s="55"/>
      <c r="M20" s="36" t="s">
        <v>226</v>
      </c>
      <c r="N20" s="36" t="s">
        <v>225</v>
      </c>
    </row>
    <row r="21" spans="2:14" x14ac:dyDescent="0.2">
      <c r="B21" s="182" t="s">
        <v>257</v>
      </c>
      <c r="C21" s="183"/>
      <c r="D21" s="183"/>
      <c r="E21" s="183"/>
      <c r="F21" s="183"/>
      <c r="G21" s="183"/>
      <c r="H21" s="183"/>
      <c r="I21" s="183"/>
      <c r="J21" s="183"/>
      <c r="K21" s="183"/>
      <c r="L21" s="184"/>
      <c r="M21" s="84"/>
      <c r="N21" s="84"/>
    </row>
    <row r="22" spans="2:14" x14ac:dyDescent="0.2">
      <c r="B22" s="33" t="s">
        <v>27</v>
      </c>
      <c r="C22" s="34" t="s">
        <v>61</v>
      </c>
      <c r="D22" s="35" t="s">
        <v>46</v>
      </c>
      <c r="E22" s="35">
        <v>1</v>
      </c>
      <c r="F22" s="36">
        <f>G22/4.1868</f>
        <v>0.70067676742384433</v>
      </c>
      <c r="G22" s="36">
        <f>I78</f>
        <v>2.9335934898501512</v>
      </c>
      <c r="H22" s="36">
        <f t="shared" ref="H22:H34" si="8">F22*4.1868/3.6</f>
        <v>0.81488708051393088</v>
      </c>
      <c r="I22" s="36">
        <f t="shared" ref="I22:I34" si="9">F22*0.1</f>
        <v>7.0067676742384441E-2</v>
      </c>
      <c r="J22" s="36">
        <f t="shared" ref="J22:J34" si="10">H22*$H$48/$H$47</f>
        <v>2.7805097453122407</v>
      </c>
      <c r="K22" s="55">
        <f>G22*L22</f>
        <v>0.24864585766378575</v>
      </c>
      <c r="L22" s="55">
        <f>L78/1000000</f>
        <v>8.4758116120746727E-2</v>
      </c>
      <c r="M22" s="36" t="s">
        <v>227</v>
      </c>
      <c r="N22" s="36" t="s">
        <v>225</v>
      </c>
    </row>
    <row r="23" spans="2:14" x14ac:dyDescent="0.2">
      <c r="B23" s="37" t="s">
        <v>28</v>
      </c>
      <c r="C23" s="38" t="s">
        <v>62</v>
      </c>
      <c r="D23" s="39" t="s">
        <v>46</v>
      </c>
      <c r="E23" s="39">
        <v>1</v>
      </c>
      <c r="F23" s="40">
        <f t="shared" ref="F23:F34" si="11">G23/4.1868</f>
        <v>1.2596999109918081</v>
      </c>
      <c r="G23" s="40">
        <f>I77</f>
        <v>5.274111587340502</v>
      </c>
      <c r="H23" s="40">
        <f t="shared" si="8"/>
        <v>1.4650309964834727</v>
      </c>
      <c r="I23" s="40">
        <f t="shared" si="9"/>
        <v>0.12596999109918081</v>
      </c>
      <c r="J23" s="40">
        <f t="shared" si="10"/>
        <v>4.9988925586324342</v>
      </c>
      <c r="K23" s="56">
        <f>G23*L23</f>
        <v>0.28905552826879788</v>
      </c>
      <c r="L23" s="56">
        <f>L77/1000000</f>
        <v>5.4806487022879928E-2</v>
      </c>
      <c r="M23" s="40" t="s">
        <v>227</v>
      </c>
      <c r="N23" s="40" t="s">
        <v>225</v>
      </c>
    </row>
    <row r="24" spans="2:14" x14ac:dyDescent="0.2">
      <c r="B24" s="33" t="s">
        <v>29</v>
      </c>
      <c r="C24" s="34" t="s">
        <v>68</v>
      </c>
      <c r="D24" s="35" t="s">
        <v>56</v>
      </c>
      <c r="E24" s="35">
        <v>1</v>
      </c>
      <c r="F24" s="36">
        <f t="shared" si="11"/>
        <v>6.4989968472341646</v>
      </c>
      <c r="G24" s="36">
        <v>27.21</v>
      </c>
      <c r="H24" s="36">
        <f t="shared" si="8"/>
        <v>7.5583333333333336</v>
      </c>
      <c r="I24" s="36">
        <f t="shared" si="9"/>
        <v>0.64989968472341653</v>
      </c>
      <c r="J24" s="36">
        <f t="shared" si="10"/>
        <v>25.790100241124641</v>
      </c>
      <c r="K24" s="55">
        <f t="shared" ref="K24:K34" si="12">G24*L24</f>
        <v>2.4359731614242124</v>
      </c>
      <c r="L24" s="55">
        <f>L106/1000000</f>
        <v>8.9524923242345178E-2</v>
      </c>
      <c r="M24" s="60" t="s">
        <v>227</v>
      </c>
      <c r="N24" s="60" t="s">
        <v>225</v>
      </c>
    </row>
    <row r="25" spans="2:14" x14ac:dyDescent="0.2">
      <c r="B25" s="37" t="s">
        <v>30</v>
      </c>
      <c r="C25" s="38" t="s">
        <v>67</v>
      </c>
      <c r="D25" s="39" t="s">
        <v>56</v>
      </c>
      <c r="E25" s="39">
        <v>1</v>
      </c>
      <c r="F25" s="40">
        <f t="shared" si="11"/>
        <v>4.8008025222126687</v>
      </c>
      <c r="G25" s="40">
        <v>20.100000000000001</v>
      </c>
      <c r="H25" s="40">
        <f t="shared" si="8"/>
        <v>5.5833333333333339</v>
      </c>
      <c r="I25" s="40">
        <f t="shared" si="9"/>
        <v>0.48008025222126688</v>
      </c>
      <c r="J25" s="40">
        <f t="shared" si="10"/>
        <v>19.051121457060102</v>
      </c>
      <c r="K25" s="56">
        <f t="shared" si="12"/>
        <v>1.771533974678317</v>
      </c>
      <c r="L25" s="56">
        <f>L88/1000000</f>
        <v>8.8136018640712285E-2</v>
      </c>
      <c r="M25" s="59" t="s">
        <v>227</v>
      </c>
      <c r="N25" s="59" t="s">
        <v>228</v>
      </c>
    </row>
    <row r="26" spans="2:14" x14ac:dyDescent="0.2">
      <c r="B26" s="33" t="s">
        <v>31</v>
      </c>
      <c r="C26" s="34" t="s">
        <v>64</v>
      </c>
      <c r="D26" s="35" t="s">
        <v>46</v>
      </c>
      <c r="E26" s="35">
        <v>1</v>
      </c>
      <c r="F26" s="36">
        <f t="shared" si="11"/>
        <v>1.3544592146893291</v>
      </c>
      <c r="G26" s="36">
        <f>I85</f>
        <v>5.6708498400612823</v>
      </c>
      <c r="H26" s="36">
        <f t="shared" si="8"/>
        <v>1.5752360666836895</v>
      </c>
      <c r="I26" s="36">
        <f t="shared" si="9"/>
        <v>0.13544592146893292</v>
      </c>
      <c r="J26" s="36">
        <f t="shared" si="10"/>
        <v>5.3749278143162851</v>
      </c>
      <c r="K26" s="55">
        <f t="shared" si="12"/>
        <v>0.42625722966545743</v>
      </c>
      <c r="L26" s="55">
        <f>L85/1000000</f>
        <v>7.5166375708662928E-2</v>
      </c>
      <c r="M26" s="36" t="s">
        <v>227</v>
      </c>
      <c r="N26" s="36" t="s">
        <v>228</v>
      </c>
    </row>
    <row r="27" spans="2:14" x14ac:dyDescent="0.2">
      <c r="B27" s="37" t="s">
        <v>117</v>
      </c>
      <c r="C27" s="38" t="s">
        <v>263</v>
      </c>
      <c r="D27" s="39" t="s">
        <v>52</v>
      </c>
      <c r="E27" s="39">
        <v>1</v>
      </c>
      <c r="F27" s="40">
        <f t="shared" si="11"/>
        <v>0.85984522785898543</v>
      </c>
      <c r="G27" s="40">
        <v>3.6</v>
      </c>
      <c r="H27" s="40">
        <f t="shared" si="8"/>
        <v>1</v>
      </c>
      <c r="I27" s="40">
        <f t="shared" si="9"/>
        <v>8.5984522785898548E-2</v>
      </c>
      <c r="J27" s="40">
        <f t="shared" si="10"/>
        <v>3.4121411564883757</v>
      </c>
      <c r="K27" s="56">
        <f t="shared" si="12"/>
        <v>0</v>
      </c>
      <c r="L27" s="56"/>
      <c r="M27" s="40" t="s">
        <v>227</v>
      </c>
      <c r="N27" s="40"/>
    </row>
    <row r="28" spans="2:14" x14ac:dyDescent="0.2">
      <c r="B28" s="33" t="s">
        <v>32</v>
      </c>
      <c r="C28" s="34" t="s">
        <v>77</v>
      </c>
      <c r="D28" s="35" t="s">
        <v>52</v>
      </c>
      <c r="E28" s="35">
        <v>1</v>
      </c>
      <c r="F28" s="36">
        <f t="shared" si="11"/>
        <v>0.85984522785898543</v>
      </c>
      <c r="G28" s="36">
        <v>3.6</v>
      </c>
      <c r="H28" s="36">
        <f t="shared" si="8"/>
        <v>1</v>
      </c>
      <c r="I28" s="36">
        <f t="shared" si="9"/>
        <v>8.5984522785898548E-2</v>
      </c>
      <c r="J28" s="36">
        <f t="shared" si="10"/>
        <v>3.4121411564883757</v>
      </c>
      <c r="K28" s="55">
        <f t="shared" si="12"/>
        <v>0</v>
      </c>
      <c r="L28" s="55"/>
      <c r="M28" s="36" t="s">
        <v>227</v>
      </c>
      <c r="N28" s="36"/>
    </row>
    <row r="29" spans="2:14" x14ac:dyDescent="0.2">
      <c r="B29" s="37" t="s">
        <v>33</v>
      </c>
      <c r="C29" s="38" t="s">
        <v>65</v>
      </c>
      <c r="D29" s="39" t="s">
        <v>46</v>
      </c>
      <c r="E29" s="39">
        <v>1</v>
      </c>
      <c r="F29" s="40">
        <f t="shared" si="11"/>
        <v>1.3042945965731128</v>
      </c>
      <c r="G29" s="40">
        <f>I79</f>
        <v>5.4608206169323079</v>
      </c>
      <c r="H29" s="40">
        <f t="shared" si="8"/>
        <v>1.51689461581453</v>
      </c>
      <c r="I29" s="40">
        <f t="shared" si="9"/>
        <v>0.13042945965731129</v>
      </c>
      <c r="J29" s="40">
        <f t="shared" si="10"/>
        <v>5.1758585486763815</v>
      </c>
      <c r="K29" s="56">
        <f t="shared" si="12"/>
        <v>0.42747960913735483</v>
      </c>
      <c r="L29" s="56">
        <f>L79/1000000</f>
        <v>7.8281203343664757E-2</v>
      </c>
      <c r="M29" s="40" t="s">
        <v>227</v>
      </c>
      <c r="N29" s="40" t="s">
        <v>228</v>
      </c>
    </row>
    <row r="30" spans="2:14" x14ac:dyDescent="0.2">
      <c r="B30" s="33" t="s">
        <v>34</v>
      </c>
      <c r="C30" s="34" t="s">
        <v>69</v>
      </c>
      <c r="D30" s="35" t="s">
        <v>70</v>
      </c>
      <c r="E30" s="35">
        <v>1</v>
      </c>
      <c r="F30" s="36">
        <f t="shared" si="11"/>
        <v>1</v>
      </c>
      <c r="G30" s="36">
        <v>4.1867999999999999</v>
      </c>
      <c r="H30" s="36">
        <f t="shared" si="8"/>
        <v>1.163</v>
      </c>
      <c r="I30" s="36">
        <f t="shared" si="9"/>
        <v>0.1</v>
      </c>
      <c r="J30" s="36">
        <f t="shared" si="10"/>
        <v>3.9683201649959812</v>
      </c>
      <c r="K30" s="55">
        <f t="shared" si="12"/>
        <v>0.17075462526339016</v>
      </c>
      <c r="L30" s="55">
        <f>L54/1000000</f>
        <v>4.0784041574326496E-2</v>
      </c>
      <c r="M30" s="60" t="s">
        <v>227</v>
      </c>
      <c r="N30" s="60" t="s">
        <v>228</v>
      </c>
    </row>
    <row r="31" spans="2:14" x14ac:dyDescent="0.2">
      <c r="B31" s="37" t="s">
        <v>35</v>
      </c>
      <c r="C31" s="38" t="s">
        <v>60</v>
      </c>
      <c r="D31" s="39" t="s">
        <v>46</v>
      </c>
      <c r="E31" s="39">
        <v>1</v>
      </c>
      <c r="F31" s="40">
        <f t="shared" si="11"/>
        <v>0.96882250080219201</v>
      </c>
      <c r="G31" s="40">
        <f>I86</f>
        <v>4.0562660463586173</v>
      </c>
      <c r="H31" s="40">
        <f t="shared" si="8"/>
        <v>1.1267405684329492</v>
      </c>
      <c r="I31" s="40">
        <f t="shared" si="9"/>
        <v>9.6882250080219209E-2</v>
      </c>
      <c r="J31" s="40">
        <f t="shared" si="10"/>
        <v>3.8445978662351732</v>
      </c>
      <c r="K31" s="56">
        <f t="shared" si="12"/>
        <v>0.19181813708539003</v>
      </c>
      <c r="L31" s="56">
        <f>L86/1000000</f>
        <v>4.7289338246831368E-2</v>
      </c>
      <c r="M31" s="59" t="s">
        <v>227</v>
      </c>
      <c r="N31" s="59" t="s">
        <v>228</v>
      </c>
    </row>
    <row r="32" spans="2:14" x14ac:dyDescent="0.2">
      <c r="B32" s="33" t="s">
        <v>36</v>
      </c>
      <c r="C32" s="34" t="s">
        <v>78</v>
      </c>
      <c r="D32" s="35" t="s">
        <v>46</v>
      </c>
      <c r="E32" s="35">
        <v>1</v>
      </c>
      <c r="F32" s="36">
        <f t="shared" si="11"/>
        <v>1.273263288064878</v>
      </c>
      <c r="G32" s="36">
        <f>(I84*0.99+I74*0.01)</f>
        <v>5.3308987344700309</v>
      </c>
      <c r="H32" s="36">
        <f t="shared" si="8"/>
        <v>1.480805204019453</v>
      </c>
      <c r="I32" s="36">
        <f t="shared" si="9"/>
        <v>0.12732632880648781</v>
      </c>
      <c r="J32" s="36">
        <f t="shared" si="10"/>
        <v>5.0527163813769418</v>
      </c>
      <c r="K32" s="55">
        <f t="shared" si="12"/>
        <v>0.36886528553554315</v>
      </c>
      <c r="L32" s="55">
        <f>AVERAGE(L84*0.99+L74*0.01)/1000000</f>
        <v>6.919382714033373E-2</v>
      </c>
      <c r="M32" s="36" t="s">
        <v>227</v>
      </c>
      <c r="N32" s="36" t="s">
        <v>228</v>
      </c>
    </row>
    <row r="33" spans="2:14" x14ac:dyDescent="0.2">
      <c r="B33" s="37" t="s">
        <v>37</v>
      </c>
      <c r="C33" s="38" t="s">
        <v>59</v>
      </c>
      <c r="D33" s="39" t="s">
        <v>261</v>
      </c>
      <c r="E33" s="39">
        <v>1</v>
      </c>
      <c r="F33" s="40">
        <f t="shared" si="11"/>
        <v>0.10162062358513502</v>
      </c>
      <c r="G33" s="40">
        <f>G54</f>
        <v>0.42546522682624327</v>
      </c>
      <c r="H33" s="40">
        <f t="shared" si="8"/>
        <v>0.11818478522951202</v>
      </c>
      <c r="I33" s="40">
        <f t="shared" si="9"/>
        <v>1.0162062358513503E-2</v>
      </c>
      <c r="J33" s="40">
        <f t="shared" si="10"/>
        <v>0.40326316975235749</v>
      </c>
      <c r="K33" s="56">
        <f t="shared" si="12"/>
        <v>0</v>
      </c>
      <c r="L33" s="56"/>
      <c r="M33" s="59" t="s">
        <v>227</v>
      </c>
      <c r="N33" s="59" t="s">
        <v>228</v>
      </c>
    </row>
    <row r="34" spans="2:14" x14ac:dyDescent="0.2">
      <c r="B34" s="33" t="s">
        <v>38</v>
      </c>
      <c r="C34" s="34" t="s">
        <v>63</v>
      </c>
      <c r="D34" s="35" t="s">
        <v>46</v>
      </c>
      <c r="E34" s="35">
        <v>1</v>
      </c>
      <c r="F34" s="36">
        <f t="shared" si="11"/>
        <v>1.1253928529549111</v>
      </c>
      <c r="G34" s="36">
        <f>I71*0.05+I75*0.95</f>
        <v>4.7117947967516214</v>
      </c>
      <c r="H34" s="36">
        <f t="shared" si="8"/>
        <v>1.3088318879865615</v>
      </c>
      <c r="I34" s="36">
        <f t="shared" si="9"/>
        <v>0.11253928529549112</v>
      </c>
      <c r="J34" s="36">
        <f t="shared" si="10"/>
        <v>4.4659191519233303</v>
      </c>
      <c r="K34" s="55">
        <f t="shared" si="12"/>
        <v>0.41338958040781071</v>
      </c>
      <c r="L34" s="55">
        <f>AVERAGE(L71*0.05+L75*0.95)/1000000</f>
        <v>8.7735056011523968E-2</v>
      </c>
      <c r="M34" s="36" t="s">
        <v>227</v>
      </c>
      <c r="N34" s="36" t="s">
        <v>228</v>
      </c>
    </row>
    <row r="35" spans="2:14" x14ac:dyDescent="0.2">
      <c r="B35" s="37" t="s">
        <v>39</v>
      </c>
      <c r="C35" s="38" t="s">
        <v>66</v>
      </c>
      <c r="D35" s="39"/>
      <c r="E35" s="39"/>
      <c r="F35" s="40"/>
      <c r="G35" s="40"/>
      <c r="H35" s="40"/>
      <c r="I35" s="40"/>
      <c r="J35" s="40"/>
      <c r="K35" s="56"/>
      <c r="L35" s="56"/>
      <c r="M35" s="40"/>
      <c r="N35" s="40"/>
    </row>
    <row r="37" spans="2:14" x14ac:dyDescent="0.2">
      <c r="B37" s="178"/>
      <c r="C37" s="178"/>
      <c r="D37" s="178"/>
      <c r="E37" s="178"/>
      <c r="G37" s="177" t="s">
        <v>230</v>
      </c>
      <c r="H37" s="177"/>
      <c r="I37" s="177"/>
    </row>
    <row r="38" spans="2:14" x14ac:dyDescent="0.2">
      <c r="B38" s="33" t="str">
        <f t="array" ref="B38:B43">TRANSPOSE(E8:J8)</f>
        <v>UO</v>
      </c>
      <c r="C38" s="34" t="s">
        <v>126</v>
      </c>
      <c r="D38" s="35"/>
      <c r="E38" s="33">
        <v>2006</v>
      </c>
      <c r="G38" s="32" t="s">
        <v>232</v>
      </c>
      <c r="H38" s="32" t="s">
        <v>234</v>
      </c>
      <c r="I38" s="32" t="s">
        <v>233</v>
      </c>
      <c r="L38" s="83" t="s">
        <v>232</v>
      </c>
      <c r="M38" s="83" t="s">
        <v>233</v>
      </c>
    </row>
    <row r="39" spans="2:14" x14ac:dyDescent="0.2">
      <c r="B39" s="37" t="str">
        <v>TCal</v>
      </c>
      <c r="C39" s="38" t="s">
        <v>127</v>
      </c>
      <c r="D39" s="39"/>
      <c r="E39" s="37">
        <v>2007</v>
      </c>
      <c r="G39" s="45" t="s">
        <v>270</v>
      </c>
      <c r="H39" s="43">
        <v>35.31467</v>
      </c>
      <c r="I39" s="45" t="s">
        <v>235</v>
      </c>
      <c r="L39" s="45" t="s">
        <v>219</v>
      </c>
      <c r="M39" s="45" t="s">
        <v>235</v>
      </c>
    </row>
    <row r="40" spans="2:14" x14ac:dyDescent="0.2">
      <c r="B40" s="33" t="str">
        <v>TJ</v>
      </c>
      <c r="C40" s="34" t="s">
        <v>128</v>
      </c>
      <c r="D40" s="35"/>
      <c r="E40" s="33">
        <v>2008</v>
      </c>
      <c r="G40" s="46" t="s">
        <v>271</v>
      </c>
      <c r="H40" s="44">
        <f>1000000/H39</f>
        <v>28316.843963146195</v>
      </c>
      <c r="I40" s="46" t="s">
        <v>219</v>
      </c>
      <c r="L40" s="46" t="s">
        <v>47</v>
      </c>
      <c r="M40" s="46" t="s">
        <v>219</v>
      </c>
    </row>
    <row r="41" spans="2:14" x14ac:dyDescent="0.2">
      <c r="B41" s="37" t="str">
        <v>GWh</v>
      </c>
      <c r="C41" s="38" t="s">
        <v>129</v>
      </c>
      <c r="D41" s="39"/>
      <c r="E41" s="37">
        <v>2009</v>
      </c>
      <c r="G41" s="45" t="s">
        <v>272</v>
      </c>
      <c r="H41" s="43">
        <v>3.7854117999999999</v>
      </c>
      <c r="I41" s="45" t="s">
        <v>237</v>
      </c>
      <c r="L41" s="45" t="s">
        <v>236</v>
      </c>
      <c r="M41" s="45" t="s">
        <v>237</v>
      </c>
    </row>
    <row r="42" spans="2:14" x14ac:dyDescent="0.2">
      <c r="B42" s="33" t="str">
        <v>KTEP</v>
      </c>
      <c r="C42" s="34" t="s">
        <v>130</v>
      </c>
      <c r="D42" s="35"/>
      <c r="E42" s="33">
        <v>2010</v>
      </c>
      <c r="G42" s="46" t="s">
        <v>273</v>
      </c>
      <c r="H42" s="44">
        <v>42</v>
      </c>
      <c r="I42" s="46" t="s">
        <v>236</v>
      </c>
      <c r="L42" s="46" t="s">
        <v>238</v>
      </c>
      <c r="M42" s="46" t="s">
        <v>236</v>
      </c>
    </row>
    <row r="43" spans="2:14" x14ac:dyDescent="0.2">
      <c r="B43" s="37" t="str">
        <v>GBTU</v>
      </c>
      <c r="C43" s="38" t="s">
        <v>131</v>
      </c>
      <c r="D43" s="39"/>
      <c r="E43" s="37">
        <v>2011</v>
      </c>
      <c r="G43" s="45" t="s">
        <v>270</v>
      </c>
      <c r="H43" s="43">
        <f>1000/H41/H42</f>
        <v>6.2898107438466297</v>
      </c>
      <c r="I43" s="45" t="s">
        <v>238</v>
      </c>
      <c r="L43" s="45" t="s">
        <v>219</v>
      </c>
      <c r="M43" s="45" t="s">
        <v>238</v>
      </c>
    </row>
    <row r="44" spans="2:14" x14ac:dyDescent="0.2">
      <c r="B44" s="33" t="s">
        <v>266</v>
      </c>
      <c r="C44" s="34" t="s">
        <v>265</v>
      </c>
      <c r="D44" s="35"/>
      <c r="E44" s="33">
        <v>2012</v>
      </c>
      <c r="G44" s="46" t="s">
        <v>270</v>
      </c>
      <c r="H44" s="44">
        <v>1000</v>
      </c>
      <c r="I44" s="46" t="s">
        <v>237</v>
      </c>
      <c r="L44" s="46" t="s">
        <v>219</v>
      </c>
      <c r="M44" s="46" t="s">
        <v>237</v>
      </c>
    </row>
    <row r="45" spans="2:14" x14ac:dyDescent="0.2">
      <c r="B45" s="37" t="s">
        <v>56</v>
      </c>
      <c r="C45" s="38" t="s">
        <v>258</v>
      </c>
      <c r="D45" s="39"/>
      <c r="E45" s="37">
        <v>2013</v>
      </c>
      <c r="G45" s="45" t="s">
        <v>269</v>
      </c>
      <c r="H45" s="43">
        <v>1000</v>
      </c>
      <c r="I45" s="45" t="s">
        <v>238</v>
      </c>
      <c r="L45" s="45" t="s">
        <v>239</v>
      </c>
      <c r="M45" s="45" t="s">
        <v>238</v>
      </c>
    </row>
    <row r="46" spans="2:14" x14ac:dyDescent="0.2">
      <c r="B46" s="33" t="s">
        <v>261</v>
      </c>
      <c r="C46" s="34" t="s">
        <v>259</v>
      </c>
      <c r="D46" s="35"/>
      <c r="E46" s="33">
        <v>2014</v>
      </c>
      <c r="G46" s="46" t="s">
        <v>268</v>
      </c>
      <c r="H46" s="116">
        <f>1/H41/H42/H45</f>
        <v>6.2898107438466298E-6</v>
      </c>
      <c r="I46" s="46" t="s">
        <v>239</v>
      </c>
      <c r="L46" s="46" t="s">
        <v>237</v>
      </c>
      <c r="M46" s="46" t="s">
        <v>239</v>
      </c>
    </row>
    <row r="47" spans="2:14" x14ac:dyDescent="0.2">
      <c r="B47" s="37" t="s">
        <v>239</v>
      </c>
      <c r="C47" s="38" t="s">
        <v>260</v>
      </c>
      <c r="D47" s="39"/>
      <c r="E47" s="37">
        <v>2015</v>
      </c>
      <c r="G47" s="45" t="s">
        <v>267</v>
      </c>
      <c r="H47" s="43">
        <v>1055.056</v>
      </c>
      <c r="I47" s="45" t="s">
        <v>240</v>
      </c>
      <c r="L47" s="45" t="s">
        <v>220</v>
      </c>
      <c r="M47" s="45" t="s">
        <v>240</v>
      </c>
    </row>
    <row r="48" spans="2:14" x14ac:dyDescent="0.2">
      <c r="G48" s="46" t="s">
        <v>274</v>
      </c>
      <c r="H48" s="44">
        <v>3600</v>
      </c>
      <c r="I48" s="46" t="s">
        <v>240</v>
      </c>
      <c r="L48" s="46" t="s">
        <v>241</v>
      </c>
      <c r="M48" s="46" t="s">
        <v>240</v>
      </c>
    </row>
    <row r="49" spans="2:15" x14ac:dyDescent="0.2">
      <c r="G49" s="45" t="s">
        <v>270</v>
      </c>
      <c r="H49" s="43">
        <f>H44/H41</f>
        <v>264.17205124155845</v>
      </c>
      <c r="I49" s="45" t="s">
        <v>236</v>
      </c>
      <c r="L49" s="45" t="s">
        <v>219</v>
      </c>
      <c r="M49" s="45" t="s">
        <v>236</v>
      </c>
    </row>
    <row r="51" spans="2:15" x14ac:dyDescent="0.2">
      <c r="C51" s="29"/>
      <c r="D51" s="29"/>
      <c r="E51" s="29" t="s">
        <v>147</v>
      </c>
      <c r="F51" s="29" t="s">
        <v>148</v>
      </c>
      <c r="G51" s="29"/>
      <c r="H51" s="29" t="s">
        <v>229</v>
      </c>
      <c r="I51" s="29"/>
      <c r="J51" s="29"/>
      <c r="K51" s="29"/>
      <c r="L51" s="29" t="s">
        <v>149</v>
      </c>
    </row>
    <row r="52" spans="2:15" ht="22.5" x14ac:dyDescent="0.2">
      <c r="C52" s="49" t="s">
        <v>150</v>
      </c>
      <c r="D52" s="47"/>
      <c r="E52" s="32"/>
      <c r="F52" s="32" t="s">
        <v>151</v>
      </c>
      <c r="G52" s="32" t="s">
        <v>152</v>
      </c>
      <c r="H52" s="32" t="s">
        <v>153</v>
      </c>
      <c r="I52" s="32" t="s">
        <v>154</v>
      </c>
      <c r="J52" s="32" t="s">
        <v>231</v>
      </c>
      <c r="K52" s="32" t="s">
        <v>243</v>
      </c>
      <c r="L52" s="32" t="s">
        <v>155</v>
      </c>
    </row>
    <row r="53" spans="2:15" x14ac:dyDescent="0.2">
      <c r="C53" s="51" t="s">
        <v>156</v>
      </c>
      <c r="D53" s="52"/>
      <c r="E53" s="53">
        <f>H53/F53</f>
        <v>1.0919058660269887</v>
      </c>
      <c r="F53" s="53">
        <v>20.148378049547535</v>
      </c>
      <c r="G53" s="53">
        <f t="shared" ref="G53:G69" si="13">H53*$H$40/1000000</f>
        <v>0.62297431020112526</v>
      </c>
      <c r="H53" s="53">
        <v>22.00013218323037</v>
      </c>
      <c r="I53" s="53">
        <f t="shared" ref="I53:I69" si="14">H53/($H$43*1000)</f>
        <v>3.4977415186543204E-3</v>
      </c>
      <c r="J53" s="53">
        <f t="shared" ref="J53:J69" si="15">G53*1000000/$H$47</f>
        <v>590.46563424228214</v>
      </c>
      <c r="K53" s="53">
        <f t="shared" ref="K53:K69" si="16">G53*1000/$H$48</f>
        <v>0.17304841950031258</v>
      </c>
      <c r="L53" s="57">
        <v>84364.418306302701</v>
      </c>
    </row>
    <row r="54" spans="2:15" x14ac:dyDescent="0.2">
      <c r="C54" s="50" t="s">
        <v>157</v>
      </c>
      <c r="D54" s="48"/>
      <c r="E54" s="44">
        <f t="shared" ref="E54:E69" si="17">H54/F54</f>
        <v>0.47283633381654921</v>
      </c>
      <c r="F54" s="44">
        <v>31.776669869184339</v>
      </c>
      <c r="G54" s="44">
        <f t="shared" si="13"/>
        <v>0.42546522682624327</v>
      </c>
      <c r="H54" s="44">
        <v>15.025164081843927</v>
      </c>
      <c r="I54" s="44">
        <f t="shared" si="14"/>
        <v>2.3888102033186231E-3</v>
      </c>
      <c r="J54" s="44">
        <f t="shared" si="15"/>
        <v>403.26316975235744</v>
      </c>
      <c r="K54" s="44">
        <f t="shared" si="16"/>
        <v>0.11818478522951202</v>
      </c>
      <c r="L54" s="46">
        <v>40784.041574326497</v>
      </c>
    </row>
    <row r="55" spans="2:15" x14ac:dyDescent="0.2">
      <c r="C55" s="51" t="s">
        <v>158</v>
      </c>
      <c r="D55" s="52"/>
      <c r="E55" s="53">
        <f t="shared" si="17"/>
        <v>0.82805816320750392</v>
      </c>
      <c r="F55" s="53">
        <v>46.703886147213531</v>
      </c>
      <c r="G55" s="53">
        <f t="shared" si="13"/>
        <v>1.0951124328137294</v>
      </c>
      <c r="H55" s="53">
        <v>38.673534177714025</v>
      </c>
      <c r="I55" s="53">
        <f t="shared" si="14"/>
        <v>6.148600610208923E-3</v>
      </c>
      <c r="J55" s="53">
        <f t="shared" si="15"/>
        <v>1037.966167496066</v>
      </c>
      <c r="K55" s="53">
        <f t="shared" si="16"/>
        <v>0.30419789800381369</v>
      </c>
      <c r="L55" s="57">
        <v>56647.701811453429</v>
      </c>
      <c r="N55" s="1"/>
    </row>
    <row r="56" spans="2:15" x14ac:dyDescent="0.2">
      <c r="C56" s="50" t="s">
        <v>159</v>
      </c>
      <c r="D56" s="48"/>
      <c r="E56" s="44">
        <f t="shared" si="17"/>
        <v>0.68944210535051864</v>
      </c>
      <c r="F56" s="44">
        <v>48.581707173245775</v>
      </c>
      <c r="G56" s="44">
        <f t="shared" si="13"/>
        <v>0.94845214396863864</v>
      </c>
      <c r="H56" s="44">
        <v>33.494274475044961</v>
      </c>
      <c r="I56" s="44">
        <f t="shared" si="14"/>
        <v>5.3251641168715084E-3</v>
      </c>
      <c r="J56" s="44">
        <f t="shared" si="15"/>
        <v>898.9590542763973</v>
      </c>
      <c r="K56" s="44">
        <f t="shared" si="16"/>
        <v>0.26345892888017741</v>
      </c>
      <c r="L56" s="46">
        <v>54911.333346521977</v>
      </c>
      <c r="N56" s="1"/>
    </row>
    <row r="57" spans="2:15" x14ac:dyDescent="0.2">
      <c r="C57" s="51" t="s">
        <v>160</v>
      </c>
      <c r="D57" s="52"/>
      <c r="E57" s="53">
        <f t="shared" si="17"/>
        <v>0.69906138957644803</v>
      </c>
      <c r="F57" s="53">
        <v>47.590537507391971</v>
      </c>
      <c r="G57" s="53">
        <f t="shared" si="13"/>
        <v>0.94206479292054834</v>
      </c>
      <c r="H57" s="53">
        <v>33.268707280607501</v>
      </c>
      <c r="I57" s="53">
        <f t="shared" si="14"/>
        <v>5.2893017986518171E-3</v>
      </c>
      <c r="J57" s="53">
        <f t="shared" si="15"/>
        <v>892.90501444525057</v>
      </c>
      <c r="K57" s="53">
        <f t="shared" si="16"/>
        <v>0.26168466470015234</v>
      </c>
      <c r="L57" s="57">
        <v>54869.575225054097</v>
      </c>
      <c r="N57" s="1"/>
    </row>
    <row r="58" spans="2:15" x14ac:dyDescent="0.2">
      <c r="C58" s="50" t="s">
        <v>161</v>
      </c>
      <c r="D58" s="48"/>
      <c r="E58" s="44">
        <f t="shared" si="17"/>
        <v>0.79827746622006956</v>
      </c>
      <c r="F58" s="44">
        <v>46.674185425559152</v>
      </c>
      <c r="G58" s="44">
        <f t="shared" si="13"/>
        <v>1.0550558869557909</v>
      </c>
      <c r="H58" s="44">
        <v>37.258950479401058</v>
      </c>
      <c r="I58" s="44">
        <f t="shared" si="14"/>
        <v>5.9236997736142978E-3</v>
      </c>
      <c r="J58" s="44">
        <f t="shared" si="15"/>
        <v>999.99989285477818</v>
      </c>
      <c r="K58" s="44">
        <f t="shared" si="16"/>
        <v>0.2930710797099419</v>
      </c>
      <c r="L58" s="46">
        <v>54618.088800570877</v>
      </c>
      <c r="N58" s="1"/>
    </row>
    <row r="59" spans="2:15" x14ac:dyDescent="0.2">
      <c r="C59" s="51" t="s">
        <v>162</v>
      </c>
      <c r="D59" s="52"/>
      <c r="E59" s="53">
        <f t="shared" si="17"/>
        <v>0.72219603487749551</v>
      </c>
      <c r="F59" s="53">
        <v>49.057537361627276</v>
      </c>
      <c r="G59" s="53">
        <f t="shared" si="13"/>
        <v>1.0032419661127179</v>
      </c>
      <c r="H59" s="53">
        <v>35.429158963421813</v>
      </c>
      <c r="I59" s="53">
        <f t="shared" si="14"/>
        <v>5.6327861689769339E-3</v>
      </c>
      <c r="J59" s="53">
        <f t="shared" si="15"/>
        <v>950.88977846931141</v>
      </c>
      <c r="K59" s="53">
        <f t="shared" si="16"/>
        <v>0.27867832392019937</v>
      </c>
      <c r="L59" s="57">
        <v>55801.045967069134</v>
      </c>
      <c r="M59" s="30"/>
      <c r="N59" s="1"/>
    </row>
    <row r="60" spans="2:15" x14ac:dyDescent="0.2">
      <c r="C60" s="50" t="s">
        <v>163</v>
      </c>
      <c r="D60" s="48"/>
      <c r="E60" s="44">
        <f t="shared" si="17"/>
        <v>0.81264331694746639</v>
      </c>
      <c r="F60" s="44">
        <v>46.681045476918939</v>
      </c>
      <c r="G60" s="44">
        <f t="shared" si="13"/>
        <v>1.0742005980783322</v>
      </c>
      <c r="H60" s="44">
        <v>37.935039634938931</v>
      </c>
      <c r="I60" s="44">
        <f t="shared" si="14"/>
        <v>6.0311893600377524E-3</v>
      </c>
      <c r="J60" s="44">
        <f t="shared" si="15"/>
        <v>1018.1455752854181</v>
      </c>
      <c r="K60" s="44">
        <f t="shared" si="16"/>
        <v>0.29838905502175894</v>
      </c>
      <c r="L60" s="46">
        <v>56979.995471723574</v>
      </c>
      <c r="M60" s="30"/>
      <c r="N60" s="1"/>
    </row>
    <row r="61" spans="2:15" x14ac:dyDescent="0.2">
      <c r="C61" s="51" t="s">
        <v>164</v>
      </c>
      <c r="D61" s="52"/>
      <c r="E61" s="53">
        <f t="shared" si="17"/>
        <v>0.69505471404304453</v>
      </c>
      <c r="F61" s="53">
        <v>48.205739070710145</v>
      </c>
      <c r="G61" s="53">
        <f t="shared" si="13"/>
        <v>0.94877358856888827</v>
      </c>
      <c r="H61" s="53">
        <v>33.50562618502606</v>
      </c>
      <c r="I61" s="53">
        <f t="shared" si="14"/>
        <v>5.3269688945418387E-3</v>
      </c>
      <c r="J61" s="53">
        <f t="shared" si="15"/>
        <v>899.26372492918688</v>
      </c>
      <c r="K61" s="53">
        <f t="shared" si="16"/>
        <v>0.26354821904691339</v>
      </c>
      <c r="L61" s="57">
        <v>54667.782262129222</v>
      </c>
      <c r="M61" s="30"/>
      <c r="N61" s="1"/>
    </row>
    <row r="62" spans="2:15" x14ac:dyDescent="0.2">
      <c r="B62" s="1" t="s">
        <v>275</v>
      </c>
      <c r="C62" s="50" t="s">
        <v>165</v>
      </c>
      <c r="D62" s="48"/>
      <c r="E62" s="44">
        <f t="shared" si="17"/>
        <v>0.7483337440478588</v>
      </c>
      <c r="F62" s="44">
        <v>47.642091166095256</v>
      </c>
      <c r="G62" s="44">
        <f t="shared" si="13"/>
        <v>1.0095573442026637</v>
      </c>
      <c r="H62" s="44">
        <v>35.652184456593481</v>
      </c>
      <c r="I62" s="44">
        <f t="shared" si="14"/>
        <v>5.6682443889861534E-3</v>
      </c>
      <c r="J62" s="44">
        <f t="shared" si="15"/>
        <v>956.87560110805839</v>
      </c>
      <c r="K62" s="44">
        <f t="shared" si="16"/>
        <v>0.28043259561185108</v>
      </c>
      <c r="L62" s="46">
        <v>55539.114956987069</v>
      </c>
      <c r="M62" s="30"/>
      <c r="N62" s="1"/>
    </row>
    <row r="63" spans="2:15" x14ac:dyDescent="0.2">
      <c r="C63" s="65" t="s">
        <v>253</v>
      </c>
      <c r="D63" s="66"/>
      <c r="E63" s="67">
        <f t="shared" si="17"/>
        <v>2.1573476378085363</v>
      </c>
      <c r="F63" s="67">
        <v>45.989410956446889</v>
      </c>
      <c r="G63" s="67">
        <f t="shared" si="13"/>
        <v>2.8094598389591834</v>
      </c>
      <c r="H63" s="67">
        <v>99.215147091096711</v>
      </c>
      <c r="I63" s="67">
        <f t="shared" si="14"/>
        <v>1.5773947918569672E-2</v>
      </c>
      <c r="J63" s="67">
        <f t="shared" si="15"/>
        <v>2662.8537622260651</v>
      </c>
      <c r="K63" s="67">
        <f t="shared" si="16"/>
        <v>0.78040551082199539</v>
      </c>
      <c r="L63" s="68">
        <v>47289.338246831365</v>
      </c>
      <c r="M63" s="30"/>
      <c r="N63" s="1"/>
    </row>
    <row r="64" spans="2:15" x14ac:dyDescent="0.2">
      <c r="C64" s="50" t="s">
        <v>166</v>
      </c>
      <c r="D64" s="48"/>
      <c r="E64" s="44">
        <f t="shared" si="17"/>
        <v>1.8613192388858333</v>
      </c>
      <c r="F64" s="44">
        <v>46.338572000000006</v>
      </c>
      <c r="G64" s="44">
        <f t="shared" si="13"/>
        <v>2.4423525850898904</v>
      </c>
      <c r="H64" s="44">
        <v>86.250875566096397</v>
      </c>
      <c r="I64" s="44">
        <f t="shared" si="14"/>
        <v>1.3712793449385786E-2</v>
      </c>
      <c r="J64" s="44">
        <f t="shared" si="15"/>
        <v>2314.903270622498</v>
      </c>
      <c r="K64" s="44">
        <f t="shared" si="16"/>
        <v>0.67843127363608069</v>
      </c>
      <c r="L64" s="46">
        <v>64686.225077500494</v>
      </c>
      <c r="M64" s="30"/>
      <c r="N64" s="30"/>
      <c r="O64" s="30"/>
    </row>
    <row r="65" spans="3:15" x14ac:dyDescent="0.2">
      <c r="C65" s="51" t="s">
        <v>167</v>
      </c>
      <c r="D65" s="52"/>
      <c r="E65" s="53">
        <f t="shared" si="17"/>
        <v>0.92134120077745862</v>
      </c>
      <c r="F65" s="53">
        <v>44.036387540348116</v>
      </c>
      <c r="G65" s="53">
        <f t="shared" si="13"/>
        <v>1.1488862326711775</v>
      </c>
      <c r="H65" s="53">
        <v>40.57253817432585</v>
      </c>
      <c r="I65" s="53">
        <f t="shared" si="14"/>
        <v>6.4505181199638285E-3</v>
      </c>
      <c r="J65" s="53">
        <f t="shared" si="15"/>
        <v>1088.9338885056125</v>
      </c>
      <c r="K65" s="53">
        <f t="shared" si="16"/>
        <v>0.31913506463088265</v>
      </c>
      <c r="L65" s="57">
        <v>56225.456549044327</v>
      </c>
      <c r="M65" s="30"/>
      <c r="N65" s="30"/>
      <c r="O65" s="30"/>
    </row>
    <row r="66" spans="3:15" x14ac:dyDescent="0.2">
      <c r="C66" s="50" t="s">
        <v>168</v>
      </c>
      <c r="D66" s="48"/>
      <c r="E66" s="44">
        <f t="shared" si="17"/>
        <v>0.74418245042342812</v>
      </c>
      <c r="F66" s="44">
        <v>47.747590968266259</v>
      </c>
      <c r="G66" s="44">
        <f t="shared" si="13"/>
        <v>1.0061801299171118</v>
      </c>
      <c r="H66" s="44">
        <v>35.53291924857993</v>
      </c>
      <c r="I66" s="44">
        <f t="shared" si="14"/>
        <v>5.6492827361049073E-3</v>
      </c>
      <c r="J66" s="44">
        <f t="shared" si="15"/>
        <v>953.67462003638843</v>
      </c>
      <c r="K66" s="44">
        <f t="shared" si="16"/>
        <v>0.27949448053253106</v>
      </c>
      <c r="L66" s="46">
        <v>54641.783771340481</v>
      </c>
      <c r="M66" s="30"/>
      <c r="N66" s="30"/>
      <c r="O66" s="30"/>
    </row>
    <row r="67" spans="3:15" x14ac:dyDescent="0.2">
      <c r="C67" s="51" t="s">
        <v>169</v>
      </c>
      <c r="D67" s="52"/>
      <c r="E67" s="53">
        <f t="shared" si="17"/>
        <v>0.82898038028404941</v>
      </c>
      <c r="F67" s="53">
        <v>44.938157927686106</v>
      </c>
      <c r="G67" s="53">
        <f t="shared" si="13"/>
        <v>1.054883175976383</v>
      </c>
      <c r="H67" s="53">
        <v>37.252851248157896</v>
      </c>
      <c r="I67" s="53">
        <f t="shared" si="14"/>
        <v>5.9227300733337082E-3</v>
      </c>
      <c r="J67" s="53">
        <f t="shared" si="15"/>
        <v>999.83619445449619</v>
      </c>
      <c r="K67" s="53">
        <f t="shared" si="16"/>
        <v>0.29302310443788415</v>
      </c>
      <c r="L67" s="57">
        <v>56385.19473831357</v>
      </c>
      <c r="M67" s="30"/>
      <c r="N67" s="30"/>
      <c r="O67" s="30"/>
    </row>
    <row r="68" spans="3:15" x14ac:dyDescent="0.2">
      <c r="C68" s="50" t="s">
        <v>170</v>
      </c>
      <c r="D68" s="48"/>
      <c r="E68" s="44">
        <f t="shared" si="17"/>
        <v>0.82463870845783294</v>
      </c>
      <c r="F68" s="44">
        <v>46.648620259590245</v>
      </c>
      <c r="G68" s="44">
        <f t="shared" si="13"/>
        <v>1.0892996582499115</v>
      </c>
      <c r="H68" s="44">
        <v>38.468257962208398</v>
      </c>
      <c r="I68" s="44">
        <f t="shared" si="14"/>
        <v>6.1159642998546799E-3</v>
      </c>
      <c r="J68" s="44">
        <f t="shared" si="15"/>
        <v>1032.456721017568</v>
      </c>
      <c r="K68" s="44">
        <f t="shared" si="16"/>
        <v>0.3025832384027532</v>
      </c>
      <c r="L68" s="46">
        <v>56642.073852843634</v>
      </c>
      <c r="M68" s="30"/>
      <c r="N68" s="30"/>
      <c r="O68" s="30"/>
    </row>
    <row r="69" spans="3:15" x14ac:dyDescent="0.2">
      <c r="C69" s="51" t="s">
        <v>171</v>
      </c>
      <c r="D69" s="52"/>
      <c r="E69" s="53">
        <f t="shared" si="17"/>
        <v>0.82805816320750392</v>
      </c>
      <c r="F69" s="53">
        <v>46.703886147213531</v>
      </c>
      <c r="G69" s="53">
        <f t="shared" si="13"/>
        <v>1.0951124328137294</v>
      </c>
      <c r="H69" s="53">
        <v>38.673534177714025</v>
      </c>
      <c r="I69" s="53">
        <f t="shared" si="14"/>
        <v>6.148600610208923E-3</v>
      </c>
      <c r="J69" s="53">
        <f t="shared" si="15"/>
        <v>1037.966167496066</v>
      </c>
      <c r="K69" s="53">
        <f t="shared" si="16"/>
        <v>0.30419789800381369</v>
      </c>
      <c r="L69" s="57">
        <v>56647.701811453429</v>
      </c>
      <c r="M69" s="30"/>
      <c r="N69" s="30"/>
      <c r="O69" s="30"/>
    </row>
    <row r="70" spans="3:15" x14ac:dyDescent="0.2">
      <c r="C70" s="49" t="s">
        <v>172</v>
      </c>
      <c r="D70" s="47"/>
      <c r="E70" s="32" t="s">
        <v>173</v>
      </c>
      <c r="F70" s="32" t="s">
        <v>174</v>
      </c>
      <c r="G70" s="32" t="s">
        <v>175</v>
      </c>
      <c r="H70" s="32" t="s">
        <v>176</v>
      </c>
      <c r="I70" s="32" t="s">
        <v>154</v>
      </c>
      <c r="J70" s="32" t="s">
        <v>242</v>
      </c>
      <c r="K70" s="32" t="s">
        <v>244</v>
      </c>
      <c r="L70" s="58" t="s">
        <v>155</v>
      </c>
      <c r="M70" s="30"/>
      <c r="N70" s="30"/>
      <c r="O70" s="30"/>
    </row>
    <row r="71" spans="3:15" x14ac:dyDescent="0.2">
      <c r="C71" s="51" t="s">
        <v>177</v>
      </c>
      <c r="D71" s="52"/>
      <c r="E71" s="53">
        <v>0.80300000000000005</v>
      </c>
      <c r="F71" s="53">
        <v>42816.831863606341</v>
      </c>
      <c r="G71" s="53">
        <f t="shared" ref="G71:G86" si="18">E71*$H$41</f>
        <v>3.0396856753999999</v>
      </c>
      <c r="H71" s="53">
        <f>E71*F71</f>
        <v>34381.915986475891</v>
      </c>
      <c r="I71" s="53">
        <f t="shared" ref="I71:I86" si="19">H71/($H$46*1000000000)</f>
        <v>5.4662878402362081</v>
      </c>
      <c r="J71" s="53">
        <f t="shared" ref="J71:J86" si="20">I71*1000000/$H$47</f>
        <v>5181.0404758005343</v>
      </c>
      <c r="K71" s="53">
        <f t="shared" ref="K71:K86" si="21">I71*1000/$H$48</f>
        <v>1.5184132889545023</v>
      </c>
      <c r="L71" s="57">
        <v>73939.639375102066</v>
      </c>
      <c r="M71" s="30"/>
      <c r="N71" s="30"/>
      <c r="O71" s="30"/>
    </row>
    <row r="72" spans="3:15" x14ac:dyDescent="0.2">
      <c r="C72" s="50" t="s">
        <v>178</v>
      </c>
      <c r="D72" s="48"/>
      <c r="E72" s="44">
        <v>0.97</v>
      </c>
      <c r="F72" s="44">
        <v>39346.885349170327</v>
      </c>
      <c r="G72" s="44">
        <f t="shared" si="18"/>
        <v>3.671849446</v>
      </c>
      <c r="H72" s="44">
        <f t="shared" ref="H72:H86" si="22">E72*F72</f>
        <v>38166.478788695218</v>
      </c>
      <c r="I72" s="44">
        <f t="shared" si="19"/>
        <v>6.0679852451894165</v>
      </c>
      <c r="J72" s="44">
        <f t="shared" si="20"/>
        <v>5751.3394977986154</v>
      </c>
      <c r="K72" s="44">
        <f t="shared" si="21"/>
        <v>1.6855514569970602</v>
      </c>
      <c r="L72" s="46">
        <v>80460.272244806489</v>
      </c>
      <c r="M72" s="30"/>
      <c r="N72" s="30"/>
      <c r="O72" s="30"/>
    </row>
    <row r="73" spans="3:15" x14ac:dyDescent="0.2">
      <c r="C73" s="51" t="s">
        <v>179</v>
      </c>
      <c r="D73" s="52"/>
      <c r="E73" s="53">
        <v>0.94140000000000001</v>
      </c>
      <c r="F73" s="53">
        <v>40670.462586675276</v>
      </c>
      <c r="G73" s="53">
        <f t="shared" si="18"/>
        <v>3.5635866685199997</v>
      </c>
      <c r="H73" s="53">
        <f t="shared" si="22"/>
        <v>38287.173479096105</v>
      </c>
      <c r="I73" s="53">
        <f t="shared" si="19"/>
        <v>6.0871741676095334</v>
      </c>
      <c r="J73" s="53">
        <f t="shared" si="20"/>
        <v>5769.5270844481556</v>
      </c>
      <c r="K73" s="53">
        <f t="shared" si="21"/>
        <v>1.6908817132248704</v>
      </c>
      <c r="L73" s="57">
        <v>77841.777688967137</v>
      </c>
      <c r="M73" s="30"/>
      <c r="N73" s="30"/>
      <c r="O73" s="30"/>
    </row>
    <row r="74" spans="3:15" x14ac:dyDescent="0.2">
      <c r="C74" s="50" t="s">
        <v>180</v>
      </c>
      <c r="D74" s="48"/>
      <c r="E74" s="44">
        <v>0.69599999999999995</v>
      </c>
      <c r="F74" s="44">
        <v>43030.226535559123</v>
      </c>
      <c r="G74" s="44">
        <f t="shared" si="18"/>
        <v>2.6346466127999997</v>
      </c>
      <c r="H74" s="44">
        <f t="shared" si="22"/>
        <v>29949.037668749148</v>
      </c>
      <c r="I74" s="44">
        <f t="shared" si="19"/>
        <v>4.7615165047769556</v>
      </c>
      <c r="J74" s="44">
        <f t="shared" si="20"/>
        <v>4513.0462314578144</v>
      </c>
      <c r="K74" s="44">
        <f t="shared" si="21"/>
        <v>1.3226434735491543</v>
      </c>
      <c r="L74" s="46">
        <v>56337.812381502488</v>
      </c>
      <c r="M74" s="30"/>
      <c r="N74" s="30"/>
      <c r="O74" s="30"/>
    </row>
    <row r="75" spans="3:15" x14ac:dyDescent="0.2">
      <c r="C75" s="51" t="s">
        <v>181</v>
      </c>
      <c r="D75" s="52"/>
      <c r="E75" s="53">
        <v>0.82599999999999996</v>
      </c>
      <c r="F75" s="53">
        <v>35576.910585045494</v>
      </c>
      <c r="G75" s="53">
        <f t="shared" si="18"/>
        <v>3.1267501467999996</v>
      </c>
      <c r="H75" s="53">
        <f t="shared" si="22"/>
        <v>29386.528143247579</v>
      </c>
      <c r="I75" s="53">
        <f t="shared" si="19"/>
        <v>4.672084636568222</v>
      </c>
      <c r="J75" s="53">
        <f t="shared" si="20"/>
        <v>4428.2811875087409</v>
      </c>
      <c r="K75" s="53">
        <f t="shared" si="21"/>
        <v>1.2978012879356171</v>
      </c>
      <c r="L75" s="57">
        <v>88461.130571335641</v>
      </c>
      <c r="M75" s="30"/>
      <c r="N75" s="30"/>
      <c r="O75" s="30"/>
    </row>
    <row r="76" spans="3:15" x14ac:dyDescent="0.2">
      <c r="C76" s="50" t="s">
        <v>182</v>
      </c>
      <c r="D76" s="48"/>
      <c r="E76" s="44">
        <v>0.86070000000000002</v>
      </c>
      <c r="F76" s="44">
        <v>42149.657430561099</v>
      </c>
      <c r="G76" s="44">
        <f t="shared" si="18"/>
        <v>3.2581039362599999</v>
      </c>
      <c r="H76" s="44">
        <f t="shared" si="22"/>
        <v>36278.210150483937</v>
      </c>
      <c r="I76" s="44">
        <f t="shared" si="19"/>
        <v>5.7677745210339104</v>
      </c>
      <c r="J76" s="44">
        <f t="shared" si="20"/>
        <v>5466.7946734902316</v>
      </c>
      <c r="K76" s="44">
        <f t="shared" si="21"/>
        <v>1.6021595891760863</v>
      </c>
      <c r="L76" s="46">
        <v>74831.822793995394</v>
      </c>
      <c r="M76" s="30"/>
      <c r="N76" s="30"/>
      <c r="O76" s="30"/>
    </row>
    <row r="77" spans="3:15" x14ac:dyDescent="0.2">
      <c r="C77" s="51" t="s">
        <v>183</v>
      </c>
      <c r="D77" s="52"/>
      <c r="E77" s="53">
        <v>0.87509999999999999</v>
      </c>
      <c r="F77" s="53">
        <v>37907.854789510107</v>
      </c>
      <c r="G77" s="53">
        <f t="shared" si="18"/>
        <v>3.31261386618</v>
      </c>
      <c r="H77" s="53">
        <f t="shared" si="22"/>
        <v>33173.163726300292</v>
      </c>
      <c r="I77" s="53">
        <f t="shared" si="19"/>
        <v>5.274111587340502</v>
      </c>
      <c r="J77" s="53">
        <f t="shared" si="20"/>
        <v>4998.8925586324349</v>
      </c>
      <c r="K77" s="53">
        <f t="shared" si="21"/>
        <v>1.4650309964834729</v>
      </c>
      <c r="L77" s="57">
        <v>54806.487022879926</v>
      </c>
      <c r="M77" s="30"/>
      <c r="N77" s="30"/>
      <c r="O77" s="30"/>
    </row>
    <row r="78" spans="3:15" x14ac:dyDescent="0.2">
      <c r="C78" s="50" t="s">
        <v>184</v>
      </c>
      <c r="D78" s="48"/>
      <c r="E78" s="44">
        <v>0.82079999999999997</v>
      </c>
      <c r="F78" s="44">
        <v>22480.19962297516</v>
      </c>
      <c r="G78" s="44">
        <f t="shared" si="18"/>
        <v>3.1070660054399997</v>
      </c>
      <c r="H78" s="44">
        <f t="shared" si="22"/>
        <v>18451.74785053801</v>
      </c>
      <c r="I78" s="44">
        <f t="shared" si="19"/>
        <v>2.9335934898501512</v>
      </c>
      <c r="J78" s="44">
        <f t="shared" si="20"/>
        <v>2780.5097453122407</v>
      </c>
      <c r="K78" s="44">
        <f t="shared" si="21"/>
        <v>0.81488708051393099</v>
      </c>
      <c r="L78" s="46">
        <v>84758.116120746723</v>
      </c>
      <c r="M78" s="30"/>
      <c r="N78" s="30"/>
      <c r="O78" s="30"/>
    </row>
    <row r="79" spans="3:15" x14ac:dyDescent="0.2">
      <c r="C79" s="51" t="s">
        <v>185</v>
      </c>
      <c r="D79" s="52"/>
      <c r="E79" s="53">
        <v>0.84930000000000005</v>
      </c>
      <c r="F79" s="53">
        <v>40442.162000000004</v>
      </c>
      <c r="G79" s="53">
        <f t="shared" si="18"/>
        <v>3.21495024174</v>
      </c>
      <c r="H79" s="53">
        <f t="shared" si="22"/>
        <v>34347.528186600008</v>
      </c>
      <c r="I79" s="53">
        <f t="shared" si="19"/>
        <v>5.4608206169323079</v>
      </c>
      <c r="J79" s="53">
        <f t="shared" si="20"/>
        <v>5175.8585486763814</v>
      </c>
      <c r="K79" s="53">
        <f t="shared" si="21"/>
        <v>1.5168946158145298</v>
      </c>
      <c r="L79" s="57">
        <v>78281.203343664762</v>
      </c>
      <c r="M79" s="30"/>
      <c r="N79" s="30"/>
      <c r="O79" s="30"/>
    </row>
    <row r="80" spans="3:15" x14ac:dyDescent="0.2">
      <c r="C80" s="50" t="s">
        <v>186</v>
      </c>
      <c r="D80" s="48"/>
      <c r="E80" s="44">
        <v>0.74050000000000005</v>
      </c>
      <c r="F80" s="44">
        <v>45329.53267685703</v>
      </c>
      <c r="G80" s="44">
        <f t="shared" si="18"/>
        <v>2.8030974379</v>
      </c>
      <c r="H80" s="44">
        <f t="shared" si="22"/>
        <v>33566.518947212637</v>
      </c>
      <c r="I80" s="44">
        <f t="shared" si="19"/>
        <v>5.336650070123496</v>
      </c>
      <c r="J80" s="44">
        <f t="shared" si="20"/>
        <v>5058.1675950124891</v>
      </c>
      <c r="K80" s="44">
        <f t="shared" si="21"/>
        <v>1.4824027972565268</v>
      </c>
      <c r="L80" s="46">
        <v>69323.685875271418</v>
      </c>
      <c r="M80" s="30"/>
      <c r="N80" s="30"/>
      <c r="O80" s="30"/>
    </row>
    <row r="81" spans="3:15" x14ac:dyDescent="0.2">
      <c r="C81" s="51" t="s">
        <v>187</v>
      </c>
      <c r="D81" s="52"/>
      <c r="E81" s="53">
        <v>0.85760000000000003</v>
      </c>
      <c r="F81" s="53">
        <v>41869.435674091314</v>
      </c>
      <c r="G81" s="53">
        <f t="shared" si="18"/>
        <v>3.2463691596799999</v>
      </c>
      <c r="H81" s="53">
        <f>E81*F81</f>
        <v>35907.228034100714</v>
      </c>
      <c r="I81" s="53">
        <f t="shared" si="19"/>
        <v>5.7087930776341773</v>
      </c>
      <c r="J81" s="53">
        <f t="shared" si="20"/>
        <v>5410.8910594643103</v>
      </c>
      <c r="K81" s="53">
        <f t="shared" si="21"/>
        <v>1.5857758548983827</v>
      </c>
      <c r="L81" s="57">
        <v>65207.202864739491</v>
      </c>
      <c r="M81" s="30"/>
      <c r="N81" s="30"/>
      <c r="O81" s="30"/>
    </row>
    <row r="82" spans="3:15" x14ac:dyDescent="0.2">
      <c r="C82" s="50" t="s">
        <v>188</v>
      </c>
      <c r="D82" s="48"/>
      <c r="E82" s="44">
        <v>0.85189999999999999</v>
      </c>
      <c r="F82" s="44">
        <v>42418.466233751533</v>
      </c>
      <c r="G82" s="44">
        <f t="shared" si="18"/>
        <v>3.22479231242</v>
      </c>
      <c r="H82" s="44">
        <f t="shared" si="22"/>
        <v>36136.291384532931</v>
      </c>
      <c r="I82" s="44">
        <f t="shared" si="19"/>
        <v>5.7452112402404705</v>
      </c>
      <c r="J82" s="44">
        <f t="shared" si="20"/>
        <v>5445.4088126511488</v>
      </c>
      <c r="K82" s="44">
        <f t="shared" si="21"/>
        <v>1.5958920111779082</v>
      </c>
      <c r="L82" s="46">
        <v>74193.482509376976</v>
      </c>
      <c r="M82" s="30"/>
      <c r="O82" s="30"/>
    </row>
    <row r="83" spans="3:15" x14ac:dyDescent="0.2">
      <c r="C83" s="51" t="s">
        <v>189</v>
      </c>
      <c r="D83" s="52"/>
      <c r="E83" s="53">
        <v>0.74119999999999997</v>
      </c>
      <c r="F83" s="53">
        <v>40659.333347540545</v>
      </c>
      <c r="G83" s="53">
        <f t="shared" si="18"/>
        <v>2.8057472261599998</v>
      </c>
      <c r="H83" s="53">
        <f t="shared" si="22"/>
        <v>30136.69787719705</v>
      </c>
      <c r="I83" s="53">
        <f t="shared" si="19"/>
        <v>4.7913520938098202</v>
      </c>
      <c r="J83" s="53">
        <f t="shared" si="20"/>
        <v>4541.3249095875663</v>
      </c>
      <c r="K83" s="53">
        <f t="shared" si="21"/>
        <v>1.3309311371693944</v>
      </c>
      <c r="L83" s="57">
        <v>66778.409255501349</v>
      </c>
      <c r="M83" s="30"/>
      <c r="O83" s="30"/>
    </row>
    <row r="84" spans="3:15" x14ac:dyDescent="0.2">
      <c r="C84" s="50" t="s">
        <v>190</v>
      </c>
      <c r="D84" s="48"/>
      <c r="E84" s="44">
        <v>0.74050000000000016</v>
      </c>
      <c r="F84" s="44">
        <v>45329.53267685703</v>
      </c>
      <c r="G84" s="44">
        <f t="shared" si="18"/>
        <v>2.8030974379000004</v>
      </c>
      <c r="H84" s="44">
        <f t="shared" si="22"/>
        <v>33566.518947212637</v>
      </c>
      <c r="I84" s="44">
        <f t="shared" si="19"/>
        <v>5.336650070123496</v>
      </c>
      <c r="J84" s="44">
        <f t="shared" si="20"/>
        <v>5058.1675950124891</v>
      </c>
      <c r="K84" s="44">
        <f t="shared" si="21"/>
        <v>1.4824027972565268</v>
      </c>
      <c r="L84" s="46">
        <v>69323.685875271418</v>
      </c>
      <c r="M84" s="30"/>
      <c r="N84" s="30"/>
      <c r="O84" s="30"/>
    </row>
    <row r="85" spans="3:15" x14ac:dyDescent="0.2">
      <c r="C85" s="51" t="s">
        <v>191</v>
      </c>
      <c r="D85" s="52"/>
      <c r="E85" s="53">
        <v>0.85189999999999999</v>
      </c>
      <c r="F85" s="53">
        <v>41869.435674091314</v>
      </c>
      <c r="G85" s="53">
        <f t="shared" si="18"/>
        <v>3.22479231242</v>
      </c>
      <c r="H85" s="53">
        <f t="shared" si="22"/>
        <v>35668.572250758392</v>
      </c>
      <c r="I85" s="53">
        <f t="shared" si="19"/>
        <v>5.6708498400612823</v>
      </c>
      <c r="J85" s="53">
        <f t="shared" si="20"/>
        <v>5374.9278143162855</v>
      </c>
      <c r="K85" s="53">
        <f t="shared" si="21"/>
        <v>1.5752360666836895</v>
      </c>
      <c r="L85" s="57">
        <v>75166.375708662934</v>
      </c>
      <c r="M85" s="30"/>
      <c r="N85" s="30"/>
      <c r="O85" s="30"/>
    </row>
    <row r="86" spans="3:15" x14ac:dyDescent="0.2">
      <c r="C86" s="61" t="s">
        <v>254</v>
      </c>
      <c r="D86" s="62"/>
      <c r="E86" s="63">
        <f>2.1/H41</f>
        <v>0.55476130760727282</v>
      </c>
      <c r="F86" s="63">
        <v>45989.410956446904</v>
      </c>
      <c r="G86" s="63">
        <f t="shared" si="18"/>
        <v>2.1</v>
      </c>
      <c r="H86" s="63">
        <f t="shared" si="22"/>
        <v>25513.145758286722</v>
      </c>
      <c r="I86" s="63">
        <f t="shared" si="19"/>
        <v>4.0562660463586173</v>
      </c>
      <c r="J86" s="63">
        <f t="shared" si="20"/>
        <v>3844.5978662351736</v>
      </c>
      <c r="K86" s="63">
        <f t="shared" si="21"/>
        <v>1.1267405684329492</v>
      </c>
      <c r="L86" s="64">
        <v>47289.338246831365</v>
      </c>
      <c r="M86" s="30"/>
      <c r="N86" s="30"/>
      <c r="O86" s="30"/>
    </row>
    <row r="87" spans="3:15" ht="22.5" x14ac:dyDescent="0.2">
      <c r="C87" s="49" t="s">
        <v>192</v>
      </c>
      <c r="D87" s="47"/>
      <c r="E87" s="32"/>
      <c r="F87" s="32" t="s">
        <v>174</v>
      </c>
      <c r="G87" s="32" t="s">
        <v>193</v>
      </c>
      <c r="H87" s="32"/>
      <c r="I87" s="32"/>
      <c r="J87" s="32" t="s">
        <v>242</v>
      </c>
      <c r="K87" s="32" t="s">
        <v>245</v>
      </c>
      <c r="L87" s="58" t="s">
        <v>155</v>
      </c>
      <c r="M87" s="30"/>
      <c r="N87" s="30"/>
      <c r="O87" s="30"/>
    </row>
    <row r="88" spans="3:15" x14ac:dyDescent="0.2">
      <c r="C88" s="51" t="s">
        <v>194</v>
      </c>
      <c r="D88" s="52"/>
      <c r="E88" s="53"/>
      <c r="F88" s="53">
        <v>28760.237670076764</v>
      </c>
      <c r="G88" s="53">
        <f>F88/1000</f>
        <v>28.760237670076762</v>
      </c>
      <c r="H88" s="53"/>
      <c r="I88" s="53"/>
      <c r="J88" s="53">
        <f t="shared" ref="J88:J112" si="23">G88*1000000/$H$47</f>
        <v>27259.441840126743</v>
      </c>
      <c r="K88" s="53">
        <f t="shared" ref="K88:K112" si="24">G88*1000/$H$48</f>
        <v>7.9889549083546569</v>
      </c>
      <c r="L88" s="57">
        <v>88136.018640712282</v>
      </c>
      <c r="M88" s="30"/>
      <c r="N88" s="30"/>
      <c r="O88" s="30"/>
    </row>
    <row r="89" spans="3:15" x14ac:dyDescent="0.2">
      <c r="C89" s="50" t="s">
        <v>195</v>
      </c>
      <c r="D89" s="48"/>
      <c r="E89" s="44"/>
      <c r="F89" s="44">
        <v>26622.365041004105</v>
      </c>
      <c r="G89" s="44">
        <f>F89/1000</f>
        <v>26.622365041004105</v>
      </c>
      <c r="H89" s="44"/>
      <c r="I89" s="44"/>
      <c r="J89" s="44">
        <f t="shared" si="23"/>
        <v>25233.129844296516</v>
      </c>
      <c r="K89" s="44">
        <f t="shared" si="24"/>
        <v>7.3951014002789179</v>
      </c>
      <c r="L89" s="46">
        <v>81163.161565699658</v>
      </c>
      <c r="M89" s="30"/>
      <c r="N89" s="30"/>
      <c r="O89" s="30"/>
    </row>
    <row r="90" spans="3:15" x14ac:dyDescent="0.2">
      <c r="C90" s="51" t="s">
        <v>196</v>
      </c>
      <c r="D90" s="52"/>
      <c r="E90" s="53"/>
      <c r="F90" s="53">
        <v>30416.887533401004</v>
      </c>
      <c r="G90" s="53">
        <f t="shared" ref="G90:G112" si="25">F90/1000</f>
        <v>30.416887533401006</v>
      </c>
      <c r="H90" s="53"/>
      <c r="I90" s="53"/>
      <c r="J90" s="53">
        <f t="shared" si="23"/>
        <v>28829.642723609933</v>
      </c>
      <c r="K90" s="53">
        <f t="shared" si="24"/>
        <v>8.4491354259447231</v>
      </c>
      <c r="L90" s="57">
        <v>95146.406011433093</v>
      </c>
      <c r="M90" s="30"/>
      <c r="N90" s="30"/>
      <c r="O90" s="30"/>
    </row>
    <row r="91" spans="3:15" x14ac:dyDescent="0.2">
      <c r="C91" s="50" t="s">
        <v>197</v>
      </c>
      <c r="D91" s="48"/>
      <c r="E91" s="44"/>
      <c r="F91" s="44">
        <v>29170.195087514916</v>
      </c>
      <c r="G91" s="44">
        <f t="shared" si="25"/>
        <v>29.170195087514916</v>
      </c>
      <c r="H91" s="44"/>
      <c r="I91" s="44"/>
      <c r="J91" s="44">
        <f t="shared" si="23"/>
        <v>27648.006444695744</v>
      </c>
      <c r="K91" s="44">
        <f t="shared" si="24"/>
        <v>8.1028319687541437</v>
      </c>
      <c r="L91" s="46">
        <v>75915.137965351329</v>
      </c>
      <c r="M91" s="30"/>
      <c r="N91" s="30"/>
      <c r="O91" s="30"/>
    </row>
    <row r="92" spans="3:15" x14ac:dyDescent="0.2">
      <c r="C92" s="51" t="s">
        <v>198</v>
      </c>
      <c r="D92" s="52"/>
      <c r="E92" s="53"/>
      <c r="F92" s="53">
        <v>31212.294776583451</v>
      </c>
      <c r="G92" s="53">
        <f t="shared" si="25"/>
        <v>31.212294776583452</v>
      </c>
      <c r="H92" s="53"/>
      <c r="I92" s="53"/>
      <c r="J92" s="53">
        <f t="shared" si="23"/>
        <v>29583.543221007654</v>
      </c>
      <c r="K92" s="53">
        <f t="shared" si="24"/>
        <v>8.6700818823842916</v>
      </c>
      <c r="L92" s="57">
        <v>80341.164884007187</v>
      </c>
      <c r="M92" s="30"/>
      <c r="N92" s="30"/>
      <c r="O92" s="30"/>
    </row>
    <row r="93" spans="3:15" x14ac:dyDescent="0.2">
      <c r="C93" s="50" t="s">
        <v>199</v>
      </c>
      <c r="D93" s="48"/>
      <c r="E93" s="44"/>
      <c r="F93" s="44">
        <v>31229.263666666669</v>
      </c>
      <c r="G93" s="44">
        <f t="shared" si="25"/>
        <v>31.229263666666668</v>
      </c>
      <c r="H93" s="44"/>
      <c r="I93" s="44"/>
      <c r="J93" s="44">
        <f t="shared" si="23"/>
        <v>29599.62662329456</v>
      </c>
      <c r="K93" s="44">
        <f t="shared" si="24"/>
        <v>8.6747954629629636</v>
      </c>
      <c r="L93" s="46">
        <v>90067.932924215478</v>
      </c>
      <c r="M93" s="30"/>
      <c r="N93" s="30"/>
      <c r="O93" s="30"/>
    </row>
    <row r="94" spans="3:15" x14ac:dyDescent="0.2">
      <c r="C94" s="51" t="s">
        <v>200</v>
      </c>
      <c r="D94" s="52"/>
      <c r="E94" s="53"/>
      <c r="F94" s="53">
        <v>20947.59350251879</v>
      </c>
      <c r="G94" s="53">
        <f t="shared" si="25"/>
        <v>20.947593502518789</v>
      </c>
      <c r="H94" s="53"/>
      <c r="I94" s="53"/>
      <c r="J94" s="53">
        <f t="shared" si="23"/>
        <v>19854.484977592456</v>
      </c>
      <c r="K94" s="53">
        <f t="shared" si="24"/>
        <v>5.8187759729218858</v>
      </c>
      <c r="L94" s="57">
        <v>90854.391229956236</v>
      </c>
      <c r="M94" s="30"/>
      <c r="N94" s="30"/>
      <c r="O94" s="30"/>
    </row>
    <row r="95" spans="3:15" x14ac:dyDescent="0.2">
      <c r="C95" s="50" t="s">
        <v>201</v>
      </c>
      <c r="D95" s="48"/>
      <c r="E95" s="44"/>
      <c r="F95" s="44">
        <v>33076.688699879494</v>
      </c>
      <c r="G95" s="44">
        <f t="shared" si="25"/>
        <v>33.076688699879497</v>
      </c>
      <c r="H95" s="44"/>
      <c r="I95" s="44"/>
      <c r="J95" s="44">
        <f t="shared" si="23"/>
        <v>31350.647453670226</v>
      </c>
      <c r="K95" s="44">
        <f t="shared" si="24"/>
        <v>9.1879690832998602</v>
      </c>
      <c r="L95" s="46">
        <v>77405.137520676377</v>
      </c>
      <c r="M95" s="30"/>
      <c r="N95" s="30"/>
      <c r="O95" s="30"/>
    </row>
    <row r="96" spans="3:15" x14ac:dyDescent="0.2">
      <c r="C96" s="51" t="s">
        <v>202</v>
      </c>
      <c r="D96" s="52"/>
      <c r="E96" s="53"/>
      <c r="F96" s="53">
        <v>29204.713770792197</v>
      </c>
      <c r="G96" s="53">
        <f t="shared" si="25"/>
        <v>29.204713770792196</v>
      </c>
      <c r="H96" s="53"/>
      <c r="I96" s="53"/>
      <c r="J96" s="53">
        <f t="shared" si="23"/>
        <v>27680.723839106358</v>
      </c>
      <c r="K96" s="53">
        <f t="shared" si="24"/>
        <v>8.1124204918867218</v>
      </c>
      <c r="L96" s="57">
        <v>92142.04125478481</v>
      </c>
      <c r="M96" s="30"/>
      <c r="N96" s="30"/>
      <c r="O96" s="30"/>
    </row>
    <row r="97" spans="3:15" x14ac:dyDescent="0.2">
      <c r="C97" s="50" t="s">
        <v>203</v>
      </c>
      <c r="D97" s="48"/>
      <c r="E97" s="44"/>
      <c r="F97" s="44">
        <v>35206.206224646681</v>
      </c>
      <c r="G97" s="44">
        <f t="shared" si="25"/>
        <v>35.206206224646678</v>
      </c>
      <c r="H97" s="44"/>
      <c r="I97" s="44"/>
      <c r="J97" s="44">
        <f t="shared" si="23"/>
        <v>33369.040339703941</v>
      </c>
      <c r="K97" s="44">
        <f t="shared" si="24"/>
        <v>9.7795017290685227</v>
      </c>
      <c r="L97" s="46">
        <v>86711.808115560081</v>
      </c>
      <c r="M97" s="30"/>
      <c r="N97" s="30"/>
      <c r="O97" s="30"/>
    </row>
    <row r="98" spans="3:15" x14ac:dyDescent="0.2">
      <c r="C98" s="51" t="s">
        <v>204</v>
      </c>
      <c r="D98" s="52"/>
      <c r="E98" s="53"/>
      <c r="F98" s="53">
        <v>24405.425301665378</v>
      </c>
      <c r="G98" s="53">
        <f t="shared" si="25"/>
        <v>24.405425301665378</v>
      </c>
      <c r="H98" s="53"/>
      <c r="I98" s="53"/>
      <c r="J98" s="53">
        <f t="shared" si="23"/>
        <v>23131.87669817088</v>
      </c>
      <c r="K98" s="53">
        <f t="shared" si="24"/>
        <v>6.7792848060181603</v>
      </c>
      <c r="L98" s="57">
        <v>93317.236202801345</v>
      </c>
      <c r="M98" s="30"/>
      <c r="N98" s="30"/>
      <c r="O98" s="30"/>
    </row>
    <row r="99" spans="3:15" x14ac:dyDescent="0.2">
      <c r="C99" s="50" t="s">
        <v>205</v>
      </c>
      <c r="D99" s="48"/>
      <c r="E99" s="44"/>
      <c r="F99" s="44">
        <v>14742.946948893843</v>
      </c>
      <c r="G99" s="44">
        <f t="shared" si="25"/>
        <v>14.742946948893843</v>
      </c>
      <c r="H99" s="44"/>
      <c r="I99" s="44"/>
      <c r="J99" s="44">
        <f t="shared" si="23"/>
        <v>13973.61557006817</v>
      </c>
      <c r="K99" s="44">
        <f t="shared" si="24"/>
        <v>4.0952630413594004</v>
      </c>
      <c r="L99" s="46">
        <v>112929.71718206792</v>
      </c>
      <c r="M99" s="30"/>
      <c r="N99" s="30"/>
      <c r="O99" s="30"/>
    </row>
    <row r="100" spans="3:15" x14ac:dyDescent="0.2">
      <c r="C100" s="51" t="s">
        <v>206</v>
      </c>
      <c r="D100" s="52"/>
      <c r="E100" s="53"/>
      <c r="F100" s="53">
        <v>16639.711247080875</v>
      </c>
      <c r="G100" s="53">
        <f t="shared" si="25"/>
        <v>16.639711247080875</v>
      </c>
      <c r="H100" s="53"/>
      <c r="I100" s="53"/>
      <c r="J100" s="53">
        <f t="shared" si="23"/>
        <v>15771.400993957548</v>
      </c>
      <c r="K100" s="53">
        <f t="shared" si="24"/>
        <v>4.6221420130780206</v>
      </c>
      <c r="L100" s="57">
        <v>112371.9449612372</v>
      </c>
      <c r="M100" s="30"/>
      <c r="N100" s="30"/>
      <c r="O100" s="30"/>
    </row>
    <row r="101" spans="3:15" x14ac:dyDescent="0.2">
      <c r="C101" s="50" t="s">
        <v>207</v>
      </c>
      <c r="D101" s="48"/>
      <c r="E101" s="44"/>
      <c r="F101" s="44">
        <v>16770.969509684281</v>
      </c>
      <c r="G101" s="44">
        <f t="shared" si="25"/>
        <v>16.770969509684281</v>
      </c>
      <c r="H101" s="44"/>
      <c r="I101" s="44"/>
      <c r="J101" s="44">
        <f t="shared" si="23"/>
        <v>15895.809805057059</v>
      </c>
      <c r="K101" s="44">
        <f t="shared" si="24"/>
        <v>4.658602641578967</v>
      </c>
      <c r="L101" s="46">
        <v>104850.5458247817</v>
      </c>
      <c r="M101" s="30"/>
      <c r="N101" s="30"/>
      <c r="O101" s="30"/>
    </row>
    <row r="102" spans="3:15" x14ac:dyDescent="0.2">
      <c r="C102" s="51" t="s">
        <v>208</v>
      </c>
      <c r="D102" s="52"/>
      <c r="E102" s="53"/>
      <c r="F102" s="53">
        <v>18297.366669753734</v>
      </c>
      <c r="G102" s="53">
        <f t="shared" si="25"/>
        <v>18.297366669753735</v>
      </c>
      <c r="H102" s="53"/>
      <c r="I102" s="53"/>
      <c r="J102" s="53">
        <f t="shared" si="23"/>
        <v>17342.554963673712</v>
      </c>
      <c r="K102" s="53">
        <f t="shared" si="24"/>
        <v>5.0826018527093701</v>
      </c>
      <c r="L102" s="57">
        <v>107438.3302598291</v>
      </c>
      <c r="M102" s="30"/>
      <c r="N102" s="30"/>
      <c r="O102" s="30"/>
    </row>
    <row r="103" spans="3:15" x14ac:dyDescent="0.2">
      <c r="C103" s="50" t="s">
        <v>209</v>
      </c>
      <c r="D103" s="48"/>
      <c r="E103" s="44"/>
      <c r="F103" s="44">
        <v>14952.939269862525</v>
      </c>
      <c r="G103" s="44">
        <f t="shared" si="25"/>
        <v>14.952939269862526</v>
      </c>
      <c r="H103" s="44"/>
      <c r="I103" s="44"/>
      <c r="J103" s="44">
        <f t="shared" si="23"/>
        <v>14172.649859213658</v>
      </c>
      <c r="K103" s="44">
        <f t="shared" si="24"/>
        <v>4.153594241628479</v>
      </c>
      <c r="L103" s="46">
        <v>103875.93888249564</v>
      </c>
      <c r="M103" s="30"/>
      <c r="N103" s="30"/>
      <c r="O103" s="30"/>
    </row>
    <row r="104" spans="3:15" x14ac:dyDescent="0.2">
      <c r="C104" s="51" t="s">
        <v>210</v>
      </c>
      <c r="D104" s="52"/>
      <c r="E104" s="53"/>
      <c r="F104" s="53">
        <v>24506.211785179668</v>
      </c>
      <c r="G104" s="53">
        <f t="shared" si="25"/>
        <v>24.506211785179669</v>
      </c>
      <c r="H104" s="53"/>
      <c r="I104" s="53"/>
      <c r="J104" s="53">
        <f t="shared" si="23"/>
        <v>23227.403839397786</v>
      </c>
      <c r="K104" s="53">
        <f t="shared" si="24"/>
        <v>6.8072810514387969</v>
      </c>
      <c r="L104" s="57">
        <v>90676.956104587094</v>
      </c>
      <c r="M104" s="30"/>
      <c r="N104" s="30"/>
      <c r="O104" s="30"/>
    </row>
    <row r="105" spans="3:15" x14ac:dyDescent="0.2">
      <c r="C105" s="50" t="s">
        <v>211</v>
      </c>
      <c r="D105" s="48"/>
      <c r="E105" s="44"/>
      <c r="F105" s="44">
        <v>17925.990538607581</v>
      </c>
      <c r="G105" s="44">
        <f t="shared" si="25"/>
        <v>17.925990538607582</v>
      </c>
      <c r="H105" s="44"/>
      <c r="I105" s="44"/>
      <c r="J105" s="44">
        <f t="shared" si="23"/>
        <v>16990.558357667822</v>
      </c>
      <c r="K105" s="44">
        <f t="shared" si="24"/>
        <v>4.9794418162798832</v>
      </c>
      <c r="L105" s="46">
        <v>104410.9003597283</v>
      </c>
      <c r="M105" s="30"/>
      <c r="N105" s="30"/>
      <c r="O105" s="30"/>
    </row>
    <row r="106" spans="3:15" x14ac:dyDescent="0.2">
      <c r="C106" s="51" t="s">
        <v>212</v>
      </c>
      <c r="D106" s="52"/>
      <c r="E106" s="53"/>
      <c r="F106" s="53">
        <v>16993.451114417207</v>
      </c>
      <c r="G106" s="53">
        <f t="shared" si="25"/>
        <v>16.993451114417205</v>
      </c>
      <c r="H106" s="53"/>
      <c r="I106" s="53"/>
      <c r="J106" s="53">
        <f t="shared" si="23"/>
        <v>16106.681649521168</v>
      </c>
      <c r="K106" s="53">
        <f t="shared" si="24"/>
        <v>4.7204030873381129</v>
      </c>
      <c r="L106" s="57">
        <v>89524.923242345176</v>
      </c>
      <c r="M106" s="30"/>
      <c r="N106" s="30"/>
      <c r="O106" s="30"/>
    </row>
    <row r="107" spans="3:15" x14ac:dyDescent="0.2">
      <c r="C107" s="50" t="s">
        <v>213</v>
      </c>
      <c r="D107" s="48"/>
      <c r="E107" s="44"/>
      <c r="F107" s="44">
        <v>16979.092464285328</v>
      </c>
      <c r="G107" s="44">
        <f t="shared" si="25"/>
        <v>16.979092464285326</v>
      </c>
      <c r="H107" s="44"/>
      <c r="I107" s="44"/>
      <c r="J107" s="44">
        <f t="shared" si="23"/>
        <v>16093.072277002666</v>
      </c>
      <c r="K107" s="44">
        <f t="shared" si="24"/>
        <v>4.7164145734125915</v>
      </c>
      <c r="L107" s="46">
        <v>115342.94546658927</v>
      </c>
      <c r="M107" s="30"/>
      <c r="N107" s="30"/>
      <c r="O107" s="30"/>
    </row>
    <row r="108" spans="3:15" x14ac:dyDescent="0.2">
      <c r="C108" s="51" t="s">
        <v>214</v>
      </c>
      <c r="D108" s="52"/>
      <c r="E108" s="53"/>
      <c r="F108" s="53">
        <v>18489</v>
      </c>
      <c r="G108" s="53">
        <f t="shared" si="25"/>
        <v>18.489000000000001</v>
      </c>
      <c r="H108" s="53"/>
      <c r="I108" s="53"/>
      <c r="J108" s="53">
        <f t="shared" si="23"/>
        <v>17524.18828953155</v>
      </c>
      <c r="K108" s="53">
        <f t="shared" si="24"/>
        <v>5.1358333333333333</v>
      </c>
      <c r="L108" s="57">
        <v>105650.94236696765</v>
      </c>
      <c r="M108" s="30"/>
      <c r="N108" s="30"/>
      <c r="O108" s="30"/>
    </row>
    <row r="109" spans="3:15" x14ac:dyDescent="0.2">
      <c r="C109" s="50" t="s">
        <v>215</v>
      </c>
      <c r="D109" s="48"/>
      <c r="E109" s="44"/>
      <c r="F109" s="44">
        <v>18969</v>
      </c>
      <c r="G109" s="44">
        <f t="shared" si="25"/>
        <v>18.969000000000001</v>
      </c>
      <c r="H109" s="44"/>
      <c r="I109" s="44"/>
      <c r="J109" s="44">
        <f t="shared" si="23"/>
        <v>17979.140443730001</v>
      </c>
      <c r="K109" s="44">
        <f t="shared" si="24"/>
        <v>5.269166666666667</v>
      </c>
      <c r="L109" s="46">
        <v>105720.48009857842</v>
      </c>
      <c r="M109" s="30"/>
      <c r="N109" s="30"/>
      <c r="O109" s="30"/>
    </row>
    <row r="110" spans="3:15" x14ac:dyDescent="0.2">
      <c r="C110" s="51" t="s">
        <v>216</v>
      </c>
      <c r="D110" s="52"/>
      <c r="E110" s="53"/>
      <c r="F110" s="53">
        <v>18694</v>
      </c>
      <c r="G110" s="53">
        <f t="shared" si="25"/>
        <v>18.693999999999999</v>
      </c>
      <c r="H110" s="53"/>
      <c r="I110" s="53"/>
      <c r="J110" s="53">
        <f t="shared" si="23"/>
        <v>17718.490772053807</v>
      </c>
      <c r="K110" s="53">
        <f t="shared" si="24"/>
        <v>5.1927777777777777</v>
      </c>
      <c r="L110" s="57">
        <v>103923.93919138091</v>
      </c>
      <c r="M110" s="30"/>
      <c r="N110" s="30"/>
      <c r="O110" s="30"/>
    </row>
    <row r="111" spans="3:15" x14ac:dyDescent="0.2">
      <c r="C111" s="50" t="s">
        <v>217</v>
      </c>
      <c r="D111" s="48"/>
      <c r="E111" s="44"/>
      <c r="F111" s="44">
        <v>18582</v>
      </c>
      <c r="G111" s="44">
        <f t="shared" si="25"/>
        <v>18.582000000000001</v>
      </c>
      <c r="H111" s="44"/>
      <c r="I111" s="44"/>
      <c r="J111" s="44">
        <f t="shared" si="23"/>
        <v>17612.3352694075</v>
      </c>
      <c r="K111" s="44">
        <f t="shared" si="24"/>
        <v>5.1616666666666671</v>
      </c>
      <c r="L111" s="46">
        <v>103978.4719117686</v>
      </c>
      <c r="M111" s="30"/>
      <c r="N111" s="30"/>
      <c r="O111" s="30"/>
    </row>
    <row r="112" spans="3:15" x14ac:dyDescent="0.2">
      <c r="C112" s="51" t="s">
        <v>218</v>
      </c>
      <c r="D112" s="52"/>
      <c r="E112" s="53"/>
      <c r="F112" s="53">
        <v>37920.740990303515</v>
      </c>
      <c r="G112" s="53">
        <f t="shared" si="25"/>
        <v>37.920740990303514</v>
      </c>
      <c r="H112" s="53"/>
      <c r="I112" s="53"/>
      <c r="J112" s="53">
        <f t="shared" si="23"/>
        <v>35941.92250487511</v>
      </c>
      <c r="K112" s="53">
        <f t="shared" si="24"/>
        <v>10.533539163973199</v>
      </c>
      <c r="L112" s="57">
        <v>77577.487802640724</v>
      </c>
      <c r="N112" s="30"/>
      <c r="O112" s="30"/>
    </row>
    <row r="115" spans="2:3" x14ac:dyDescent="0.2">
      <c r="B115" s="33" t="s">
        <v>20</v>
      </c>
      <c r="C115" s="33" t="str">
        <f>VLOOKUP(B115,$B$9:$L$35,2,FALSE)</f>
        <v>BAGAZO</v>
      </c>
    </row>
    <row r="116" spans="2:3" x14ac:dyDescent="0.2">
      <c r="B116" s="37" t="s">
        <v>21</v>
      </c>
      <c r="C116" s="37" t="str">
        <f t="shared" ref="C116:C134" si="26">VLOOKUP(B116,$B$9:$L$35,2,FALSE)</f>
        <v>CARBÓN MINERAL</v>
      </c>
    </row>
    <row r="117" spans="2:3" x14ac:dyDescent="0.2">
      <c r="B117" s="33" t="s">
        <v>22</v>
      </c>
      <c r="C117" s="33" t="str">
        <f t="shared" si="26"/>
        <v>GAS NATURAL</v>
      </c>
    </row>
    <row r="118" spans="2:3" x14ac:dyDescent="0.2">
      <c r="B118" s="37" t="s">
        <v>23</v>
      </c>
      <c r="C118" s="37" t="str">
        <f t="shared" si="26"/>
        <v>HIDROENERGÍA</v>
      </c>
    </row>
    <row r="119" spans="2:3" x14ac:dyDescent="0.2">
      <c r="B119" s="33" t="s">
        <v>24</v>
      </c>
      <c r="C119" s="33" t="str">
        <f t="shared" si="26"/>
        <v>LEÑA</v>
      </c>
    </row>
    <row r="120" spans="2:3" x14ac:dyDescent="0.2">
      <c r="B120" s="37" t="s">
        <v>25</v>
      </c>
      <c r="C120" s="37" t="str">
        <f t="shared" si="26"/>
        <v>PETROLEO</v>
      </c>
    </row>
    <row r="121" spans="2:3" x14ac:dyDescent="0.2">
      <c r="B121" s="33" t="s">
        <v>26</v>
      </c>
      <c r="C121" s="33" t="str">
        <f t="shared" si="26"/>
        <v>RECUPERACIÓN / RESIDUOS</v>
      </c>
    </row>
    <row r="122" spans="2:3" x14ac:dyDescent="0.2">
      <c r="B122" s="37" t="s">
        <v>112</v>
      </c>
      <c r="C122" s="37" t="str">
        <f t="shared" si="26"/>
        <v>OTROS RENOVABLES</v>
      </c>
    </row>
    <row r="123" spans="2:3" x14ac:dyDescent="0.2">
      <c r="B123" s="33" t="s">
        <v>27</v>
      </c>
      <c r="C123" s="33" t="str">
        <f t="shared" si="26"/>
        <v>ALCOHOL CARBURANTE</v>
      </c>
    </row>
    <row r="124" spans="2:3" x14ac:dyDescent="0.2">
      <c r="B124" s="37" t="s">
        <v>28</v>
      </c>
      <c r="C124" s="37" t="str">
        <f t="shared" si="26"/>
        <v>BIODIESEL</v>
      </c>
    </row>
    <row r="125" spans="2:3" x14ac:dyDescent="0.2">
      <c r="B125" s="33" t="s">
        <v>29</v>
      </c>
      <c r="C125" s="33" t="str">
        <f t="shared" si="26"/>
        <v>CARBÓN LEÑA</v>
      </c>
    </row>
    <row r="126" spans="2:3" x14ac:dyDescent="0.2">
      <c r="B126" s="37" t="s">
        <v>30</v>
      </c>
      <c r="C126" s="37" t="str">
        <f t="shared" si="26"/>
        <v>COQUE</v>
      </c>
    </row>
    <row r="127" spans="2:3" x14ac:dyDescent="0.2">
      <c r="B127" s="33" t="s">
        <v>31</v>
      </c>
      <c r="C127" s="33" t="str">
        <f t="shared" si="26"/>
        <v>DIESEL OIL</v>
      </c>
    </row>
    <row r="128" spans="2:3" x14ac:dyDescent="0.2">
      <c r="B128" s="37" t="s">
        <v>117</v>
      </c>
      <c r="C128" s="37" t="str">
        <f t="shared" si="26"/>
        <v>AUTO &amp; COGENERACIÓN</v>
      </c>
    </row>
    <row r="129" spans="2:3" x14ac:dyDescent="0.2">
      <c r="B129" s="33" t="s">
        <v>32</v>
      </c>
      <c r="C129" s="33" t="str">
        <f t="shared" si="26"/>
        <v>ENERGÍA ELECTRICA SIN</v>
      </c>
    </row>
    <row r="130" spans="2:3" x14ac:dyDescent="0.2">
      <c r="B130" s="37" t="s">
        <v>33</v>
      </c>
      <c r="C130" s="37" t="str">
        <f t="shared" si="26"/>
        <v>FUEL OIL</v>
      </c>
    </row>
    <row r="131" spans="2:3" x14ac:dyDescent="0.2">
      <c r="B131" s="33" t="s">
        <v>34</v>
      </c>
      <c r="C131" s="33" t="str">
        <f t="shared" si="26"/>
        <v>GAS INDUSTRIAL DE ALTO HORNO</v>
      </c>
    </row>
    <row r="132" spans="2:3" x14ac:dyDescent="0.2">
      <c r="B132" s="37" t="s">
        <v>35</v>
      </c>
      <c r="C132" s="37" t="str">
        <f t="shared" si="26"/>
        <v>GAS LICUADO DE PETRÓLEO</v>
      </c>
    </row>
    <row r="133" spans="2:3" x14ac:dyDescent="0.2">
      <c r="B133" s="33" t="s">
        <v>36</v>
      </c>
      <c r="C133" s="33" t="str">
        <f t="shared" si="26"/>
        <v>GASOLINA MOTOR</v>
      </c>
    </row>
    <row r="134" spans="2:3" x14ac:dyDescent="0.2">
      <c r="B134" s="37" t="s">
        <v>38</v>
      </c>
      <c r="C134" s="37" t="str">
        <f t="shared" si="26"/>
        <v>KEROSENE Y JET FUEL</v>
      </c>
    </row>
    <row r="147" spans="18:18" ht="15" x14ac:dyDescent="0.25">
      <c r="R147"/>
    </row>
    <row r="148" spans="18:18" ht="15" x14ac:dyDescent="0.25">
      <c r="R148"/>
    </row>
    <row r="149" spans="18:18" ht="15" x14ac:dyDescent="0.25">
      <c r="R149"/>
    </row>
    <row r="150" spans="18:18" ht="15" x14ac:dyDescent="0.25">
      <c r="R150"/>
    </row>
    <row r="151" spans="18:18" ht="15" x14ac:dyDescent="0.25">
      <c r="R151"/>
    </row>
    <row r="152" spans="18:18" ht="15" x14ac:dyDescent="0.25">
      <c r="R152"/>
    </row>
    <row r="153" spans="18:18" ht="15" x14ac:dyDescent="0.25">
      <c r="R153"/>
    </row>
    <row r="154" spans="18:18" ht="15" x14ac:dyDescent="0.25">
      <c r="R154"/>
    </row>
    <row r="155" spans="18:18" ht="15" x14ac:dyDescent="0.25">
      <c r="R155"/>
    </row>
    <row r="156" spans="18:18" ht="15" x14ac:dyDescent="0.25">
      <c r="R156"/>
    </row>
    <row r="157" spans="18:18" ht="15" x14ac:dyDescent="0.25">
      <c r="R157"/>
    </row>
    <row r="158" spans="18:18" ht="15" x14ac:dyDescent="0.25">
      <c r="R158"/>
    </row>
    <row r="159" spans="18:18" ht="15" x14ac:dyDescent="0.25">
      <c r="R159"/>
    </row>
    <row r="160" spans="18:18" ht="15" x14ac:dyDescent="0.25">
      <c r="R160"/>
    </row>
    <row r="161" spans="18:18" ht="15" x14ac:dyDescent="0.25">
      <c r="R161"/>
    </row>
    <row r="162" spans="18:18" ht="15" x14ac:dyDescent="0.25">
      <c r="R162"/>
    </row>
    <row r="163" spans="18:18" ht="15" x14ac:dyDescent="0.25">
      <c r="R163"/>
    </row>
    <row r="164" spans="18:18" ht="15" x14ac:dyDescent="0.25">
      <c r="R164"/>
    </row>
  </sheetData>
  <sheetProtection password="CC3D" sheet="1" objects="1" scenarios="1"/>
  <sortState ref="B17:H30">
    <sortCondition ref="B17"/>
  </sortState>
  <mergeCells count="5">
    <mergeCell ref="G37:I37"/>
    <mergeCell ref="B37:E37"/>
    <mergeCell ref="D7:J7"/>
    <mergeCell ref="B6:L6"/>
    <mergeCell ref="B21:L21"/>
  </mergeCells>
  <pageMargins left="0.7" right="0.7" top="1.1865942028985508" bottom="0.75" header="0.3" footer="0.3"/>
  <pageSetup fitToWidth="0" fitToHeight="0" orientation="portrait" horizontalDpi="1200" verticalDpi="1200" r:id="rId1"/>
  <headerFooter>
    <oddHeader>&amp;L&amp;G&amp;C&amp;"-,Bold"&amp;16&amp;K002060Balance Energético Colombia
&amp;A&amp;R&amp;G</oddHeader>
    <oddFooter>&amp;C&amp;F</oddFooter>
  </headerFooter>
  <legacyDrawing r:id="rId2"/>
  <legacyDrawingHF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7" tint="-0.249977111117893"/>
    <pageSetUpPr fitToPage="1"/>
  </sheetPr>
  <dimension ref="A1:LT107"/>
  <sheetViews>
    <sheetView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C9" sqref="C9"/>
    </sheetView>
  </sheetViews>
  <sheetFormatPr baseColWidth="10" defaultColWidth="9.140625" defaultRowHeight="15" x14ac:dyDescent="0.25"/>
  <cols>
    <col min="1" max="1" width="3" style="155" bestFit="1" customWidth="1"/>
    <col min="2" max="2" width="46.5703125" style="8" bestFit="1" customWidth="1"/>
    <col min="3" max="3" width="3" style="155" bestFit="1" customWidth="1"/>
    <col min="4" max="4" width="8.85546875" style="8" customWidth="1"/>
    <col min="5" max="13" width="10" style="8" customWidth="1"/>
    <col min="14" max="14" width="2.7109375" style="8" customWidth="1"/>
    <col min="15" max="24" width="10" style="8" customWidth="1"/>
    <col min="25" max="25" width="2.7109375" style="8" customWidth="1"/>
    <col min="26" max="35" width="10" style="8" customWidth="1"/>
    <col min="36" max="36" width="2.7109375" style="8" customWidth="1"/>
    <col min="37" max="46" width="10" style="8" customWidth="1"/>
    <col min="47" max="47" width="2.7109375" style="8" customWidth="1"/>
    <col min="48" max="57" width="10" style="8" customWidth="1"/>
    <col min="58" max="58" width="2.7109375" style="8" customWidth="1"/>
    <col min="59" max="68" width="10" style="8" customWidth="1"/>
    <col min="69" max="69" width="2.7109375" style="8" customWidth="1"/>
    <col min="70" max="79" width="10" style="8" customWidth="1"/>
    <col min="80" max="80" width="2.7109375" style="8" customWidth="1"/>
    <col min="81" max="90" width="10" style="8" customWidth="1"/>
    <col min="91" max="91" width="2.7109375" style="8" customWidth="1"/>
    <col min="92" max="101" width="10" style="8" customWidth="1"/>
    <col min="102" max="102" width="2.7109375" style="8" customWidth="1"/>
    <col min="103" max="112" width="10" style="8" customWidth="1"/>
    <col min="113" max="113" width="2.7109375" style="8" customWidth="1"/>
    <col min="114" max="123" width="10" style="8" customWidth="1"/>
    <col min="124" max="124" width="2.7109375" style="8" customWidth="1"/>
    <col min="125" max="134" width="10" style="8" customWidth="1"/>
    <col min="135" max="135" width="2.7109375" style="8" customWidth="1"/>
    <col min="136" max="145" width="10" style="8" customWidth="1"/>
    <col min="146" max="146" width="2.7109375" style="8" customWidth="1"/>
    <col min="147" max="156" width="10" style="8" customWidth="1"/>
    <col min="157" max="157" width="2.7109375" style="8" customWidth="1"/>
    <col min="158" max="167" width="10" style="8" customWidth="1"/>
    <col min="168" max="168" width="2.7109375" style="8" customWidth="1"/>
    <col min="169" max="178" width="10" style="8" customWidth="1"/>
    <col min="179" max="179" width="2.7109375" style="8" customWidth="1"/>
    <col min="180" max="189" width="10" style="8" customWidth="1"/>
    <col min="190" max="190" width="2.7109375" style="8" customWidth="1"/>
    <col min="191" max="200" width="10" style="8" customWidth="1"/>
    <col min="201" max="201" width="2.7109375" style="8" customWidth="1"/>
    <col min="202" max="211" width="10" style="8" customWidth="1"/>
    <col min="212" max="212" width="2.7109375" style="8" customWidth="1"/>
    <col min="213" max="222" width="10" style="8" customWidth="1"/>
    <col min="223" max="223" width="9.140625" style="8" customWidth="1"/>
    <col min="224" max="233" width="9.140625" style="69" customWidth="1"/>
    <col min="234" max="234" width="2.5703125" style="69" customWidth="1"/>
    <col min="235" max="244" width="9.140625" style="69" customWidth="1"/>
    <col min="245" max="245" width="2.5703125" style="69" customWidth="1"/>
    <col min="246" max="255" width="9.140625" style="69" customWidth="1"/>
    <col min="256" max="256" width="2.5703125" style="69" customWidth="1"/>
    <col min="257" max="266" width="9.140625" style="69" customWidth="1"/>
    <col min="267" max="267" width="2.5703125" style="69" customWidth="1"/>
    <col min="268" max="277" width="9.140625" style="69" customWidth="1"/>
    <col min="278" max="278" width="2.5703125" style="69" customWidth="1"/>
    <col min="279" max="288" width="9.140625" style="69" customWidth="1"/>
    <col min="289" max="289" width="2.5703125" style="69" customWidth="1"/>
    <col min="290" max="299" width="9.140625" style="69" customWidth="1"/>
    <col min="300" max="300" width="2.5703125" style="69" customWidth="1"/>
    <col min="301" max="308" width="11.42578125" style="69"/>
    <col min="309" max="310" width="11.42578125" style="69" customWidth="1"/>
    <col min="311" max="311" width="2.5703125" style="69" customWidth="1"/>
    <col min="312" max="319" width="11.42578125" style="69"/>
    <col min="320" max="321" width="11.42578125" style="69" customWidth="1"/>
    <col min="322" max="322" width="2.5703125" style="69" customWidth="1"/>
    <col min="323" max="330" width="11.42578125" style="69"/>
    <col min="331" max="332" width="11.42578125" style="69" customWidth="1"/>
    <col min="333" max="16384" width="9.140625" style="8"/>
  </cols>
  <sheetData>
    <row r="1" spans="1:332" x14ac:dyDescent="0.25">
      <c r="Z1" s="115">
        <f>(Z10-Z15-Z16-Z18-Z22)/1000</f>
        <v>223.60705612534889</v>
      </c>
      <c r="AA1" s="115">
        <f t="shared" ref="AA1:AI1" si="0">(AA10-AA15-AA16-AA18-AA22)/1000</f>
        <v>231.48244910197818</v>
      </c>
      <c r="AB1" s="115">
        <f t="shared" si="0"/>
        <v>448.82090199999993</v>
      </c>
      <c r="AC1" s="115">
        <f t="shared" si="0"/>
        <v>487.40689412654871</v>
      </c>
      <c r="AD1" s="115">
        <f t="shared" si="0"/>
        <v>389.67036492831869</v>
      </c>
      <c r="AE1" s="115">
        <f t="shared" si="0"/>
        <v>381.69504961858416</v>
      </c>
      <c r="AF1" s="115">
        <f t="shared" si="0"/>
        <v>418.21991938141593</v>
      </c>
      <c r="AG1" s="115">
        <f t="shared" si="0"/>
        <v>458.16955367105106</v>
      </c>
      <c r="AH1" s="115">
        <f t="shared" si="0"/>
        <v>448.38491888253026</v>
      </c>
      <c r="AI1" s="115">
        <f t="shared" si="0"/>
        <v>427.53621846469963</v>
      </c>
    </row>
    <row r="2" spans="1:332" s="16" customFormat="1" ht="15.75" x14ac:dyDescent="0.25">
      <c r="A2" s="155"/>
      <c r="B2" s="13"/>
      <c r="C2" s="155"/>
      <c r="D2" s="17"/>
      <c r="E2" s="17"/>
      <c r="Z2" s="8">
        <v>248</v>
      </c>
      <c r="AA2" s="8">
        <v>266</v>
      </c>
      <c r="AB2" s="8">
        <v>319</v>
      </c>
      <c r="AC2" s="8">
        <v>371</v>
      </c>
      <c r="AD2" s="8">
        <v>398</v>
      </c>
      <c r="AE2" s="8">
        <v>387</v>
      </c>
      <c r="AF2" s="8">
        <v>423</v>
      </c>
      <c r="AG2" s="8">
        <v>458</v>
      </c>
      <c r="AH2" s="8">
        <v>453</v>
      </c>
      <c r="AI2" s="8">
        <v>419</v>
      </c>
      <c r="HP2" s="185" t="s">
        <v>256</v>
      </c>
      <c r="HQ2" s="186"/>
      <c r="HR2" s="186"/>
      <c r="HS2" s="186"/>
      <c r="HT2" s="186"/>
      <c r="HU2" s="186"/>
      <c r="HV2" s="186"/>
      <c r="HW2" s="186"/>
      <c r="HX2" s="186"/>
      <c r="HY2" s="187"/>
      <c r="HZ2" s="82"/>
      <c r="IA2" s="185" t="s">
        <v>256</v>
      </c>
      <c r="IB2" s="186"/>
      <c r="IC2" s="186"/>
      <c r="ID2" s="186"/>
      <c r="IE2" s="186"/>
      <c r="IF2" s="186"/>
      <c r="IG2" s="186"/>
      <c r="IH2" s="186"/>
      <c r="II2" s="186"/>
      <c r="IJ2" s="187"/>
      <c r="IK2" s="82"/>
      <c r="IL2" s="185" t="s">
        <v>256</v>
      </c>
      <c r="IM2" s="186"/>
      <c r="IN2" s="186"/>
      <c r="IO2" s="186"/>
      <c r="IP2" s="186"/>
      <c r="IQ2" s="186"/>
      <c r="IR2" s="186"/>
      <c r="IS2" s="186"/>
      <c r="IT2" s="186"/>
      <c r="IU2" s="187"/>
      <c r="IV2" s="82"/>
      <c r="IW2" s="185" t="s">
        <v>256</v>
      </c>
      <c r="IX2" s="186"/>
      <c r="IY2" s="186"/>
      <c r="IZ2" s="186"/>
      <c r="JA2" s="186"/>
      <c r="JB2" s="186"/>
      <c r="JC2" s="186"/>
      <c r="JD2" s="186"/>
      <c r="JE2" s="186"/>
      <c r="JF2" s="187"/>
      <c r="JG2" s="82"/>
      <c r="JH2" s="185" t="s">
        <v>256</v>
      </c>
      <c r="JI2" s="186"/>
      <c r="JJ2" s="186"/>
      <c r="JK2" s="186"/>
      <c r="JL2" s="186"/>
      <c r="JM2" s="186"/>
      <c r="JN2" s="186"/>
      <c r="JO2" s="186"/>
      <c r="JP2" s="186"/>
      <c r="JQ2" s="187"/>
      <c r="JR2" s="82"/>
      <c r="JS2" s="185" t="s">
        <v>256</v>
      </c>
      <c r="JT2" s="186"/>
      <c r="JU2" s="186"/>
      <c r="JV2" s="186"/>
      <c r="JW2" s="186"/>
      <c r="JX2" s="186"/>
      <c r="JY2" s="186"/>
      <c r="JZ2" s="186"/>
      <c r="KA2" s="186"/>
      <c r="KB2" s="187"/>
      <c r="KC2" s="82"/>
      <c r="KD2" s="185" t="s">
        <v>256</v>
      </c>
      <c r="KE2" s="186"/>
      <c r="KF2" s="186"/>
      <c r="KG2" s="186"/>
      <c r="KH2" s="186"/>
      <c r="KI2" s="186"/>
      <c r="KJ2" s="186"/>
      <c r="KK2" s="186"/>
      <c r="KL2" s="186"/>
      <c r="KM2" s="187"/>
      <c r="KN2" s="82"/>
      <c r="KO2" s="185" t="s">
        <v>256</v>
      </c>
      <c r="KP2" s="186"/>
      <c r="KQ2" s="186"/>
      <c r="KR2" s="186"/>
      <c r="KS2" s="186"/>
      <c r="KT2" s="186"/>
      <c r="KU2" s="186"/>
      <c r="KV2" s="186"/>
      <c r="KW2" s="186"/>
      <c r="KX2" s="187"/>
      <c r="KY2" s="82"/>
      <c r="KZ2" s="185" t="s">
        <v>256</v>
      </c>
      <c r="LA2" s="186"/>
      <c r="LB2" s="186"/>
      <c r="LC2" s="186"/>
      <c r="LD2" s="186"/>
      <c r="LE2" s="186"/>
      <c r="LF2" s="186"/>
      <c r="LG2" s="186"/>
      <c r="LH2" s="186"/>
      <c r="LI2" s="187"/>
      <c r="LJ2" s="82"/>
      <c r="LK2" s="185" t="s">
        <v>256</v>
      </c>
      <c r="LL2" s="186"/>
      <c r="LM2" s="186"/>
      <c r="LN2" s="186"/>
      <c r="LO2" s="186"/>
      <c r="LP2" s="186"/>
      <c r="LQ2" s="186"/>
      <c r="LR2" s="186"/>
      <c r="LS2" s="186"/>
      <c r="LT2" s="187"/>
    </row>
    <row r="3" spans="1:332" s="16" customFormat="1" ht="12.75" x14ac:dyDescent="0.2">
      <c r="A3" s="155">
        <v>1</v>
      </c>
      <c r="B3" s="24" t="s">
        <v>222</v>
      </c>
      <c r="C3" s="155">
        <v>1</v>
      </c>
      <c r="D3" s="25" t="str">
        <f t="shared" ref="D3:M3" si="1">CONCATENATE(D6,D7)</f>
        <v>2006BZ</v>
      </c>
      <c r="E3" s="25" t="str">
        <f t="shared" si="1"/>
        <v>2007BZ</v>
      </c>
      <c r="F3" s="25" t="str">
        <f t="shared" si="1"/>
        <v>2008BZ</v>
      </c>
      <c r="G3" s="25" t="str">
        <f t="shared" si="1"/>
        <v>2009BZ</v>
      </c>
      <c r="H3" s="25" t="str">
        <f t="shared" si="1"/>
        <v>2010BZ</v>
      </c>
      <c r="I3" s="25" t="str">
        <f t="shared" si="1"/>
        <v>2011BZ</v>
      </c>
      <c r="J3" s="25" t="str">
        <f t="shared" si="1"/>
        <v>2012BZ</v>
      </c>
      <c r="K3" s="25" t="str">
        <f t="shared" si="1"/>
        <v>2013BZ</v>
      </c>
      <c r="L3" s="25" t="str">
        <f t="shared" si="1"/>
        <v>2014BZ</v>
      </c>
      <c r="M3" s="25" t="str">
        <f t="shared" si="1"/>
        <v>2015BZ</v>
      </c>
      <c r="O3" s="25" t="str">
        <f t="shared" ref="O3:X3" si="2">CONCATENATE(O6,O7)</f>
        <v>2006CM</v>
      </c>
      <c r="P3" s="25" t="str">
        <f t="shared" si="2"/>
        <v>2007CM</v>
      </c>
      <c r="Q3" s="25" t="str">
        <f t="shared" si="2"/>
        <v>2008CM</v>
      </c>
      <c r="R3" s="25" t="str">
        <f t="shared" si="2"/>
        <v>2009CM</v>
      </c>
      <c r="S3" s="25" t="str">
        <f t="shared" si="2"/>
        <v>2010CM</v>
      </c>
      <c r="T3" s="25" t="str">
        <f t="shared" si="2"/>
        <v>2011CM</v>
      </c>
      <c r="U3" s="25" t="str">
        <f t="shared" si="2"/>
        <v>2012CM</v>
      </c>
      <c r="V3" s="25" t="str">
        <f t="shared" si="2"/>
        <v>2013CM</v>
      </c>
      <c r="W3" s="25" t="str">
        <f t="shared" si="2"/>
        <v>2014CM</v>
      </c>
      <c r="X3" s="25" t="str">
        <f t="shared" si="2"/>
        <v>2015CM</v>
      </c>
      <c r="Z3" s="25" t="str">
        <f t="shared" ref="Z3:AI3" si="3">CONCATENATE(Z6,Z7)</f>
        <v>2006GN</v>
      </c>
      <c r="AA3" s="25" t="str">
        <f t="shared" si="3"/>
        <v>2007GN</v>
      </c>
      <c r="AB3" s="25" t="str">
        <f t="shared" si="3"/>
        <v>2008GN</v>
      </c>
      <c r="AC3" s="25" t="str">
        <f t="shared" si="3"/>
        <v>2009GN</v>
      </c>
      <c r="AD3" s="25" t="str">
        <f t="shared" si="3"/>
        <v>2010GN</v>
      </c>
      <c r="AE3" s="25" t="str">
        <f t="shared" si="3"/>
        <v>2011GN</v>
      </c>
      <c r="AF3" s="25" t="str">
        <f t="shared" si="3"/>
        <v>2012GN</v>
      </c>
      <c r="AG3" s="25" t="str">
        <f t="shared" si="3"/>
        <v>2013GN</v>
      </c>
      <c r="AH3" s="25" t="str">
        <f t="shared" si="3"/>
        <v>2014GN</v>
      </c>
      <c r="AI3" s="25" t="str">
        <f t="shared" si="3"/>
        <v>2015GN</v>
      </c>
      <c r="AK3" s="25" t="str">
        <f t="shared" ref="AK3:AT3" si="4">CONCATENATE(AK6,AK7)</f>
        <v>2006HE</v>
      </c>
      <c r="AL3" s="25" t="str">
        <f t="shared" si="4"/>
        <v>2007HE</v>
      </c>
      <c r="AM3" s="25" t="str">
        <f t="shared" si="4"/>
        <v>2008HE</v>
      </c>
      <c r="AN3" s="25" t="str">
        <f t="shared" si="4"/>
        <v>2009HE</v>
      </c>
      <c r="AO3" s="25" t="str">
        <f t="shared" si="4"/>
        <v>2010HE</v>
      </c>
      <c r="AP3" s="25" t="str">
        <f t="shared" si="4"/>
        <v>2011HE</v>
      </c>
      <c r="AQ3" s="25" t="str">
        <f t="shared" si="4"/>
        <v>2012HE</v>
      </c>
      <c r="AR3" s="25" t="str">
        <f t="shared" si="4"/>
        <v>2013HE</v>
      </c>
      <c r="AS3" s="25" t="str">
        <f t="shared" si="4"/>
        <v>2014HE</v>
      </c>
      <c r="AT3" s="25" t="str">
        <f t="shared" si="4"/>
        <v>2015HE</v>
      </c>
      <c r="AV3" s="25" t="str">
        <f t="shared" ref="AV3:BE3" si="5">CONCATENATE(AV6,AV7)</f>
        <v>2006LE</v>
      </c>
      <c r="AW3" s="25" t="str">
        <f t="shared" si="5"/>
        <v>2007LE</v>
      </c>
      <c r="AX3" s="25" t="str">
        <f t="shared" si="5"/>
        <v>2008LE</v>
      </c>
      <c r="AY3" s="25" t="str">
        <f t="shared" si="5"/>
        <v>2009LE</v>
      </c>
      <c r="AZ3" s="25" t="str">
        <f t="shared" si="5"/>
        <v>2010LE</v>
      </c>
      <c r="BA3" s="25" t="str">
        <f t="shared" si="5"/>
        <v>2011LE</v>
      </c>
      <c r="BB3" s="25" t="str">
        <f t="shared" si="5"/>
        <v>2012LE</v>
      </c>
      <c r="BC3" s="25" t="str">
        <f t="shared" si="5"/>
        <v>2013LE</v>
      </c>
      <c r="BD3" s="25" t="str">
        <f t="shared" si="5"/>
        <v>2014LE</v>
      </c>
      <c r="BE3" s="25" t="str">
        <f t="shared" si="5"/>
        <v>2015LE</v>
      </c>
      <c r="BG3" s="25" t="str">
        <f t="shared" ref="BG3:BP3" si="6">CONCATENATE(BG6,BG7)</f>
        <v>2006PT</v>
      </c>
      <c r="BH3" s="25" t="str">
        <f t="shared" si="6"/>
        <v>2007PT</v>
      </c>
      <c r="BI3" s="25" t="str">
        <f t="shared" si="6"/>
        <v>2008PT</v>
      </c>
      <c r="BJ3" s="25" t="str">
        <f t="shared" si="6"/>
        <v>2009PT</v>
      </c>
      <c r="BK3" s="25" t="str">
        <f t="shared" si="6"/>
        <v>2010PT</v>
      </c>
      <c r="BL3" s="25" t="str">
        <f t="shared" si="6"/>
        <v>2011PT</v>
      </c>
      <c r="BM3" s="25" t="str">
        <f t="shared" si="6"/>
        <v>2012PT</v>
      </c>
      <c r="BN3" s="25" t="str">
        <f t="shared" si="6"/>
        <v>2013PT</v>
      </c>
      <c r="BO3" s="25" t="str">
        <f t="shared" si="6"/>
        <v>2014PT</v>
      </c>
      <c r="BP3" s="25" t="str">
        <f t="shared" si="6"/>
        <v>2015PT</v>
      </c>
      <c r="BR3" s="25" t="str">
        <f t="shared" ref="BR3:CA3" si="7">CONCATENATE(BR6,BR7)</f>
        <v>2006RC</v>
      </c>
      <c r="BS3" s="25" t="str">
        <f t="shared" si="7"/>
        <v>2007RC</v>
      </c>
      <c r="BT3" s="25" t="str">
        <f t="shared" si="7"/>
        <v>2008RC</v>
      </c>
      <c r="BU3" s="25" t="str">
        <f t="shared" si="7"/>
        <v>2009RC</v>
      </c>
      <c r="BV3" s="25" t="str">
        <f t="shared" si="7"/>
        <v>2010RC</v>
      </c>
      <c r="BW3" s="25" t="str">
        <f t="shared" si="7"/>
        <v>2011RC</v>
      </c>
      <c r="BX3" s="25" t="str">
        <f t="shared" si="7"/>
        <v>2012RC</v>
      </c>
      <c r="BY3" s="25" t="str">
        <f t="shared" si="7"/>
        <v>2013RC</v>
      </c>
      <c r="BZ3" s="25" t="str">
        <f t="shared" si="7"/>
        <v>2014RC</v>
      </c>
      <c r="CA3" s="25" t="str">
        <f t="shared" si="7"/>
        <v>2015RC</v>
      </c>
      <c r="CC3" s="25" t="str">
        <f t="shared" ref="CC3:CL3" si="8">CONCATENATE(CC6,CC7)</f>
        <v>2006OR</v>
      </c>
      <c r="CD3" s="25" t="str">
        <f t="shared" si="8"/>
        <v>2007OR</v>
      </c>
      <c r="CE3" s="25" t="str">
        <f t="shared" si="8"/>
        <v>2008OR</v>
      </c>
      <c r="CF3" s="25" t="str">
        <f t="shared" si="8"/>
        <v>2009OR</v>
      </c>
      <c r="CG3" s="25" t="str">
        <f t="shared" si="8"/>
        <v>2010OR</v>
      </c>
      <c r="CH3" s="25" t="str">
        <f t="shared" si="8"/>
        <v>2011OR</v>
      </c>
      <c r="CI3" s="25" t="str">
        <f t="shared" si="8"/>
        <v>2012OR</v>
      </c>
      <c r="CJ3" s="25" t="str">
        <f t="shared" si="8"/>
        <v>2013OR</v>
      </c>
      <c r="CK3" s="25" t="str">
        <f t="shared" si="8"/>
        <v>2014OR</v>
      </c>
      <c r="CL3" s="25" t="str">
        <f t="shared" si="8"/>
        <v>2015OR</v>
      </c>
      <c r="CN3" s="27" t="str">
        <f t="shared" ref="CN3:CW3" si="9">CONCATENATE(CN6,CN7)</f>
        <v>2006AC</v>
      </c>
      <c r="CO3" s="27" t="str">
        <f t="shared" si="9"/>
        <v>2007AC</v>
      </c>
      <c r="CP3" s="27" t="str">
        <f t="shared" si="9"/>
        <v>2008AC</v>
      </c>
      <c r="CQ3" s="27" t="str">
        <f t="shared" si="9"/>
        <v>2009AC</v>
      </c>
      <c r="CR3" s="27" t="str">
        <f t="shared" si="9"/>
        <v>2010AC</v>
      </c>
      <c r="CS3" s="27" t="str">
        <f t="shared" si="9"/>
        <v>2011AC</v>
      </c>
      <c r="CT3" s="27" t="str">
        <f t="shared" si="9"/>
        <v>2012AC</v>
      </c>
      <c r="CU3" s="27" t="str">
        <f t="shared" si="9"/>
        <v>2013AC</v>
      </c>
      <c r="CV3" s="27" t="str">
        <f t="shared" si="9"/>
        <v>2014AC</v>
      </c>
      <c r="CW3" s="27" t="str">
        <f t="shared" si="9"/>
        <v>2015AC</v>
      </c>
      <c r="CY3" s="27" t="str">
        <f t="shared" ref="CY3:DH3" si="10">CONCATENATE(CY6,CY7)</f>
        <v>2006BI</v>
      </c>
      <c r="CZ3" s="27" t="str">
        <f t="shared" si="10"/>
        <v>2007BI</v>
      </c>
      <c r="DA3" s="27" t="str">
        <f t="shared" si="10"/>
        <v>2008BI</v>
      </c>
      <c r="DB3" s="27" t="str">
        <f t="shared" si="10"/>
        <v>2009BI</v>
      </c>
      <c r="DC3" s="27" t="str">
        <f t="shared" si="10"/>
        <v>2010BI</v>
      </c>
      <c r="DD3" s="27" t="str">
        <f t="shared" si="10"/>
        <v>2011BI</v>
      </c>
      <c r="DE3" s="27" t="str">
        <f t="shared" si="10"/>
        <v>2012BI</v>
      </c>
      <c r="DF3" s="27" t="str">
        <f t="shared" si="10"/>
        <v>2013BI</v>
      </c>
      <c r="DG3" s="27" t="str">
        <f t="shared" si="10"/>
        <v>2014BI</v>
      </c>
      <c r="DH3" s="27" t="str">
        <f t="shared" si="10"/>
        <v>2015BI</v>
      </c>
      <c r="DJ3" s="27" t="str">
        <f t="shared" ref="DJ3:DS3" si="11">CONCATENATE(DJ6,DJ7)</f>
        <v>2006CL</v>
      </c>
      <c r="DK3" s="27" t="str">
        <f t="shared" si="11"/>
        <v>2007CL</v>
      </c>
      <c r="DL3" s="27" t="str">
        <f t="shared" si="11"/>
        <v>2008CL</v>
      </c>
      <c r="DM3" s="27" t="str">
        <f t="shared" si="11"/>
        <v>2009CL</v>
      </c>
      <c r="DN3" s="27" t="str">
        <f t="shared" si="11"/>
        <v>2010CL</v>
      </c>
      <c r="DO3" s="27" t="str">
        <f t="shared" si="11"/>
        <v>2011CL</v>
      </c>
      <c r="DP3" s="27" t="str">
        <f t="shared" si="11"/>
        <v>2012CL</v>
      </c>
      <c r="DQ3" s="27" t="str">
        <f t="shared" si="11"/>
        <v>2013CL</v>
      </c>
      <c r="DR3" s="27" t="str">
        <f t="shared" si="11"/>
        <v>2014CL</v>
      </c>
      <c r="DS3" s="27" t="str">
        <f t="shared" si="11"/>
        <v>2015CL</v>
      </c>
      <c r="DU3" s="27" t="str">
        <f t="shared" ref="DU3:ED3" si="12">CONCATENATE(DU6,DU7)</f>
        <v>2006CQ</v>
      </c>
      <c r="DV3" s="27" t="str">
        <f t="shared" si="12"/>
        <v>2007CQ</v>
      </c>
      <c r="DW3" s="27" t="str">
        <f t="shared" si="12"/>
        <v>2008CQ</v>
      </c>
      <c r="DX3" s="27" t="str">
        <f t="shared" si="12"/>
        <v>2009CQ</v>
      </c>
      <c r="DY3" s="27" t="str">
        <f t="shared" si="12"/>
        <v>2010CQ</v>
      </c>
      <c r="DZ3" s="27" t="str">
        <f t="shared" si="12"/>
        <v>2011CQ</v>
      </c>
      <c r="EA3" s="27" t="str">
        <f t="shared" si="12"/>
        <v>2012CQ</v>
      </c>
      <c r="EB3" s="27" t="str">
        <f t="shared" si="12"/>
        <v>2013CQ</v>
      </c>
      <c r="EC3" s="27" t="str">
        <f t="shared" si="12"/>
        <v>2014CQ</v>
      </c>
      <c r="ED3" s="27" t="str">
        <f t="shared" si="12"/>
        <v>2015CQ</v>
      </c>
      <c r="EF3" s="27" t="str">
        <f t="shared" ref="EF3:EO3" si="13">CONCATENATE(EF6,EF7)</f>
        <v>2006DO</v>
      </c>
      <c r="EG3" s="27" t="str">
        <f t="shared" si="13"/>
        <v>2007DO</v>
      </c>
      <c r="EH3" s="27" t="str">
        <f t="shared" si="13"/>
        <v>2008DO</v>
      </c>
      <c r="EI3" s="27" t="str">
        <f t="shared" si="13"/>
        <v>2009DO</v>
      </c>
      <c r="EJ3" s="27" t="str">
        <f t="shared" si="13"/>
        <v>2010DO</v>
      </c>
      <c r="EK3" s="27" t="str">
        <f t="shared" si="13"/>
        <v>2011DO</v>
      </c>
      <c r="EL3" s="27" t="str">
        <f t="shared" si="13"/>
        <v>2012DO</v>
      </c>
      <c r="EM3" s="27" t="str">
        <f t="shared" si="13"/>
        <v>2013DO</v>
      </c>
      <c r="EN3" s="27" t="str">
        <f t="shared" si="13"/>
        <v>2014DO</v>
      </c>
      <c r="EO3" s="27" t="str">
        <f t="shared" si="13"/>
        <v>2015DO</v>
      </c>
      <c r="EQ3" s="27" t="str">
        <f t="shared" ref="EQ3:EZ3" si="14">CONCATENATE(EQ6,EQ7)</f>
        <v>2006EE SIN</v>
      </c>
      <c r="ER3" s="27" t="str">
        <f t="shared" si="14"/>
        <v>2007EE SIN</v>
      </c>
      <c r="ES3" s="27" t="str">
        <f t="shared" si="14"/>
        <v>2008EE SIN</v>
      </c>
      <c r="ET3" s="27" t="str">
        <f t="shared" si="14"/>
        <v>2009EE SIN</v>
      </c>
      <c r="EU3" s="27" t="str">
        <f t="shared" si="14"/>
        <v>2010EE SIN</v>
      </c>
      <c r="EV3" s="27" t="str">
        <f t="shared" si="14"/>
        <v>2011EE SIN</v>
      </c>
      <c r="EW3" s="27" t="str">
        <f t="shared" si="14"/>
        <v>2012EE SIN</v>
      </c>
      <c r="EX3" s="27" t="str">
        <f t="shared" si="14"/>
        <v>2013EE SIN</v>
      </c>
      <c r="EY3" s="27" t="str">
        <f t="shared" si="14"/>
        <v>2014EE SIN</v>
      </c>
      <c r="EZ3" s="27" t="str">
        <f t="shared" si="14"/>
        <v>2015EE SIN</v>
      </c>
      <c r="FB3" s="27" t="str">
        <f t="shared" ref="FB3:FK3" si="15">CONCATENATE(FB6,FB7)</f>
        <v>2006AUT COG</v>
      </c>
      <c r="FC3" s="27" t="str">
        <f t="shared" si="15"/>
        <v>2007AUT COG</v>
      </c>
      <c r="FD3" s="27" t="str">
        <f t="shared" si="15"/>
        <v>2008AUT COG</v>
      </c>
      <c r="FE3" s="27" t="str">
        <f t="shared" si="15"/>
        <v>2009AUT COG</v>
      </c>
      <c r="FF3" s="27" t="str">
        <f t="shared" si="15"/>
        <v>2010AUT COG</v>
      </c>
      <c r="FG3" s="27" t="str">
        <f t="shared" si="15"/>
        <v>2011AUT COG</v>
      </c>
      <c r="FH3" s="27" t="str">
        <f t="shared" si="15"/>
        <v>2012AUT COG</v>
      </c>
      <c r="FI3" s="27" t="str">
        <f t="shared" si="15"/>
        <v>2013AUT COG</v>
      </c>
      <c r="FJ3" s="27" t="str">
        <f t="shared" si="15"/>
        <v>2014AUT COG</v>
      </c>
      <c r="FK3" s="27" t="str">
        <f t="shared" si="15"/>
        <v>2015AUT COG</v>
      </c>
      <c r="FM3" s="27" t="str">
        <f t="shared" ref="FM3:FV3" si="16">CONCATENATE(FM6,FM7)</f>
        <v>2006FO</v>
      </c>
      <c r="FN3" s="27" t="str">
        <f t="shared" si="16"/>
        <v>2007FO</v>
      </c>
      <c r="FO3" s="27" t="str">
        <f t="shared" si="16"/>
        <v>2008FO</v>
      </c>
      <c r="FP3" s="27" t="str">
        <f t="shared" si="16"/>
        <v>2009FO</v>
      </c>
      <c r="FQ3" s="27" t="str">
        <f t="shared" si="16"/>
        <v>2010FO</v>
      </c>
      <c r="FR3" s="27" t="str">
        <f t="shared" si="16"/>
        <v>2011FO</v>
      </c>
      <c r="FS3" s="27" t="str">
        <f t="shared" si="16"/>
        <v>2012FO</v>
      </c>
      <c r="FT3" s="27" t="str">
        <f t="shared" si="16"/>
        <v>2013FO</v>
      </c>
      <c r="FU3" s="27" t="str">
        <f t="shared" si="16"/>
        <v>2014FO</v>
      </c>
      <c r="FV3" s="27" t="str">
        <f t="shared" si="16"/>
        <v>2015FO</v>
      </c>
      <c r="FX3" s="27" t="str">
        <f t="shared" ref="FX3:GG3" si="17">CONCATENATE(FX6,FX7)</f>
        <v>2006GI</v>
      </c>
      <c r="FY3" s="27" t="str">
        <f t="shared" si="17"/>
        <v>2007GI</v>
      </c>
      <c r="FZ3" s="27" t="str">
        <f t="shared" si="17"/>
        <v>2008GI</v>
      </c>
      <c r="GA3" s="27" t="str">
        <f t="shared" si="17"/>
        <v>2009GI</v>
      </c>
      <c r="GB3" s="27" t="str">
        <f t="shared" si="17"/>
        <v>2010GI</v>
      </c>
      <c r="GC3" s="27" t="str">
        <f t="shared" si="17"/>
        <v>2011GI</v>
      </c>
      <c r="GD3" s="27" t="str">
        <f t="shared" si="17"/>
        <v>2012GI</v>
      </c>
      <c r="GE3" s="27" t="str">
        <f t="shared" si="17"/>
        <v>2013GI</v>
      </c>
      <c r="GF3" s="27" t="str">
        <f t="shared" si="17"/>
        <v>2014GI</v>
      </c>
      <c r="GG3" s="27" t="str">
        <f t="shared" si="17"/>
        <v>2015GI</v>
      </c>
      <c r="GI3" s="27" t="str">
        <f t="shared" ref="GI3:GR3" si="18">CONCATENATE(GI6,GI7)</f>
        <v>2006GL</v>
      </c>
      <c r="GJ3" s="27" t="str">
        <f t="shared" si="18"/>
        <v>2007GL</v>
      </c>
      <c r="GK3" s="27" t="str">
        <f t="shared" si="18"/>
        <v>2008GL</v>
      </c>
      <c r="GL3" s="27" t="str">
        <f t="shared" si="18"/>
        <v>2009GL</v>
      </c>
      <c r="GM3" s="27" t="str">
        <f t="shared" si="18"/>
        <v>2010GL</v>
      </c>
      <c r="GN3" s="27" t="str">
        <f t="shared" si="18"/>
        <v>2011GL</v>
      </c>
      <c r="GO3" s="27" t="str">
        <f t="shared" si="18"/>
        <v>2012GL</v>
      </c>
      <c r="GP3" s="27" t="str">
        <f t="shared" si="18"/>
        <v>2013GL</v>
      </c>
      <c r="GQ3" s="27" t="str">
        <f t="shared" si="18"/>
        <v>2014GL</v>
      </c>
      <c r="GR3" s="27" t="str">
        <f t="shared" si="18"/>
        <v>2015GL</v>
      </c>
      <c r="GT3" s="27" t="str">
        <f t="shared" ref="GT3:HC3" si="19">CONCATENATE(GT6,GT7)</f>
        <v>2006GM</v>
      </c>
      <c r="GU3" s="27" t="str">
        <f t="shared" si="19"/>
        <v>2007GM</v>
      </c>
      <c r="GV3" s="27" t="str">
        <f t="shared" si="19"/>
        <v>2008GM</v>
      </c>
      <c r="GW3" s="27" t="str">
        <f t="shared" si="19"/>
        <v>2009GM</v>
      </c>
      <c r="GX3" s="27" t="str">
        <f t="shared" si="19"/>
        <v>2010GM</v>
      </c>
      <c r="GY3" s="27" t="str">
        <f t="shared" si="19"/>
        <v>2011GM</v>
      </c>
      <c r="GZ3" s="27" t="str">
        <f t="shared" si="19"/>
        <v>2012GM</v>
      </c>
      <c r="HA3" s="27" t="str">
        <f t="shared" si="19"/>
        <v>2013GM</v>
      </c>
      <c r="HB3" s="27" t="str">
        <f t="shared" si="19"/>
        <v>2014GM</v>
      </c>
      <c r="HC3" s="27" t="str">
        <f t="shared" si="19"/>
        <v>2015GM</v>
      </c>
      <c r="HE3" s="27" t="str">
        <f t="shared" ref="HE3:HN3" si="20">CONCATENATE(HE6,HE7)</f>
        <v>2006KJ</v>
      </c>
      <c r="HF3" s="27" t="str">
        <f t="shared" si="20"/>
        <v>2007KJ</v>
      </c>
      <c r="HG3" s="27" t="str">
        <f t="shared" si="20"/>
        <v>2008KJ</v>
      </c>
      <c r="HH3" s="27" t="str">
        <f t="shared" si="20"/>
        <v>2009KJ</v>
      </c>
      <c r="HI3" s="27" t="str">
        <f t="shared" si="20"/>
        <v>2010KJ</v>
      </c>
      <c r="HJ3" s="27" t="str">
        <f t="shared" si="20"/>
        <v>2011KJ</v>
      </c>
      <c r="HK3" s="27" t="str">
        <f t="shared" si="20"/>
        <v>2012KJ</v>
      </c>
      <c r="HL3" s="27" t="str">
        <f t="shared" si="20"/>
        <v>2013KJ</v>
      </c>
      <c r="HM3" s="27" t="str">
        <f t="shared" si="20"/>
        <v>2014KJ</v>
      </c>
      <c r="HN3" s="27" t="str">
        <f t="shared" si="20"/>
        <v>2015KJ</v>
      </c>
      <c r="HP3" s="71" t="str">
        <f t="shared" ref="HP3:HY3" si="21">CONCATENATE(HP6,HP7)</f>
        <v>2006BZ</v>
      </c>
      <c r="HQ3" s="71" t="str">
        <f t="shared" si="21"/>
        <v>2007BZ</v>
      </c>
      <c r="HR3" s="71" t="str">
        <f t="shared" si="21"/>
        <v>2008BZ</v>
      </c>
      <c r="HS3" s="71" t="str">
        <f t="shared" si="21"/>
        <v>2009BZ</v>
      </c>
      <c r="HT3" s="71" t="str">
        <f t="shared" si="21"/>
        <v>2010BZ</v>
      </c>
      <c r="HU3" s="71" t="str">
        <f t="shared" si="21"/>
        <v>2011BZ</v>
      </c>
      <c r="HV3" s="71" t="str">
        <f t="shared" si="21"/>
        <v>2012BZ</v>
      </c>
      <c r="HW3" s="71" t="str">
        <f t="shared" si="21"/>
        <v>2013BZ</v>
      </c>
      <c r="HX3" s="71" t="str">
        <f t="shared" si="21"/>
        <v>2014BZ</v>
      </c>
      <c r="HY3" s="71" t="str">
        <f t="shared" si="21"/>
        <v>2015BZ</v>
      </c>
      <c r="IA3" s="71" t="str">
        <f t="shared" ref="IA3:IJ3" si="22">CONCATENATE(IA6,IA7)</f>
        <v>2006CM</v>
      </c>
      <c r="IB3" s="71" t="str">
        <f t="shared" si="22"/>
        <v>2007CM</v>
      </c>
      <c r="IC3" s="71" t="str">
        <f t="shared" si="22"/>
        <v>2008CM</v>
      </c>
      <c r="ID3" s="71" t="str">
        <f t="shared" si="22"/>
        <v>2009CM</v>
      </c>
      <c r="IE3" s="71" t="str">
        <f t="shared" si="22"/>
        <v>2010CM</v>
      </c>
      <c r="IF3" s="71" t="str">
        <f t="shared" si="22"/>
        <v>2011CM</v>
      </c>
      <c r="IG3" s="71" t="str">
        <f t="shared" si="22"/>
        <v>2012CM</v>
      </c>
      <c r="IH3" s="71" t="str">
        <f t="shared" si="22"/>
        <v>2013CM</v>
      </c>
      <c r="II3" s="71" t="str">
        <f t="shared" si="22"/>
        <v>2014CM</v>
      </c>
      <c r="IJ3" s="71" t="str">
        <f t="shared" si="22"/>
        <v>2015CM</v>
      </c>
      <c r="IL3" s="71" t="str">
        <f t="shared" ref="IL3:IU3" si="23">CONCATENATE(IL6,IL7)</f>
        <v>2006GN</v>
      </c>
      <c r="IM3" s="71" t="str">
        <f t="shared" si="23"/>
        <v>2007GN</v>
      </c>
      <c r="IN3" s="71" t="str">
        <f t="shared" si="23"/>
        <v>2008GN</v>
      </c>
      <c r="IO3" s="71" t="str">
        <f t="shared" si="23"/>
        <v>2009GN</v>
      </c>
      <c r="IP3" s="71" t="str">
        <f t="shared" si="23"/>
        <v>2010GN</v>
      </c>
      <c r="IQ3" s="71" t="str">
        <f t="shared" si="23"/>
        <v>2011GN</v>
      </c>
      <c r="IR3" s="71" t="str">
        <f t="shared" si="23"/>
        <v>2012GN</v>
      </c>
      <c r="IS3" s="71" t="str">
        <f t="shared" si="23"/>
        <v>2013GN</v>
      </c>
      <c r="IT3" s="71" t="str">
        <f t="shared" si="23"/>
        <v>2014GN</v>
      </c>
      <c r="IU3" s="71" t="str">
        <f t="shared" si="23"/>
        <v>2015GN</v>
      </c>
      <c r="IW3" s="71" t="str">
        <f t="shared" ref="IW3:JF3" si="24">CONCATENATE(IW6,IW7)</f>
        <v>2006HE</v>
      </c>
      <c r="IX3" s="71" t="str">
        <f t="shared" si="24"/>
        <v>2007HE</v>
      </c>
      <c r="IY3" s="71" t="str">
        <f t="shared" si="24"/>
        <v>2008HE</v>
      </c>
      <c r="IZ3" s="71" t="str">
        <f t="shared" si="24"/>
        <v>2009HE</v>
      </c>
      <c r="JA3" s="71" t="str">
        <f t="shared" si="24"/>
        <v>2010HE</v>
      </c>
      <c r="JB3" s="71" t="str">
        <f t="shared" si="24"/>
        <v>2011HE</v>
      </c>
      <c r="JC3" s="71" t="str">
        <f t="shared" si="24"/>
        <v>2012HE</v>
      </c>
      <c r="JD3" s="71" t="str">
        <f t="shared" si="24"/>
        <v>2013HE</v>
      </c>
      <c r="JE3" s="71" t="str">
        <f t="shared" si="24"/>
        <v>2014HE</v>
      </c>
      <c r="JF3" s="71" t="str">
        <f t="shared" si="24"/>
        <v>2015HE</v>
      </c>
      <c r="JH3" s="71" t="str">
        <f t="shared" ref="JH3:JQ3" si="25">CONCATENATE(JH6,JH7)</f>
        <v>2006PT</v>
      </c>
      <c r="JI3" s="71" t="str">
        <f t="shared" si="25"/>
        <v>2007PT</v>
      </c>
      <c r="JJ3" s="71" t="str">
        <f t="shared" si="25"/>
        <v>2008PT</v>
      </c>
      <c r="JK3" s="71" t="str">
        <f t="shared" si="25"/>
        <v>2009PT</v>
      </c>
      <c r="JL3" s="71" t="str">
        <f t="shared" si="25"/>
        <v>2010PT</v>
      </c>
      <c r="JM3" s="71" t="str">
        <f t="shared" si="25"/>
        <v>2011PT</v>
      </c>
      <c r="JN3" s="71" t="str">
        <f t="shared" si="25"/>
        <v>2012PT</v>
      </c>
      <c r="JO3" s="71" t="str">
        <f t="shared" si="25"/>
        <v>2013PT</v>
      </c>
      <c r="JP3" s="71" t="str">
        <f t="shared" si="25"/>
        <v>2014PT</v>
      </c>
      <c r="JQ3" s="71" t="str">
        <f t="shared" si="25"/>
        <v>2015PT</v>
      </c>
      <c r="JS3" s="71" t="str">
        <f t="shared" ref="JS3:KB3" si="26">CONCATENATE(JS6,JS7)</f>
        <v>2006OR</v>
      </c>
      <c r="JT3" s="71" t="str">
        <f t="shared" si="26"/>
        <v>2007OR</v>
      </c>
      <c r="JU3" s="71" t="str">
        <f t="shared" si="26"/>
        <v>2008OR</v>
      </c>
      <c r="JV3" s="71" t="str">
        <f t="shared" si="26"/>
        <v>2009OR</v>
      </c>
      <c r="JW3" s="71" t="str">
        <f t="shared" si="26"/>
        <v>2010OR</v>
      </c>
      <c r="JX3" s="71" t="str">
        <f t="shared" si="26"/>
        <v>2011OR</v>
      </c>
      <c r="JY3" s="71" t="str">
        <f t="shared" si="26"/>
        <v>2012OR</v>
      </c>
      <c r="JZ3" s="71" t="str">
        <f t="shared" si="26"/>
        <v>2013OR</v>
      </c>
      <c r="KA3" s="71" t="str">
        <f t="shared" si="26"/>
        <v>2014OR</v>
      </c>
      <c r="KB3" s="71" t="str">
        <f t="shared" si="26"/>
        <v>2015OR</v>
      </c>
      <c r="KD3" s="71" t="str">
        <f t="shared" ref="KD3:KM3" si="27">CONCATENATE(KD6,KD7)</f>
        <v>2006DO</v>
      </c>
      <c r="KE3" s="71" t="str">
        <f t="shared" si="27"/>
        <v>2007DO</v>
      </c>
      <c r="KF3" s="71" t="str">
        <f t="shared" si="27"/>
        <v>2008DO</v>
      </c>
      <c r="KG3" s="71" t="str">
        <f t="shared" si="27"/>
        <v>2009DO</v>
      </c>
      <c r="KH3" s="71" t="str">
        <f t="shared" si="27"/>
        <v>2010DO</v>
      </c>
      <c r="KI3" s="71" t="str">
        <f t="shared" si="27"/>
        <v>2011DO</v>
      </c>
      <c r="KJ3" s="71" t="str">
        <f t="shared" si="27"/>
        <v>2012DO</v>
      </c>
      <c r="KK3" s="71" t="str">
        <f t="shared" si="27"/>
        <v>2013DO</v>
      </c>
      <c r="KL3" s="71" t="str">
        <f t="shared" si="27"/>
        <v>2014DO</v>
      </c>
      <c r="KM3" s="71" t="str">
        <f t="shared" si="27"/>
        <v>2015DO</v>
      </c>
      <c r="KO3" s="71" t="str">
        <f t="shared" ref="KO3:KX3" si="28">CONCATENATE(KO6,KO7)</f>
        <v>2006GL</v>
      </c>
      <c r="KP3" s="71" t="str">
        <f t="shared" si="28"/>
        <v>2007GL</v>
      </c>
      <c r="KQ3" s="71" t="str">
        <f t="shared" si="28"/>
        <v>2008GL</v>
      </c>
      <c r="KR3" s="71" t="str">
        <f t="shared" si="28"/>
        <v>2009GL</v>
      </c>
      <c r="KS3" s="71" t="str">
        <f t="shared" si="28"/>
        <v>2010GL</v>
      </c>
      <c r="KT3" s="71" t="str">
        <f t="shared" si="28"/>
        <v>2011GL</v>
      </c>
      <c r="KU3" s="71" t="str">
        <f t="shared" si="28"/>
        <v>2012GL</v>
      </c>
      <c r="KV3" s="71" t="str">
        <f t="shared" si="28"/>
        <v>2013GL</v>
      </c>
      <c r="KW3" s="71" t="str">
        <f t="shared" si="28"/>
        <v>2014GL</v>
      </c>
      <c r="KX3" s="71" t="str">
        <f t="shared" si="28"/>
        <v>2015GL</v>
      </c>
      <c r="KZ3" s="71" t="str">
        <f t="shared" ref="KZ3:LI3" si="29">CONCATENATE(KZ6,KZ7)</f>
        <v>2006FO</v>
      </c>
      <c r="LA3" s="71" t="str">
        <f t="shared" si="29"/>
        <v>2007FO</v>
      </c>
      <c r="LB3" s="71" t="str">
        <f t="shared" si="29"/>
        <v>2008FO</v>
      </c>
      <c r="LC3" s="71" t="str">
        <f t="shared" si="29"/>
        <v>2009FO</v>
      </c>
      <c r="LD3" s="71" t="str">
        <f t="shared" si="29"/>
        <v>2010FO</v>
      </c>
      <c r="LE3" s="71" t="str">
        <f t="shared" si="29"/>
        <v>2011FO</v>
      </c>
      <c r="LF3" s="71" t="str">
        <f t="shared" si="29"/>
        <v>2012FO</v>
      </c>
      <c r="LG3" s="71" t="str">
        <f t="shared" si="29"/>
        <v>2013FO</v>
      </c>
      <c r="LH3" s="71" t="str">
        <f t="shared" si="29"/>
        <v>2014FO</v>
      </c>
      <c r="LI3" s="71" t="str">
        <f t="shared" si="29"/>
        <v>2015FO</v>
      </c>
      <c r="LK3" s="71" t="str">
        <f t="shared" ref="LK3:LT3" si="30">CONCATENATE(LK6,LK7)</f>
        <v>2006KJ</v>
      </c>
      <c r="LL3" s="71" t="str">
        <f t="shared" si="30"/>
        <v>2007KJ</v>
      </c>
      <c r="LM3" s="71" t="str">
        <f t="shared" si="30"/>
        <v>2008KJ</v>
      </c>
      <c r="LN3" s="71" t="str">
        <f t="shared" si="30"/>
        <v>2009KJ</v>
      </c>
      <c r="LO3" s="71" t="str">
        <f t="shared" si="30"/>
        <v>2010KJ</v>
      </c>
      <c r="LP3" s="71" t="str">
        <f t="shared" si="30"/>
        <v>2011KJ</v>
      </c>
      <c r="LQ3" s="71" t="str">
        <f t="shared" si="30"/>
        <v>2012KJ</v>
      </c>
      <c r="LR3" s="71" t="str">
        <f t="shared" si="30"/>
        <v>2013KJ</v>
      </c>
      <c r="LS3" s="71" t="str">
        <f t="shared" si="30"/>
        <v>2014KJ</v>
      </c>
      <c r="LT3" s="71" t="str">
        <f t="shared" si="30"/>
        <v>2015KJ</v>
      </c>
    </row>
    <row r="4" spans="1:332" s="16" customFormat="1" ht="12.75" x14ac:dyDescent="0.2">
      <c r="A4" s="155">
        <v>2</v>
      </c>
      <c r="B4" s="24" t="s">
        <v>223</v>
      </c>
      <c r="C4" s="155">
        <v>2</v>
      </c>
      <c r="D4" s="26">
        <f>VLOOKUP(D7,'Bases de Cálculo'!$B$9:$M$35,11,FALSE)</f>
        <v>0.11292971718206792</v>
      </c>
      <c r="E4" s="26">
        <f>VLOOKUP(E7,'Bases de Cálculo'!$B$9:$M$35,11,FALSE)</f>
        <v>0.11292971718206792</v>
      </c>
      <c r="F4" s="26">
        <f>VLOOKUP(F7,'Bases de Cálculo'!$B$9:$M$35,11,FALSE)</f>
        <v>0.11292971718206792</v>
      </c>
      <c r="G4" s="26">
        <f>VLOOKUP(G7,'Bases de Cálculo'!$B$9:$M$35,11,FALSE)</f>
        <v>0.11292971718206792</v>
      </c>
      <c r="H4" s="26">
        <f>VLOOKUP(H7,'Bases de Cálculo'!$B$9:$M$35,11,FALSE)</f>
        <v>0.11292971718206792</v>
      </c>
      <c r="I4" s="26">
        <f>VLOOKUP(I7,'Bases de Cálculo'!$B$9:$M$35,11,FALSE)</f>
        <v>0.11292971718206792</v>
      </c>
      <c r="J4" s="26">
        <f>VLOOKUP(J7,'Bases de Cálculo'!$B$9:$M$35,11,FALSE)</f>
        <v>0.11292971718206792</v>
      </c>
      <c r="K4" s="26">
        <f>VLOOKUP(K7,'Bases de Cálculo'!$B$9:$M$35,11,FALSE)</f>
        <v>0.11292971718206792</v>
      </c>
      <c r="L4" s="26">
        <f>VLOOKUP(L7,'Bases de Cálculo'!$B$9:$M$35,11,FALSE)</f>
        <v>0.11292971718206792</v>
      </c>
      <c r="M4" s="26">
        <f>VLOOKUP(M7,'Bases de Cálculo'!$B$9:$M$35,11,FALSE)</f>
        <v>0.11292971718206792</v>
      </c>
      <c r="O4" s="26">
        <f>VLOOKUP(O7,'Bases de Cálculo'!$B$9:$M$35,11,FALSE)</f>
        <v>8.8136018640712285E-2</v>
      </c>
      <c r="P4" s="26">
        <f>VLOOKUP(P7,'Bases de Cálculo'!$B$9:$M$35,11,FALSE)</f>
        <v>8.8136018640712285E-2</v>
      </c>
      <c r="Q4" s="26">
        <f>VLOOKUP(Q7,'Bases de Cálculo'!$B$9:$M$35,11,FALSE)</f>
        <v>8.8136018640712285E-2</v>
      </c>
      <c r="R4" s="26">
        <f>VLOOKUP(R7,'Bases de Cálculo'!$B$9:$M$35,11,FALSE)</f>
        <v>8.8136018640712285E-2</v>
      </c>
      <c r="S4" s="26">
        <f>VLOOKUP(S7,'Bases de Cálculo'!$B$9:$M$35,11,FALSE)</f>
        <v>8.8136018640712285E-2</v>
      </c>
      <c r="T4" s="26">
        <f>VLOOKUP(T7,'Bases de Cálculo'!$B$9:$M$35,11,FALSE)</f>
        <v>8.8136018640712285E-2</v>
      </c>
      <c r="U4" s="26">
        <f>VLOOKUP(U7,'Bases de Cálculo'!$B$9:$M$35,11,FALSE)</f>
        <v>8.8136018640712285E-2</v>
      </c>
      <c r="V4" s="26">
        <f>VLOOKUP(V7,'Bases de Cálculo'!$B$9:$M$35,11,FALSE)</f>
        <v>8.8136018640712285E-2</v>
      </c>
      <c r="W4" s="26">
        <f>VLOOKUP(W7,'Bases de Cálculo'!$B$9:$M$35,11,FALSE)</f>
        <v>8.8136018640712285E-2</v>
      </c>
      <c r="X4" s="26">
        <f>VLOOKUP(X7,'Bases de Cálculo'!$B$9:$M$35,11,FALSE)</f>
        <v>8.8136018640712285E-2</v>
      </c>
      <c r="Z4" s="26">
        <f>VLOOKUP(Z7,'Bases de Cálculo'!$B$9:$M$35,11,FALSE)</f>
        <v>5.5539114956987067E-2</v>
      </c>
      <c r="AA4" s="26">
        <f>VLOOKUP(AA7,'Bases de Cálculo'!$B$9:$M$35,11,FALSE)</f>
        <v>5.5539114956987067E-2</v>
      </c>
      <c r="AB4" s="26">
        <f>VLOOKUP(AB7,'Bases de Cálculo'!$B$9:$M$35,11,FALSE)</f>
        <v>5.5539114956987067E-2</v>
      </c>
      <c r="AC4" s="26">
        <f>VLOOKUP(AC7,'Bases de Cálculo'!$B$9:$M$35,11,FALSE)</f>
        <v>5.5539114956987067E-2</v>
      </c>
      <c r="AD4" s="26">
        <f>VLOOKUP(AD7,'Bases de Cálculo'!$B$9:$M$35,11,FALSE)</f>
        <v>5.5539114956987067E-2</v>
      </c>
      <c r="AE4" s="26">
        <f>VLOOKUP(AE7,'Bases de Cálculo'!$B$9:$M$35,11,FALSE)</f>
        <v>5.5539114956987067E-2</v>
      </c>
      <c r="AF4" s="26">
        <f>VLOOKUP(AF7,'Bases de Cálculo'!$B$9:$M$35,11,FALSE)</f>
        <v>5.5539114956987067E-2</v>
      </c>
      <c r="AG4" s="26">
        <f>VLOOKUP(AG7,'Bases de Cálculo'!$B$9:$M$35,11,FALSE)</f>
        <v>5.5539114956987067E-2</v>
      </c>
      <c r="AH4" s="26">
        <f>VLOOKUP(AH7,'Bases de Cálculo'!$B$9:$M$35,11,FALSE)</f>
        <v>5.5539114956987067E-2</v>
      </c>
      <c r="AI4" s="26">
        <f>VLOOKUP(AI7,'Bases de Cálculo'!$B$9:$M$35,11,FALSE)</f>
        <v>5.5539114956987067E-2</v>
      </c>
      <c r="AK4" s="26">
        <f>VLOOKUP(AK7,'Bases de Cálculo'!$B$9:$M$35,11,FALSE)</f>
        <v>0</v>
      </c>
      <c r="AL4" s="26">
        <f>VLOOKUP(AL7,'Bases de Cálculo'!$B$9:$M$35,11,FALSE)</f>
        <v>0</v>
      </c>
      <c r="AM4" s="26">
        <f>VLOOKUP(AM7,'Bases de Cálculo'!$B$9:$M$35,11,FALSE)</f>
        <v>0</v>
      </c>
      <c r="AN4" s="26">
        <f>VLOOKUP(AN7,'Bases de Cálculo'!$B$9:$M$35,11,FALSE)</f>
        <v>0</v>
      </c>
      <c r="AO4" s="26">
        <f>VLOOKUP(AO7,'Bases de Cálculo'!$B$9:$M$35,11,FALSE)</f>
        <v>0</v>
      </c>
      <c r="AP4" s="26">
        <f>VLOOKUP(AP7,'Bases de Cálculo'!$B$9:$M$35,11,FALSE)</f>
        <v>0</v>
      </c>
      <c r="AQ4" s="26">
        <f>VLOOKUP(AQ7,'Bases de Cálculo'!$B$9:$M$35,11,FALSE)</f>
        <v>0</v>
      </c>
      <c r="AR4" s="26">
        <f>VLOOKUP(AR7,'Bases de Cálculo'!$B$9:$M$35,11,FALSE)</f>
        <v>0</v>
      </c>
      <c r="AS4" s="26">
        <f>VLOOKUP(AS7,'Bases de Cálculo'!$B$9:$M$35,11,FALSE)</f>
        <v>0</v>
      </c>
      <c r="AT4" s="26">
        <f>VLOOKUP(AT7,'Bases de Cálculo'!$B$9:$M$35,11,FALSE)</f>
        <v>0</v>
      </c>
      <c r="AV4" s="26">
        <f>VLOOKUP(AV7,'Bases de Cálculo'!$B$9:$M$35,11,FALSE)</f>
        <v>8.9524923242345178E-2</v>
      </c>
      <c r="AW4" s="26">
        <f>VLOOKUP(AW7,'Bases de Cálculo'!$B$9:$M$35,11,FALSE)</f>
        <v>8.9524923242345178E-2</v>
      </c>
      <c r="AX4" s="26">
        <f>VLOOKUP(AX7,'Bases de Cálculo'!$B$9:$M$35,11,FALSE)</f>
        <v>8.9524923242345178E-2</v>
      </c>
      <c r="AY4" s="26">
        <f>VLOOKUP(AY7,'Bases de Cálculo'!$B$9:$M$35,11,FALSE)</f>
        <v>8.9524923242345178E-2</v>
      </c>
      <c r="AZ4" s="26">
        <f>VLOOKUP(AZ7,'Bases de Cálculo'!$B$9:$M$35,11,FALSE)</f>
        <v>8.9524923242345178E-2</v>
      </c>
      <c r="BA4" s="26">
        <f>VLOOKUP(BA7,'Bases de Cálculo'!$B$9:$M$35,11,FALSE)</f>
        <v>8.9524923242345178E-2</v>
      </c>
      <c r="BB4" s="26">
        <f>VLOOKUP(BB7,'Bases de Cálculo'!$B$9:$M$35,11,FALSE)</f>
        <v>8.9524923242345178E-2</v>
      </c>
      <c r="BC4" s="26">
        <f>VLOOKUP(BC7,'Bases de Cálculo'!$B$9:$M$35,11,FALSE)</f>
        <v>8.9524923242345178E-2</v>
      </c>
      <c r="BD4" s="26">
        <f>VLOOKUP(BD7,'Bases de Cálculo'!$B$9:$M$35,11,FALSE)</f>
        <v>8.9524923242345178E-2</v>
      </c>
      <c r="BE4" s="26">
        <f>VLOOKUP(BE7,'Bases de Cálculo'!$B$9:$M$35,11,FALSE)</f>
        <v>8.9524923242345178E-2</v>
      </c>
      <c r="BG4" s="26">
        <f>VLOOKUP(BG7,'Bases de Cálculo'!$B$9:$M$35,11,FALSE)</f>
        <v>7.7841777688967134E-2</v>
      </c>
      <c r="BH4" s="26">
        <f>VLOOKUP(BH7,'Bases de Cálculo'!$B$9:$M$35,11,FALSE)</f>
        <v>7.7841777688967134E-2</v>
      </c>
      <c r="BI4" s="26">
        <f>VLOOKUP(BI7,'Bases de Cálculo'!$B$9:$M$35,11,FALSE)</f>
        <v>7.7841777688967134E-2</v>
      </c>
      <c r="BJ4" s="26">
        <f>VLOOKUP(BJ7,'Bases de Cálculo'!$B$9:$M$35,11,FALSE)</f>
        <v>7.7841777688967134E-2</v>
      </c>
      <c r="BK4" s="26">
        <f>VLOOKUP(BK7,'Bases de Cálculo'!$B$9:$M$35,11,FALSE)</f>
        <v>7.7841777688967134E-2</v>
      </c>
      <c r="BL4" s="26">
        <f>VLOOKUP(BL7,'Bases de Cálculo'!$B$9:$M$35,11,FALSE)</f>
        <v>7.7841777688967134E-2</v>
      </c>
      <c r="BM4" s="26">
        <f>VLOOKUP(BM7,'Bases de Cálculo'!$B$9:$M$35,11,FALSE)</f>
        <v>7.7841777688967134E-2</v>
      </c>
      <c r="BN4" s="26">
        <f>VLOOKUP(BN7,'Bases de Cálculo'!$B$9:$M$35,11,FALSE)</f>
        <v>7.7841777688967134E-2</v>
      </c>
      <c r="BO4" s="26">
        <f>VLOOKUP(BO7,'Bases de Cálculo'!$B$9:$M$35,11,FALSE)</f>
        <v>7.7841777688967134E-2</v>
      </c>
      <c r="BP4" s="26">
        <f>VLOOKUP(BP7,'Bases de Cálculo'!$B$9:$M$35,11,FALSE)</f>
        <v>7.7841777688967134E-2</v>
      </c>
      <c r="BR4" s="26">
        <f>VLOOKUP(BR7,'Bases de Cálculo'!$B$9:$M$35,11,FALSE)</f>
        <v>0</v>
      </c>
      <c r="BS4" s="26">
        <f>VLOOKUP(BS7,'Bases de Cálculo'!$B$9:$M$35,11,FALSE)</f>
        <v>0</v>
      </c>
      <c r="BT4" s="26">
        <f>VLOOKUP(BT7,'Bases de Cálculo'!$B$9:$M$35,11,FALSE)</f>
        <v>0</v>
      </c>
      <c r="BU4" s="26">
        <f>VLOOKUP(BU7,'Bases de Cálculo'!$B$9:$M$35,11,FALSE)</f>
        <v>0</v>
      </c>
      <c r="BV4" s="26">
        <f>VLOOKUP(BV7,'Bases de Cálculo'!$B$9:$M$35,11,FALSE)</f>
        <v>0</v>
      </c>
      <c r="BW4" s="26">
        <f>VLOOKUP(BW7,'Bases de Cálculo'!$B$9:$M$35,11,FALSE)</f>
        <v>0</v>
      </c>
      <c r="BX4" s="26">
        <f>VLOOKUP(BX7,'Bases de Cálculo'!$B$9:$M$35,11,FALSE)</f>
        <v>0</v>
      </c>
      <c r="BY4" s="26">
        <f>VLOOKUP(BY7,'Bases de Cálculo'!$B$9:$M$35,11,FALSE)</f>
        <v>0</v>
      </c>
      <c r="BZ4" s="26">
        <f>VLOOKUP(BZ7,'Bases de Cálculo'!$B$9:$M$35,11,FALSE)</f>
        <v>0</v>
      </c>
      <c r="CA4" s="26">
        <f>VLOOKUP(CA7,'Bases de Cálculo'!$B$9:$M$35,11,FALSE)</f>
        <v>0</v>
      </c>
      <c r="CC4" s="26">
        <f>VLOOKUP(CC7,'Bases de Cálculo'!$B$9:$M$35,11,FALSE)</f>
        <v>0</v>
      </c>
      <c r="CD4" s="26">
        <f>VLOOKUP(CD7,'Bases de Cálculo'!$B$9:$M$35,11,FALSE)</f>
        <v>0</v>
      </c>
      <c r="CE4" s="26">
        <f>VLOOKUP(CE7,'Bases de Cálculo'!$B$9:$M$35,11,FALSE)</f>
        <v>0</v>
      </c>
      <c r="CF4" s="26">
        <f>VLOOKUP(CF7,'Bases de Cálculo'!$B$9:$M$35,11,FALSE)</f>
        <v>0</v>
      </c>
      <c r="CG4" s="26">
        <f>VLOOKUP(CG7,'Bases de Cálculo'!$B$9:$M$35,11,FALSE)</f>
        <v>0</v>
      </c>
      <c r="CH4" s="26">
        <f>VLOOKUP(CH7,'Bases de Cálculo'!$B$9:$M$35,11,FALSE)</f>
        <v>0</v>
      </c>
      <c r="CI4" s="26">
        <f>VLOOKUP(CI7,'Bases de Cálculo'!$B$9:$M$35,11,FALSE)</f>
        <v>0</v>
      </c>
      <c r="CJ4" s="26">
        <f>VLOOKUP(CJ7,'Bases de Cálculo'!$B$9:$M$35,11,FALSE)</f>
        <v>0</v>
      </c>
      <c r="CK4" s="26">
        <f>VLOOKUP(CK7,'Bases de Cálculo'!$B$9:$M$35,11,FALSE)</f>
        <v>0</v>
      </c>
      <c r="CL4" s="26">
        <f>VLOOKUP(CL7,'Bases de Cálculo'!$B$9:$M$35,11,FALSE)</f>
        <v>0</v>
      </c>
      <c r="CN4" s="28">
        <f>VLOOKUP(CN7,'Bases de Cálculo'!$B$9:$M$35,11,FALSE)</f>
        <v>8.4758116120746727E-2</v>
      </c>
      <c r="CO4" s="28">
        <f>VLOOKUP(CO7,'Bases de Cálculo'!$B$9:$M$35,11,FALSE)</f>
        <v>8.4758116120746727E-2</v>
      </c>
      <c r="CP4" s="28">
        <f>VLOOKUP(CP7,'Bases de Cálculo'!$B$9:$M$35,11,FALSE)</f>
        <v>8.4758116120746727E-2</v>
      </c>
      <c r="CQ4" s="28">
        <f>VLOOKUP(CQ7,'Bases de Cálculo'!$B$9:$M$35,11,FALSE)</f>
        <v>8.4758116120746727E-2</v>
      </c>
      <c r="CR4" s="28">
        <f>VLOOKUP(CR7,'Bases de Cálculo'!$B$9:$M$35,11,FALSE)</f>
        <v>8.4758116120746727E-2</v>
      </c>
      <c r="CS4" s="28">
        <f>VLOOKUP(CS7,'Bases de Cálculo'!$B$9:$M$35,11,FALSE)</f>
        <v>8.4758116120746727E-2</v>
      </c>
      <c r="CT4" s="28">
        <f>VLOOKUP(CT7,'Bases de Cálculo'!$B$9:$M$35,11,FALSE)</f>
        <v>8.4758116120746727E-2</v>
      </c>
      <c r="CU4" s="28">
        <f>VLOOKUP(CU7,'Bases de Cálculo'!$B$9:$M$35,11,FALSE)</f>
        <v>8.4758116120746727E-2</v>
      </c>
      <c r="CV4" s="28">
        <f>VLOOKUP(CV7,'Bases de Cálculo'!$B$9:$M$35,11,FALSE)</f>
        <v>8.4758116120746727E-2</v>
      </c>
      <c r="CW4" s="28">
        <f>VLOOKUP(CW7,'Bases de Cálculo'!$B$9:$M$35,11,FALSE)</f>
        <v>8.4758116120746727E-2</v>
      </c>
      <c r="CY4" s="28">
        <f>VLOOKUP(CY7,'Bases de Cálculo'!$B$9:$M$35,11,FALSE)</f>
        <v>5.4806487022879928E-2</v>
      </c>
      <c r="CZ4" s="28">
        <f>VLOOKUP(CZ7,'Bases de Cálculo'!$B$9:$M$35,11,FALSE)</f>
        <v>5.4806487022879928E-2</v>
      </c>
      <c r="DA4" s="28">
        <f>VLOOKUP(DA7,'Bases de Cálculo'!$B$9:$M$35,11,FALSE)</f>
        <v>5.4806487022879928E-2</v>
      </c>
      <c r="DB4" s="28">
        <f>VLOOKUP(DB7,'Bases de Cálculo'!$B$9:$M$35,11,FALSE)</f>
        <v>5.4806487022879928E-2</v>
      </c>
      <c r="DC4" s="28">
        <f>VLOOKUP(DC7,'Bases de Cálculo'!$B$9:$M$35,11,FALSE)</f>
        <v>5.4806487022879928E-2</v>
      </c>
      <c r="DD4" s="28">
        <f>VLOOKUP(DD7,'Bases de Cálculo'!$B$9:$M$35,11,FALSE)</f>
        <v>5.4806487022879928E-2</v>
      </c>
      <c r="DE4" s="28">
        <f>VLOOKUP(DE7,'Bases de Cálculo'!$B$9:$M$35,11,FALSE)</f>
        <v>5.4806487022879928E-2</v>
      </c>
      <c r="DF4" s="28">
        <f>VLOOKUP(DF7,'Bases de Cálculo'!$B$9:$M$35,11,FALSE)</f>
        <v>5.4806487022879928E-2</v>
      </c>
      <c r="DG4" s="28">
        <f>VLOOKUP(DG7,'Bases de Cálculo'!$B$9:$M$35,11,FALSE)</f>
        <v>5.4806487022879928E-2</v>
      </c>
      <c r="DH4" s="28">
        <f>VLOOKUP(DH7,'Bases de Cálculo'!$B$9:$M$35,11,FALSE)</f>
        <v>5.4806487022879928E-2</v>
      </c>
      <c r="DJ4" s="28">
        <f>VLOOKUP(DJ7,'Bases de Cálculo'!$B$9:$M$35,11,FALSE)</f>
        <v>8.9524923242345178E-2</v>
      </c>
      <c r="DK4" s="28">
        <f>VLOOKUP(DK7,'Bases de Cálculo'!$B$9:$M$35,11,FALSE)</f>
        <v>8.9524923242345178E-2</v>
      </c>
      <c r="DL4" s="28">
        <f>VLOOKUP(DL7,'Bases de Cálculo'!$B$9:$M$35,11,FALSE)</f>
        <v>8.9524923242345178E-2</v>
      </c>
      <c r="DM4" s="28">
        <f>VLOOKUP(DM7,'Bases de Cálculo'!$B$9:$M$35,11,FALSE)</f>
        <v>8.9524923242345178E-2</v>
      </c>
      <c r="DN4" s="28">
        <f>VLOOKUP(DN7,'Bases de Cálculo'!$B$9:$M$35,11,FALSE)</f>
        <v>8.9524923242345178E-2</v>
      </c>
      <c r="DO4" s="28">
        <f>VLOOKUP(DO7,'Bases de Cálculo'!$B$9:$M$35,11,FALSE)</f>
        <v>8.9524923242345178E-2</v>
      </c>
      <c r="DP4" s="28">
        <f>VLOOKUP(DP7,'Bases de Cálculo'!$B$9:$M$35,11,FALSE)</f>
        <v>8.9524923242345178E-2</v>
      </c>
      <c r="DQ4" s="28">
        <f>VLOOKUP(DQ7,'Bases de Cálculo'!$B$9:$M$35,11,FALSE)</f>
        <v>8.9524923242345178E-2</v>
      </c>
      <c r="DR4" s="28">
        <f>VLOOKUP(DR7,'Bases de Cálculo'!$B$9:$M$35,11,FALSE)</f>
        <v>8.9524923242345178E-2</v>
      </c>
      <c r="DS4" s="28">
        <f>VLOOKUP(DS7,'Bases de Cálculo'!$B$9:$M$35,11,FALSE)</f>
        <v>8.9524923242345178E-2</v>
      </c>
      <c r="DU4" s="28">
        <f>VLOOKUP(DU7,'Bases de Cálculo'!$B$9:$M$35,11,FALSE)</f>
        <v>8.8136018640712285E-2</v>
      </c>
      <c r="DV4" s="28">
        <f>VLOOKUP(DV7,'Bases de Cálculo'!$B$9:$M$35,11,FALSE)</f>
        <v>8.8136018640712285E-2</v>
      </c>
      <c r="DW4" s="28">
        <f>VLOOKUP(DW7,'Bases de Cálculo'!$B$9:$M$35,11,FALSE)</f>
        <v>8.8136018640712285E-2</v>
      </c>
      <c r="DX4" s="28">
        <f>VLOOKUP(DX7,'Bases de Cálculo'!$B$9:$M$35,11,FALSE)</f>
        <v>8.8136018640712285E-2</v>
      </c>
      <c r="DY4" s="28">
        <f>VLOOKUP(DY7,'Bases de Cálculo'!$B$9:$M$35,11,FALSE)</f>
        <v>8.8136018640712285E-2</v>
      </c>
      <c r="DZ4" s="28">
        <f>VLOOKUP(DZ7,'Bases de Cálculo'!$B$9:$M$35,11,FALSE)</f>
        <v>8.8136018640712285E-2</v>
      </c>
      <c r="EA4" s="28">
        <f>VLOOKUP(EA7,'Bases de Cálculo'!$B$9:$M$35,11,FALSE)</f>
        <v>8.8136018640712285E-2</v>
      </c>
      <c r="EB4" s="28">
        <f>VLOOKUP(EB7,'Bases de Cálculo'!$B$9:$M$35,11,FALSE)</f>
        <v>8.8136018640712285E-2</v>
      </c>
      <c r="EC4" s="28">
        <f>VLOOKUP(EC7,'Bases de Cálculo'!$B$9:$M$35,11,FALSE)</f>
        <v>8.8136018640712285E-2</v>
      </c>
      <c r="ED4" s="28">
        <f>VLOOKUP(ED7,'Bases de Cálculo'!$B$9:$M$35,11,FALSE)</f>
        <v>8.8136018640712285E-2</v>
      </c>
      <c r="EF4" s="28">
        <f>VLOOKUP(EF7,'Bases de Cálculo'!$B$9:$M$35,11,FALSE)</f>
        <v>7.5166375708662928E-2</v>
      </c>
      <c r="EG4" s="28">
        <f>VLOOKUP(EG7,'Bases de Cálculo'!$B$9:$M$35,11,FALSE)</f>
        <v>7.5166375708662928E-2</v>
      </c>
      <c r="EH4" s="28">
        <f>VLOOKUP(EH7,'Bases de Cálculo'!$B$9:$M$35,11,FALSE)</f>
        <v>7.5166375708662928E-2</v>
      </c>
      <c r="EI4" s="28">
        <f>VLOOKUP(EI7,'Bases de Cálculo'!$B$9:$M$35,11,FALSE)</f>
        <v>7.5166375708662928E-2</v>
      </c>
      <c r="EJ4" s="28">
        <f>VLOOKUP(EJ7,'Bases de Cálculo'!$B$9:$M$35,11,FALSE)</f>
        <v>7.5166375708662928E-2</v>
      </c>
      <c r="EK4" s="28">
        <f>VLOOKUP(EK7,'Bases de Cálculo'!$B$9:$M$35,11,FALSE)</f>
        <v>7.5166375708662928E-2</v>
      </c>
      <c r="EL4" s="28">
        <f>VLOOKUP(EL7,'Bases de Cálculo'!$B$9:$M$35,11,FALSE)</f>
        <v>7.5166375708662928E-2</v>
      </c>
      <c r="EM4" s="28">
        <f>VLOOKUP(EM7,'Bases de Cálculo'!$B$9:$M$35,11,FALSE)</f>
        <v>7.5166375708662928E-2</v>
      </c>
      <c r="EN4" s="28">
        <f>VLOOKUP(EN7,'Bases de Cálculo'!$B$9:$M$35,11,FALSE)</f>
        <v>7.5166375708662928E-2</v>
      </c>
      <c r="EO4" s="28">
        <f>VLOOKUP(EO7,'Bases de Cálculo'!$B$9:$M$35,11,FALSE)</f>
        <v>7.5166375708662928E-2</v>
      </c>
      <c r="EQ4" s="28">
        <f>VLOOKUP(EQ7,'Bases de Cálculo'!$B$9:$M$35,11,FALSE)</f>
        <v>0</v>
      </c>
      <c r="ER4" s="28">
        <f>VLOOKUP(ER7,'Bases de Cálculo'!$B$9:$M$35,11,FALSE)</f>
        <v>0</v>
      </c>
      <c r="ES4" s="28">
        <f>VLOOKUP(ES7,'Bases de Cálculo'!$B$9:$M$35,11,FALSE)</f>
        <v>0</v>
      </c>
      <c r="ET4" s="28">
        <f>VLOOKUP(ET7,'Bases de Cálculo'!$B$9:$M$35,11,FALSE)</f>
        <v>0</v>
      </c>
      <c r="EU4" s="28">
        <f>VLOOKUP(EU7,'Bases de Cálculo'!$B$9:$M$35,11,FALSE)</f>
        <v>0</v>
      </c>
      <c r="EV4" s="28">
        <f>VLOOKUP(EV7,'Bases de Cálculo'!$B$9:$M$35,11,FALSE)</f>
        <v>0</v>
      </c>
      <c r="EW4" s="28">
        <f>VLOOKUP(EW7,'Bases de Cálculo'!$B$9:$M$35,11,FALSE)</f>
        <v>0</v>
      </c>
      <c r="EX4" s="28">
        <f>VLOOKUP(EX7,'Bases de Cálculo'!$B$9:$M$35,11,FALSE)</f>
        <v>0</v>
      </c>
      <c r="EY4" s="28">
        <f>VLOOKUP(EY7,'Bases de Cálculo'!$B$9:$M$35,11,FALSE)</f>
        <v>0</v>
      </c>
      <c r="EZ4" s="28">
        <f>VLOOKUP(EZ7,'Bases de Cálculo'!$B$9:$M$35,11,FALSE)</f>
        <v>0</v>
      </c>
      <c r="FB4" s="28">
        <f>VLOOKUP(FB7,'Bases de Cálculo'!$B$9:$M$35,11,FALSE)</f>
        <v>0</v>
      </c>
      <c r="FC4" s="28">
        <f>VLOOKUP(FC7,'Bases de Cálculo'!$B$9:$M$35,11,FALSE)</f>
        <v>0</v>
      </c>
      <c r="FD4" s="28">
        <f>VLOOKUP(FD7,'Bases de Cálculo'!$B$9:$M$35,11,FALSE)</f>
        <v>0</v>
      </c>
      <c r="FE4" s="28">
        <f>VLOOKUP(FE7,'Bases de Cálculo'!$B$9:$M$35,11,FALSE)</f>
        <v>0</v>
      </c>
      <c r="FF4" s="28">
        <f>VLOOKUP(FF7,'Bases de Cálculo'!$B$9:$M$35,11,FALSE)</f>
        <v>0</v>
      </c>
      <c r="FG4" s="28">
        <f>VLOOKUP(FG7,'Bases de Cálculo'!$B$9:$M$35,11,FALSE)</f>
        <v>0</v>
      </c>
      <c r="FH4" s="28">
        <f>VLOOKUP(FH7,'Bases de Cálculo'!$B$9:$M$35,11,FALSE)</f>
        <v>0</v>
      </c>
      <c r="FI4" s="28">
        <f>VLOOKUP(FI7,'Bases de Cálculo'!$B$9:$M$35,11,FALSE)</f>
        <v>0</v>
      </c>
      <c r="FJ4" s="28">
        <f>VLOOKUP(FJ7,'Bases de Cálculo'!$B$9:$M$35,11,FALSE)</f>
        <v>0</v>
      </c>
      <c r="FK4" s="28">
        <f>VLOOKUP(FK7,'Bases de Cálculo'!$B$9:$M$35,11,FALSE)</f>
        <v>0</v>
      </c>
      <c r="FM4" s="28">
        <f>VLOOKUP(FM7,'Bases de Cálculo'!$B$9:$M$35,11,FALSE)</f>
        <v>7.8281203343664757E-2</v>
      </c>
      <c r="FN4" s="28">
        <f>VLOOKUP(FN7,'Bases de Cálculo'!$B$9:$M$35,11,FALSE)</f>
        <v>7.8281203343664757E-2</v>
      </c>
      <c r="FO4" s="28">
        <f>VLOOKUP(FO7,'Bases de Cálculo'!$B$9:$M$35,11,FALSE)</f>
        <v>7.8281203343664757E-2</v>
      </c>
      <c r="FP4" s="28">
        <f>VLOOKUP(FP7,'Bases de Cálculo'!$B$9:$M$35,11,FALSE)</f>
        <v>7.8281203343664757E-2</v>
      </c>
      <c r="FQ4" s="28">
        <f>VLOOKUP(FQ7,'Bases de Cálculo'!$B$9:$M$35,11,FALSE)</f>
        <v>7.8281203343664757E-2</v>
      </c>
      <c r="FR4" s="28">
        <f>VLOOKUP(FR7,'Bases de Cálculo'!$B$9:$M$35,11,FALSE)</f>
        <v>7.8281203343664757E-2</v>
      </c>
      <c r="FS4" s="28">
        <f>VLOOKUP(FS7,'Bases de Cálculo'!$B$9:$M$35,11,FALSE)</f>
        <v>7.8281203343664757E-2</v>
      </c>
      <c r="FT4" s="28">
        <f>VLOOKUP(FT7,'Bases de Cálculo'!$B$9:$M$35,11,FALSE)</f>
        <v>7.8281203343664757E-2</v>
      </c>
      <c r="FU4" s="28">
        <f>VLOOKUP(FU7,'Bases de Cálculo'!$B$9:$M$35,11,FALSE)</f>
        <v>7.8281203343664757E-2</v>
      </c>
      <c r="FV4" s="28">
        <f>VLOOKUP(FV7,'Bases de Cálculo'!$B$9:$M$35,11,FALSE)</f>
        <v>7.8281203343664757E-2</v>
      </c>
      <c r="FX4" s="28">
        <f>VLOOKUP(FX7,'Bases de Cálculo'!$B$9:$M$35,11,FALSE)</f>
        <v>4.0784041574326496E-2</v>
      </c>
      <c r="FY4" s="28">
        <f>VLOOKUP(FY7,'Bases de Cálculo'!$B$9:$M$35,11,FALSE)</f>
        <v>4.0784041574326496E-2</v>
      </c>
      <c r="FZ4" s="28">
        <f>VLOOKUP(FZ7,'Bases de Cálculo'!$B$9:$M$35,11,FALSE)</f>
        <v>4.0784041574326496E-2</v>
      </c>
      <c r="GA4" s="28">
        <f>VLOOKUP(GA7,'Bases de Cálculo'!$B$9:$M$35,11,FALSE)</f>
        <v>4.0784041574326496E-2</v>
      </c>
      <c r="GB4" s="28">
        <f>VLOOKUP(GB7,'Bases de Cálculo'!$B$9:$M$35,11,FALSE)</f>
        <v>4.0784041574326496E-2</v>
      </c>
      <c r="GC4" s="28">
        <f>VLOOKUP(GC7,'Bases de Cálculo'!$B$9:$M$35,11,FALSE)</f>
        <v>4.0784041574326496E-2</v>
      </c>
      <c r="GD4" s="28">
        <f>VLOOKUP(GD7,'Bases de Cálculo'!$B$9:$M$35,11,FALSE)</f>
        <v>4.0784041574326496E-2</v>
      </c>
      <c r="GE4" s="28">
        <f>VLOOKUP(GE7,'Bases de Cálculo'!$B$9:$M$35,11,FALSE)</f>
        <v>4.0784041574326496E-2</v>
      </c>
      <c r="GF4" s="28">
        <f>VLOOKUP(GF7,'Bases de Cálculo'!$B$9:$M$35,11,FALSE)</f>
        <v>4.0784041574326496E-2</v>
      </c>
      <c r="GG4" s="28">
        <f>VLOOKUP(GG7,'Bases de Cálculo'!$B$9:$M$35,11,FALSE)</f>
        <v>4.0784041574326496E-2</v>
      </c>
      <c r="GI4" s="28">
        <f>VLOOKUP(GI7,'Bases de Cálculo'!$B$9:$M$35,11,FALSE)</f>
        <v>4.7289338246831368E-2</v>
      </c>
      <c r="GJ4" s="28">
        <f>VLOOKUP(GJ7,'Bases de Cálculo'!$B$9:$M$35,11,FALSE)</f>
        <v>4.7289338246831368E-2</v>
      </c>
      <c r="GK4" s="28">
        <f>VLOOKUP(GK7,'Bases de Cálculo'!$B$9:$M$35,11,FALSE)</f>
        <v>4.7289338246831368E-2</v>
      </c>
      <c r="GL4" s="28">
        <f>VLOOKUP(GL7,'Bases de Cálculo'!$B$9:$M$35,11,FALSE)</f>
        <v>4.7289338246831368E-2</v>
      </c>
      <c r="GM4" s="28">
        <f>VLOOKUP(GM7,'Bases de Cálculo'!$B$9:$M$35,11,FALSE)</f>
        <v>4.7289338246831368E-2</v>
      </c>
      <c r="GN4" s="28">
        <f>VLOOKUP(GN7,'Bases de Cálculo'!$B$9:$M$35,11,FALSE)</f>
        <v>4.7289338246831368E-2</v>
      </c>
      <c r="GO4" s="28">
        <f>VLOOKUP(GO7,'Bases de Cálculo'!$B$9:$M$35,11,FALSE)</f>
        <v>4.7289338246831368E-2</v>
      </c>
      <c r="GP4" s="28">
        <f>VLOOKUP(GP7,'Bases de Cálculo'!$B$9:$M$35,11,FALSE)</f>
        <v>4.7289338246831368E-2</v>
      </c>
      <c r="GQ4" s="28">
        <f>VLOOKUP(GQ7,'Bases de Cálculo'!$B$9:$M$35,11,FALSE)</f>
        <v>4.7289338246831368E-2</v>
      </c>
      <c r="GR4" s="28">
        <f>VLOOKUP(GR7,'Bases de Cálculo'!$B$9:$M$35,11,FALSE)</f>
        <v>4.7289338246831368E-2</v>
      </c>
      <c r="GT4" s="28">
        <f>VLOOKUP(GT7,'Bases de Cálculo'!$B$9:$M$35,11,FALSE)</f>
        <v>6.919382714033373E-2</v>
      </c>
      <c r="GU4" s="28">
        <f>VLOOKUP(GU7,'Bases de Cálculo'!$B$9:$M$35,11,FALSE)</f>
        <v>6.919382714033373E-2</v>
      </c>
      <c r="GV4" s="28">
        <f>VLOOKUP(GV7,'Bases de Cálculo'!$B$9:$M$35,11,FALSE)</f>
        <v>6.919382714033373E-2</v>
      </c>
      <c r="GW4" s="28">
        <f>VLOOKUP(GW7,'Bases de Cálculo'!$B$9:$M$35,11,FALSE)</f>
        <v>6.919382714033373E-2</v>
      </c>
      <c r="GX4" s="28">
        <f>VLOOKUP(GX7,'Bases de Cálculo'!$B$9:$M$35,11,FALSE)</f>
        <v>6.919382714033373E-2</v>
      </c>
      <c r="GY4" s="28">
        <f>VLOOKUP(GY7,'Bases de Cálculo'!$B$9:$M$35,11,FALSE)</f>
        <v>6.919382714033373E-2</v>
      </c>
      <c r="GZ4" s="28">
        <f>VLOOKUP(GZ7,'Bases de Cálculo'!$B$9:$M$35,11,FALSE)</f>
        <v>6.919382714033373E-2</v>
      </c>
      <c r="HA4" s="28">
        <f>VLOOKUP(HA7,'Bases de Cálculo'!$B$9:$M$35,11,FALSE)</f>
        <v>6.919382714033373E-2</v>
      </c>
      <c r="HB4" s="28">
        <f>VLOOKUP(HB7,'Bases de Cálculo'!$B$9:$M$35,11,FALSE)</f>
        <v>6.919382714033373E-2</v>
      </c>
      <c r="HC4" s="28">
        <f>VLOOKUP(HC7,'Bases de Cálculo'!$B$9:$M$35,11,FALSE)</f>
        <v>6.919382714033373E-2</v>
      </c>
      <c r="HE4" s="28">
        <f>VLOOKUP(HE7,'Bases de Cálculo'!$B$9:$M$35,11,FALSE)</f>
        <v>8.7735056011523968E-2</v>
      </c>
      <c r="HF4" s="28">
        <f>VLOOKUP(HF7,'Bases de Cálculo'!$B$9:$M$35,11,FALSE)</f>
        <v>8.7735056011523968E-2</v>
      </c>
      <c r="HG4" s="28">
        <f>VLOOKUP(HG7,'Bases de Cálculo'!$B$9:$M$35,11,FALSE)</f>
        <v>8.7735056011523968E-2</v>
      </c>
      <c r="HH4" s="28">
        <f>VLOOKUP(HH7,'Bases de Cálculo'!$B$9:$M$35,11,FALSE)</f>
        <v>8.7735056011523968E-2</v>
      </c>
      <c r="HI4" s="28">
        <f>VLOOKUP(HI7,'Bases de Cálculo'!$B$9:$M$35,11,FALSE)</f>
        <v>8.7735056011523968E-2</v>
      </c>
      <c r="HJ4" s="28">
        <f>VLOOKUP(HJ7,'Bases de Cálculo'!$B$9:$M$35,11,FALSE)</f>
        <v>8.7735056011523968E-2</v>
      </c>
      <c r="HK4" s="28">
        <f>VLOOKUP(HK7,'Bases de Cálculo'!$B$9:$M$35,11,FALSE)</f>
        <v>8.7735056011523968E-2</v>
      </c>
      <c r="HL4" s="28">
        <f>VLOOKUP(HL7,'Bases de Cálculo'!$B$9:$M$35,11,FALSE)</f>
        <v>8.7735056011523968E-2</v>
      </c>
      <c r="HM4" s="28">
        <f>VLOOKUP(HM7,'Bases de Cálculo'!$B$9:$M$35,11,FALSE)</f>
        <v>8.7735056011523968E-2</v>
      </c>
      <c r="HN4" s="28">
        <f>VLOOKUP(HN7,'Bases de Cálculo'!$B$9:$M$35,11,FALSE)</f>
        <v>8.7735056011523968E-2</v>
      </c>
      <c r="HP4" s="72">
        <f>VLOOKUP(HP7,'Bases de Cálculo'!$B$9:$M$35,11,FALSE)</f>
        <v>0.11292971718206792</v>
      </c>
      <c r="HQ4" s="72">
        <f>VLOOKUP(HQ7,'Bases de Cálculo'!$B$9:$M$35,11,FALSE)</f>
        <v>0.11292971718206792</v>
      </c>
      <c r="HR4" s="72">
        <f>VLOOKUP(HR7,'Bases de Cálculo'!$B$9:$M$35,11,FALSE)</f>
        <v>0.11292971718206792</v>
      </c>
      <c r="HS4" s="72">
        <f>VLOOKUP(HS7,'Bases de Cálculo'!$B$9:$M$35,11,FALSE)</f>
        <v>0.11292971718206792</v>
      </c>
      <c r="HT4" s="72">
        <f>VLOOKUP(HT7,'Bases de Cálculo'!$B$9:$M$35,11,FALSE)</f>
        <v>0.11292971718206792</v>
      </c>
      <c r="HU4" s="72">
        <f>VLOOKUP(HU7,'Bases de Cálculo'!$B$9:$M$35,11,FALSE)</f>
        <v>0.11292971718206792</v>
      </c>
      <c r="HV4" s="72">
        <f>VLOOKUP(HV7,'Bases de Cálculo'!$B$9:$M$35,11,FALSE)</f>
        <v>0.11292971718206792</v>
      </c>
      <c r="HW4" s="72">
        <f>VLOOKUP(HW7,'Bases de Cálculo'!$B$9:$M$35,11,FALSE)</f>
        <v>0.11292971718206792</v>
      </c>
      <c r="HX4" s="72">
        <f>VLOOKUP(HX7,'Bases de Cálculo'!$B$9:$M$35,11,FALSE)</f>
        <v>0.11292971718206792</v>
      </c>
      <c r="HY4" s="72">
        <f>VLOOKUP(HY7,'Bases de Cálculo'!$B$9:$M$35,11,FALSE)</f>
        <v>0.11292971718206792</v>
      </c>
      <c r="IA4" s="72">
        <f>VLOOKUP(IA7,'Bases de Cálculo'!$B$9:$M$35,11,FALSE)</f>
        <v>8.8136018640712285E-2</v>
      </c>
      <c r="IB4" s="72">
        <f>VLOOKUP(IB7,'Bases de Cálculo'!$B$9:$M$35,11,FALSE)</f>
        <v>8.8136018640712285E-2</v>
      </c>
      <c r="IC4" s="72">
        <f>VLOOKUP(IC7,'Bases de Cálculo'!$B$9:$M$35,11,FALSE)</f>
        <v>8.8136018640712285E-2</v>
      </c>
      <c r="ID4" s="72">
        <f>VLOOKUP(ID7,'Bases de Cálculo'!$B$9:$M$35,11,FALSE)</f>
        <v>8.8136018640712285E-2</v>
      </c>
      <c r="IE4" s="72">
        <f>VLOOKUP(IE7,'Bases de Cálculo'!$B$9:$M$35,11,FALSE)</f>
        <v>8.8136018640712285E-2</v>
      </c>
      <c r="IF4" s="72">
        <f>VLOOKUP(IF7,'Bases de Cálculo'!$B$9:$M$35,11,FALSE)</f>
        <v>8.8136018640712285E-2</v>
      </c>
      <c r="IG4" s="72">
        <f>VLOOKUP(IG7,'Bases de Cálculo'!$B$9:$M$35,11,FALSE)</f>
        <v>8.8136018640712285E-2</v>
      </c>
      <c r="IH4" s="72">
        <f>VLOOKUP(IH7,'Bases de Cálculo'!$B$9:$M$35,11,FALSE)</f>
        <v>8.8136018640712285E-2</v>
      </c>
      <c r="II4" s="72">
        <f>VLOOKUP(II7,'Bases de Cálculo'!$B$9:$M$35,11,FALSE)</f>
        <v>8.8136018640712285E-2</v>
      </c>
      <c r="IJ4" s="72">
        <f>VLOOKUP(IJ7,'Bases de Cálculo'!$B$9:$M$35,11,FALSE)</f>
        <v>8.8136018640712285E-2</v>
      </c>
      <c r="IL4" s="72">
        <f>VLOOKUP(IL7,'Bases de Cálculo'!$B$9:$M$35,11,FALSE)</f>
        <v>5.5539114956987067E-2</v>
      </c>
      <c r="IM4" s="72">
        <f>VLOOKUP(IM7,'Bases de Cálculo'!$B$9:$M$35,11,FALSE)</f>
        <v>5.5539114956987067E-2</v>
      </c>
      <c r="IN4" s="72">
        <f>VLOOKUP(IN7,'Bases de Cálculo'!$B$9:$M$35,11,FALSE)</f>
        <v>5.5539114956987067E-2</v>
      </c>
      <c r="IO4" s="72">
        <f>VLOOKUP(IO7,'Bases de Cálculo'!$B$9:$M$35,11,FALSE)</f>
        <v>5.5539114956987067E-2</v>
      </c>
      <c r="IP4" s="72">
        <f>VLOOKUP(IP7,'Bases de Cálculo'!$B$9:$M$35,11,FALSE)</f>
        <v>5.5539114956987067E-2</v>
      </c>
      <c r="IQ4" s="72">
        <f>VLOOKUP(IQ7,'Bases de Cálculo'!$B$9:$M$35,11,FALSE)</f>
        <v>5.5539114956987067E-2</v>
      </c>
      <c r="IR4" s="72">
        <f>VLOOKUP(IR7,'Bases de Cálculo'!$B$9:$M$35,11,FALSE)</f>
        <v>5.5539114956987067E-2</v>
      </c>
      <c r="IS4" s="72">
        <f>VLOOKUP(IS7,'Bases de Cálculo'!$B$9:$M$35,11,FALSE)</f>
        <v>5.5539114956987067E-2</v>
      </c>
      <c r="IT4" s="72">
        <f>VLOOKUP(IT7,'Bases de Cálculo'!$B$9:$M$35,11,FALSE)</f>
        <v>5.5539114956987067E-2</v>
      </c>
      <c r="IU4" s="72">
        <f>VLOOKUP(IU7,'Bases de Cálculo'!$B$9:$M$35,11,FALSE)</f>
        <v>5.5539114956987067E-2</v>
      </c>
      <c r="IW4" s="72">
        <f>VLOOKUP(IW7,'Bases de Cálculo'!$B$9:$M$35,11,FALSE)</f>
        <v>0</v>
      </c>
      <c r="IX4" s="72">
        <f>VLOOKUP(IX7,'Bases de Cálculo'!$B$9:$M$35,11,FALSE)</f>
        <v>0</v>
      </c>
      <c r="IY4" s="72">
        <f>VLOOKUP(IY7,'Bases de Cálculo'!$B$9:$M$35,11,FALSE)</f>
        <v>0</v>
      </c>
      <c r="IZ4" s="72">
        <f>VLOOKUP(IZ7,'Bases de Cálculo'!$B$9:$M$35,11,FALSE)</f>
        <v>0</v>
      </c>
      <c r="JA4" s="72">
        <f>VLOOKUP(JA7,'Bases de Cálculo'!$B$9:$M$35,11,FALSE)</f>
        <v>0</v>
      </c>
      <c r="JB4" s="72">
        <f>VLOOKUP(JB7,'Bases de Cálculo'!$B$9:$M$35,11,FALSE)</f>
        <v>0</v>
      </c>
      <c r="JC4" s="72">
        <f>VLOOKUP(JC7,'Bases de Cálculo'!$B$9:$M$35,11,FALSE)</f>
        <v>0</v>
      </c>
      <c r="JD4" s="72">
        <f>VLOOKUP(JD7,'Bases de Cálculo'!$B$9:$M$35,11,FALSE)</f>
        <v>0</v>
      </c>
      <c r="JE4" s="72">
        <f>VLOOKUP(JE7,'Bases de Cálculo'!$B$9:$M$35,11,FALSE)</f>
        <v>0</v>
      </c>
      <c r="JF4" s="72">
        <f>VLOOKUP(JF7,'Bases de Cálculo'!$B$9:$M$35,11,FALSE)</f>
        <v>0</v>
      </c>
      <c r="JH4" s="72">
        <f>VLOOKUP(JH7,'Bases de Cálculo'!$B$9:$M$35,11,FALSE)</f>
        <v>7.7841777688967134E-2</v>
      </c>
      <c r="JI4" s="72">
        <f>VLOOKUP(JI7,'Bases de Cálculo'!$B$9:$M$35,11,FALSE)</f>
        <v>7.7841777688967134E-2</v>
      </c>
      <c r="JJ4" s="72">
        <f>VLOOKUP(JJ7,'Bases de Cálculo'!$B$9:$M$35,11,FALSE)</f>
        <v>7.7841777688967134E-2</v>
      </c>
      <c r="JK4" s="72">
        <f>VLOOKUP(JK7,'Bases de Cálculo'!$B$9:$M$35,11,FALSE)</f>
        <v>7.7841777688967134E-2</v>
      </c>
      <c r="JL4" s="72">
        <f>VLOOKUP(JL7,'Bases de Cálculo'!$B$9:$M$35,11,FALSE)</f>
        <v>7.7841777688967134E-2</v>
      </c>
      <c r="JM4" s="72">
        <f>VLOOKUP(JM7,'Bases de Cálculo'!$B$9:$M$35,11,FALSE)</f>
        <v>7.7841777688967134E-2</v>
      </c>
      <c r="JN4" s="72">
        <f>VLOOKUP(JN7,'Bases de Cálculo'!$B$9:$M$35,11,FALSE)</f>
        <v>7.7841777688967134E-2</v>
      </c>
      <c r="JO4" s="72">
        <f>VLOOKUP(JO7,'Bases de Cálculo'!$B$9:$M$35,11,FALSE)</f>
        <v>7.7841777688967134E-2</v>
      </c>
      <c r="JP4" s="72">
        <f>VLOOKUP(JP7,'Bases de Cálculo'!$B$9:$M$35,11,FALSE)</f>
        <v>7.7841777688967134E-2</v>
      </c>
      <c r="JQ4" s="72">
        <f>VLOOKUP(JQ7,'Bases de Cálculo'!$B$9:$M$35,11,FALSE)</f>
        <v>7.7841777688967134E-2</v>
      </c>
      <c r="JS4" s="72">
        <f>VLOOKUP(JS7,'Bases de Cálculo'!$B$9:$M$35,11,FALSE)</f>
        <v>0</v>
      </c>
      <c r="JT4" s="72">
        <f>VLOOKUP(JT7,'Bases de Cálculo'!$B$9:$M$35,11,FALSE)</f>
        <v>0</v>
      </c>
      <c r="JU4" s="72">
        <f>VLOOKUP(JU7,'Bases de Cálculo'!$B$9:$M$35,11,FALSE)</f>
        <v>0</v>
      </c>
      <c r="JV4" s="72">
        <f>VLOOKUP(JV7,'Bases de Cálculo'!$B$9:$M$35,11,FALSE)</f>
        <v>0</v>
      </c>
      <c r="JW4" s="72">
        <f>VLOOKUP(JW7,'Bases de Cálculo'!$B$9:$M$35,11,FALSE)</f>
        <v>0</v>
      </c>
      <c r="JX4" s="72">
        <f>VLOOKUP(JX7,'Bases de Cálculo'!$B$9:$M$35,11,FALSE)</f>
        <v>0</v>
      </c>
      <c r="JY4" s="72">
        <f>VLOOKUP(JY7,'Bases de Cálculo'!$B$9:$M$35,11,FALSE)</f>
        <v>0</v>
      </c>
      <c r="JZ4" s="72">
        <f>VLOOKUP(JZ7,'Bases de Cálculo'!$B$9:$M$35,11,FALSE)</f>
        <v>0</v>
      </c>
      <c r="KA4" s="72">
        <f>VLOOKUP(KA7,'Bases de Cálculo'!$B$9:$M$35,11,FALSE)</f>
        <v>0</v>
      </c>
      <c r="KB4" s="72">
        <f>VLOOKUP(KB7,'Bases de Cálculo'!$B$9:$M$35,11,FALSE)</f>
        <v>0</v>
      </c>
      <c r="KD4" s="72">
        <f>VLOOKUP(KD7,'Bases de Cálculo'!$B$9:$M$35,11,FALSE)</f>
        <v>7.5166375708662928E-2</v>
      </c>
      <c r="KE4" s="72">
        <f>VLOOKUP(KE7,'Bases de Cálculo'!$B$9:$M$35,11,FALSE)</f>
        <v>7.5166375708662928E-2</v>
      </c>
      <c r="KF4" s="72">
        <f>VLOOKUP(KF7,'Bases de Cálculo'!$B$9:$M$35,11,FALSE)</f>
        <v>7.5166375708662928E-2</v>
      </c>
      <c r="KG4" s="72">
        <f>VLOOKUP(KG7,'Bases de Cálculo'!$B$9:$M$35,11,FALSE)</f>
        <v>7.5166375708662928E-2</v>
      </c>
      <c r="KH4" s="72">
        <f>VLOOKUP(KH7,'Bases de Cálculo'!$B$9:$M$35,11,FALSE)</f>
        <v>7.5166375708662928E-2</v>
      </c>
      <c r="KI4" s="72">
        <f>VLOOKUP(KI7,'Bases de Cálculo'!$B$9:$M$35,11,FALSE)</f>
        <v>7.5166375708662928E-2</v>
      </c>
      <c r="KJ4" s="72">
        <f>VLOOKUP(KJ7,'Bases de Cálculo'!$B$9:$M$35,11,FALSE)</f>
        <v>7.5166375708662928E-2</v>
      </c>
      <c r="KK4" s="72">
        <f>VLOOKUP(KK7,'Bases de Cálculo'!$B$9:$M$35,11,FALSE)</f>
        <v>7.5166375708662928E-2</v>
      </c>
      <c r="KL4" s="72">
        <f>VLOOKUP(KL7,'Bases de Cálculo'!$B$9:$M$35,11,FALSE)</f>
        <v>7.5166375708662928E-2</v>
      </c>
      <c r="KM4" s="72">
        <f>VLOOKUP(KM7,'Bases de Cálculo'!$B$9:$M$35,11,FALSE)</f>
        <v>7.5166375708662928E-2</v>
      </c>
      <c r="KO4" s="72">
        <f>VLOOKUP(KO7,'Bases de Cálculo'!$B$9:$M$35,11,FALSE)</f>
        <v>4.7289338246831368E-2</v>
      </c>
      <c r="KP4" s="72">
        <f>VLOOKUP(KP7,'Bases de Cálculo'!$B$9:$M$35,11,FALSE)</f>
        <v>4.7289338246831368E-2</v>
      </c>
      <c r="KQ4" s="72">
        <f>VLOOKUP(KQ7,'Bases de Cálculo'!$B$9:$M$35,11,FALSE)</f>
        <v>4.7289338246831368E-2</v>
      </c>
      <c r="KR4" s="72">
        <f>VLOOKUP(KR7,'Bases de Cálculo'!$B$9:$M$35,11,FALSE)</f>
        <v>4.7289338246831368E-2</v>
      </c>
      <c r="KS4" s="72">
        <f>VLOOKUP(KS7,'Bases de Cálculo'!$B$9:$M$35,11,FALSE)</f>
        <v>4.7289338246831368E-2</v>
      </c>
      <c r="KT4" s="72">
        <f>VLOOKUP(KT7,'Bases de Cálculo'!$B$9:$M$35,11,FALSE)</f>
        <v>4.7289338246831368E-2</v>
      </c>
      <c r="KU4" s="72">
        <f>VLOOKUP(KU7,'Bases de Cálculo'!$B$9:$M$35,11,FALSE)</f>
        <v>4.7289338246831368E-2</v>
      </c>
      <c r="KV4" s="72">
        <f>VLOOKUP(KV7,'Bases de Cálculo'!$B$9:$M$35,11,FALSE)</f>
        <v>4.7289338246831368E-2</v>
      </c>
      <c r="KW4" s="72">
        <f>VLOOKUP(KW7,'Bases de Cálculo'!$B$9:$M$35,11,FALSE)</f>
        <v>4.7289338246831368E-2</v>
      </c>
      <c r="KX4" s="72">
        <f>VLOOKUP(KX7,'Bases de Cálculo'!$B$9:$M$35,11,FALSE)</f>
        <v>4.7289338246831368E-2</v>
      </c>
      <c r="KZ4" s="72">
        <f>VLOOKUP(KZ7,'Bases de Cálculo'!$B$9:$M$35,11,FALSE)</f>
        <v>7.8281203343664757E-2</v>
      </c>
      <c r="LA4" s="72">
        <f>VLOOKUP(LA7,'Bases de Cálculo'!$B$9:$M$35,11,FALSE)</f>
        <v>7.8281203343664757E-2</v>
      </c>
      <c r="LB4" s="72">
        <f>VLOOKUP(LB7,'Bases de Cálculo'!$B$9:$M$35,11,FALSE)</f>
        <v>7.8281203343664757E-2</v>
      </c>
      <c r="LC4" s="72">
        <f>VLOOKUP(LC7,'Bases de Cálculo'!$B$9:$M$35,11,FALSE)</f>
        <v>7.8281203343664757E-2</v>
      </c>
      <c r="LD4" s="72">
        <f>VLOOKUP(LD7,'Bases de Cálculo'!$B$9:$M$35,11,FALSE)</f>
        <v>7.8281203343664757E-2</v>
      </c>
      <c r="LE4" s="72">
        <f>VLOOKUP(LE7,'Bases de Cálculo'!$B$9:$M$35,11,FALSE)</f>
        <v>7.8281203343664757E-2</v>
      </c>
      <c r="LF4" s="72">
        <f>VLOOKUP(LF7,'Bases de Cálculo'!$B$9:$M$35,11,FALSE)</f>
        <v>7.8281203343664757E-2</v>
      </c>
      <c r="LG4" s="72">
        <f>VLOOKUP(LG7,'Bases de Cálculo'!$B$9:$M$35,11,FALSE)</f>
        <v>7.8281203343664757E-2</v>
      </c>
      <c r="LH4" s="72">
        <f>VLOOKUP(LH7,'Bases de Cálculo'!$B$9:$M$35,11,FALSE)</f>
        <v>7.8281203343664757E-2</v>
      </c>
      <c r="LI4" s="72">
        <f>VLOOKUP(LI7,'Bases de Cálculo'!$B$9:$M$35,11,FALSE)</f>
        <v>7.8281203343664757E-2</v>
      </c>
      <c r="LK4" s="72">
        <f>VLOOKUP(LK7,'Bases de Cálculo'!$B$9:$M$35,11,FALSE)</f>
        <v>8.7735056011523968E-2</v>
      </c>
      <c r="LL4" s="72">
        <f>VLOOKUP(LL7,'Bases de Cálculo'!$B$9:$M$35,11,FALSE)</f>
        <v>8.7735056011523968E-2</v>
      </c>
      <c r="LM4" s="72">
        <f>VLOOKUP(LM7,'Bases de Cálculo'!$B$9:$M$35,11,FALSE)</f>
        <v>8.7735056011523968E-2</v>
      </c>
      <c r="LN4" s="72">
        <f>VLOOKUP(LN7,'Bases de Cálculo'!$B$9:$M$35,11,FALSE)</f>
        <v>8.7735056011523968E-2</v>
      </c>
      <c r="LO4" s="72">
        <f>VLOOKUP(LO7,'Bases de Cálculo'!$B$9:$M$35,11,FALSE)</f>
        <v>8.7735056011523968E-2</v>
      </c>
      <c r="LP4" s="72">
        <f>VLOOKUP(LP7,'Bases de Cálculo'!$B$9:$M$35,11,FALSE)</f>
        <v>8.7735056011523968E-2</v>
      </c>
      <c r="LQ4" s="72">
        <f>VLOOKUP(LQ7,'Bases de Cálculo'!$B$9:$M$35,11,FALSE)</f>
        <v>8.7735056011523968E-2</v>
      </c>
      <c r="LR4" s="72">
        <f>VLOOKUP(LR7,'Bases de Cálculo'!$B$9:$M$35,11,FALSE)</f>
        <v>8.7735056011523968E-2</v>
      </c>
      <c r="LS4" s="72">
        <f>VLOOKUP(LS7,'Bases de Cálculo'!$B$9:$M$35,11,FALSE)</f>
        <v>8.7735056011523968E-2</v>
      </c>
      <c r="LT4" s="72">
        <f>VLOOKUP(LT7,'Bases de Cálculo'!$B$9:$M$35,11,FALSE)</f>
        <v>8.7735056011523968E-2</v>
      </c>
    </row>
    <row r="5" spans="1:332" s="16" customFormat="1" ht="12.75" x14ac:dyDescent="0.2">
      <c r="A5" s="155">
        <v>3</v>
      </c>
      <c r="B5" s="24" t="s">
        <v>224</v>
      </c>
      <c r="C5" s="155">
        <v>3</v>
      </c>
      <c r="D5" s="26" t="str">
        <f>VLOOKUP(D7,'Bases de Cálculo'!$B$9:$M$35,12,FALSE)</f>
        <v>Primario</v>
      </c>
      <c r="E5" s="26" t="str">
        <f>VLOOKUP(E7,'Bases de Cálculo'!$B$9:$M$35,12,FALSE)</f>
        <v>Primario</v>
      </c>
      <c r="F5" s="26" t="str">
        <f>VLOOKUP(F7,'Bases de Cálculo'!$B$9:$M$35,12,FALSE)</f>
        <v>Primario</v>
      </c>
      <c r="G5" s="26" t="str">
        <f>VLOOKUP(G7,'Bases de Cálculo'!$B$9:$M$35,12,FALSE)</f>
        <v>Primario</v>
      </c>
      <c r="H5" s="26" t="str">
        <f>VLOOKUP(H7,'Bases de Cálculo'!$B$9:$M$35,12,FALSE)</f>
        <v>Primario</v>
      </c>
      <c r="I5" s="26" t="str">
        <f>VLOOKUP(I7,'Bases de Cálculo'!$B$9:$M$35,12,FALSE)</f>
        <v>Primario</v>
      </c>
      <c r="J5" s="26" t="str">
        <f>VLOOKUP(J7,'Bases de Cálculo'!$B$9:$M$35,12,FALSE)</f>
        <v>Primario</v>
      </c>
      <c r="K5" s="26" t="str">
        <f>VLOOKUP(K7,'Bases de Cálculo'!$B$9:$M$35,12,FALSE)</f>
        <v>Primario</v>
      </c>
      <c r="L5" s="26" t="str">
        <f>VLOOKUP(L7,'Bases de Cálculo'!$B$9:$M$35,12,FALSE)</f>
        <v>Primario</v>
      </c>
      <c r="M5" s="26" t="str">
        <f>VLOOKUP(M7,'Bases de Cálculo'!$B$9:$M$35,12,FALSE)</f>
        <v>Primario</v>
      </c>
      <c r="O5" s="26" t="str">
        <f>VLOOKUP(O7,'Bases de Cálculo'!$B$9:$M$35,12,FALSE)</f>
        <v>Primario</v>
      </c>
      <c r="P5" s="26" t="str">
        <f>VLOOKUP(P7,'Bases de Cálculo'!$B$9:$M$35,12,FALSE)</f>
        <v>Primario</v>
      </c>
      <c r="Q5" s="26" t="str">
        <f>VLOOKUP(Q7,'Bases de Cálculo'!$B$9:$M$35,12,FALSE)</f>
        <v>Primario</v>
      </c>
      <c r="R5" s="26" t="str">
        <f>VLOOKUP(R7,'Bases de Cálculo'!$B$9:$M$35,12,FALSE)</f>
        <v>Primario</v>
      </c>
      <c r="S5" s="26" t="str">
        <f>VLOOKUP(S7,'Bases de Cálculo'!$B$9:$M$35,12,FALSE)</f>
        <v>Primario</v>
      </c>
      <c r="T5" s="26" t="str">
        <f>VLOOKUP(T7,'Bases de Cálculo'!$B$9:$M$35,12,FALSE)</f>
        <v>Primario</v>
      </c>
      <c r="U5" s="26" t="str">
        <f>VLOOKUP(U7,'Bases de Cálculo'!$B$9:$M$35,12,FALSE)</f>
        <v>Primario</v>
      </c>
      <c r="V5" s="26" t="str">
        <f>VLOOKUP(V7,'Bases de Cálculo'!$B$9:$M$35,12,FALSE)</f>
        <v>Primario</v>
      </c>
      <c r="W5" s="26" t="str">
        <f>VLOOKUP(W7,'Bases de Cálculo'!$B$9:$M$35,12,FALSE)</f>
        <v>Primario</v>
      </c>
      <c r="X5" s="26" t="str">
        <f>VLOOKUP(X7,'Bases de Cálculo'!$B$9:$M$35,12,FALSE)</f>
        <v>Primario</v>
      </c>
      <c r="Z5" s="26" t="str">
        <f>VLOOKUP(Z7,'Bases de Cálculo'!$B$9:$M$35,12,FALSE)</f>
        <v>Primario</v>
      </c>
      <c r="AA5" s="26" t="str">
        <f>VLOOKUP(AA7,'Bases de Cálculo'!$B$9:$M$35,12,FALSE)</f>
        <v>Primario</v>
      </c>
      <c r="AB5" s="26" t="str">
        <f>VLOOKUP(AB7,'Bases de Cálculo'!$B$9:$M$35,12,FALSE)</f>
        <v>Primario</v>
      </c>
      <c r="AC5" s="26" t="str">
        <f>VLOOKUP(AC7,'Bases de Cálculo'!$B$9:$M$35,12,FALSE)</f>
        <v>Primario</v>
      </c>
      <c r="AD5" s="26" t="str">
        <f>VLOOKUP(AD7,'Bases de Cálculo'!$B$9:$M$35,12,FALSE)</f>
        <v>Primario</v>
      </c>
      <c r="AE5" s="26" t="str">
        <f>VLOOKUP(AE7,'Bases de Cálculo'!$B$9:$M$35,12,FALSE)</f>
        <v>Primario</v>
      </c>
      <c r="AF5" s="26" t="str">
        <f>VLOOKUP(AF7,'Bases de Cálculo'!$B$9:$M$35,12,FALSE)</f>
        <v>Primario</v>
      </c>
      <c r="AG5" s="26" t="str">
        <f>VLOOKUP(AG7,'Bases de Cálculo'!$B$9:$M$35,12,FALSE)</f>
        <v>Primario</v>
      </c>
      <c r="AH5" s="26" t="str">
        <f>VLOOKUP(AH7,'Bases de Cálculo'!$B$9:$M$35,12,FALSE)</f>
        <v>Primario</v>
      </c>
      <c r="AI5" s="26" t="str">
        <f>VLOOKUP(AI7,'Bases de Cálculo'!$B$9:$M$35,12,FALSE)</f>
        <v>Primario</v>
      </c>
      <c r="AK5" s="26" t="str">
        <f>VLOOKUP(AK7,'Bases de Cálculo'!$B$9:$M$35,12,FALSE)</f>
        <v>Primario</v>
      </c>
      <c r="AL5" s="26" t="str">
        <f>VLOOKUP(AL7,'Bases de Cálculo'!$B$9:$M$35,12,FALSE)</f>
        <v>Primario</v>
      </c>
      <c r="AM5" s="26" t="str">
        <f>VLOOKUP(AM7,'Bases de Cálculo'!$B$9:$M$35,12,FALSE)</f>
        <v>Primario</v>
      </c>
      <c r="AN5" s="26" t="str">
        <f>VLOOKUP(AN7,'Bases de Cálculo'!$B$9:$M$35,12,FALSE)</f>
        <v>Primario</v>
      </c>
      <c r="AO5" s="26" t="str">
        <f>VLOOKUP(AO7,'Bases de Cálculo'!$B$9:$M$35,12,FALSE)</f>
        <v>Primario</v>
      </c>
      <c r="AP5" s="26" t="str">
        <f>VLOOKUP(AP7,'Bases de Cálculo'!$B$9:$M$35,12,FALSE)</f>
        <v>Primario</v>
      </c>
      <c r="AQ5" s="26" t="str">
        <f>VLOOKUP(AQ7,'Bases de Cálculo'!$B$9:$M$35,12,FALSE)</f>
        <v>Primario</v>
      </c>
      <c r="AR5" s="26" t="str">
        <f>VLOOKUP(AR7,'Bases de Cálculo'!$B$9:$M$35,12,FALSE)</f>
        <v>Primario</v>
      </c>
      <c r="AS5" s="26" t="str">
        <f>VLOOKUP(AS7,'Bases de Cálculo'!$B$9:$M$35,12,FALSE)</f>
        <v>Primario</v>
      </c>
      <c r="AT5" s="26" t="str">
        <f>VLOOKUP(AT7,'Bases de Cálculo'!$B$9:$M$35,12,FALSE)</f>
        <v>Primario</v>
      </c>
      <c r="AV5" s="26" t="str">
        <f>VLOOKUP(AV7,'Bases de Cálculo'!$B$9:$M$35,12,FALSE)</f>
        <v>Primario</v>
      </c>
      <c r="AW5" s="26" t="str">
        <f>VLOOKUP(AW7,'Bases de Cálculo'!$B$9:$M$35,12,FALSE)</f>
        <v>Primario</v>
      </c>
      <c r="AX5" s="26" t="str">
        <f>VLOOKUP(AX7,'Bases de Cálculo'!$B$9:$M$35,12,FALSE)</f>
        <v>Primario</v>
      </c>
      <c r="AY5" s="26" t="str">
        <f>VLOOKUP(AY7,'Bases de Cálculo'!$B$9:$M$35,12,FALSE)</f>
        <v>Primario</v>
      </c>
      <c r="AZ5" s="26" t="str">
        <f>VLOOKUP(AZ7,'Bases de Cálculo'!$B$9:$M$35,12,FALSE)</f>
        <v>Primario</v>
      </c>
      <c r="BA5" s="26" t="str">
        <f>VLOOKUP(BA7,'Bases de Cálculo'!$B$9:$M$35,12,FALSE)</f>
        <v>Primario</v>
      </c>
      <c r="BB5" s="26" t="str">
        <f>VLOOKUP(BB7,'Bases de Cálculo'!$B$9:$M$35,12,FALSE)</f>
        <v>Primario</v>
      </c>
      <c r="BC5" s="26" t="str">
        <f>VLOOKUP(BC7,'Bases de Cálculo'!$B$9:$M$35,12,FALSE)</f>
        <v>Primario</v>
      </c>
      <c r="BD5" s="26" t="str">
        <f>VLOOKUP(BD7,'Bases de Cálculo'!$B$9:$M$35,12,FALSE)</f>
        <v>Primario</v>
      </c>
      <c r="BE5" s="26" t="str">
        <f>VLOOKUP(BE7,'Bases de Cálculo'!$B$9:$M$35,12,FALSE)</f>
        <v>Primario</v>
      </c>
      <c r="BG5" s="26" t="str">
        <f>VLOOKUP(BG7,'Bases de Cálculo'!$B$9:$M$35,12,FALSE)</f>
        <v>Primario</v>
      </c>
      <c r="BH5" s="26" t="str">
        <f>VLOOKUP(BH7,'Bases de Cálculo'!$B$9:$M$35,12,FALSE)</f>
        <v>Primario</v>
      </c>
      <c r="BI5" s="26" t="str">
        <f>VLOOKUP(BI7,'Bases de Cálculo'!$B$9:$M$35,12,FALSE)</f>
        <v>Primario</v>
      </c>
      <c r="BJ5" s="26" t="str">
        <f>VLOOKUP(BJ7,'Bases de Cálculo'!$B$9:$M$35,12,FALSE)</f>
        <v>Primario</v>
      </c>
      <c r="BK5" s="26" t="str">
        <f>VLOOKUP(BK7,'Bases de Cálculo'!$B$9:$M$35,12,FALSE)</f>
        <v>Primario</v>
      </c>
      <c r="BL5" s="26" t="str">
        <f>VLOOKUP(BL7,'Bases de Cálculo'!$B$9:$M$35,12,FALSE)</f>
        <v>Primario</v>
      </c>
      <c r="BM5" s="26" t="str">
        <f>VLOOKUP(BM7,'Bases de Cálculo'!$B$9:$M$35,12,FALSE)</f>
        <v>Primario</v>
      </c>
      <c r="BN5" s="26" t="str">
        <f>VLOOKUP(BN7,'Bases de Cálculo'!$B$9:$M$35,12,FALSE)</f>
        <v>Primario</v>
      </c>
      <c r="BO5" s="26" t="str">
        <f>VLOOKUP(BO7,'Bases de Cálculo'!$B$9:$M$35,12,FALSE)</f>
        <v>Primario</v>
      </c>
      <c r="BP5" s="26" t="str">
        <f>VLOOKUP(BP7,'Bases de Cálculo'!$B$9:$M$35,12,FALSE)</f>
        <v>Primario</v>
      </c>
      <c r="BR5" s="26" t="str">
        <f>VLOOKUP(BR7,'Bases de Cálculo'!$B$9:$M$35,12,FALSE)</f>
        <v>Primario</v>
      </c>
      <c r="BS5" s="26" t="str">
        <f>VLOOKUP(BS7,'Bases de Cálculo'!$B$9:$M$35,12,FALSE)</f>
        <v>Primario</v>
      </c>
      <c r="BT5" s="26" t="str">
        <f>VLOOKUP(BT7,'Bases de Cálculo'!$B$9:$M$35,12,FALSE)</f>
        <v>Primario</v>
      </c>
      <c r="BU5" s="26" t="str">
        <f>VLOOKUP(BU7,'Bases de Cálculo'!$B$9:$M$35,12,FALSE)</f>
        <v>Primario</v>
      </c>
      <c r="BV5" s="26" t="str">
        <f>VLOOKUP(BV7,'Bases de Cálculo'!$B$9:$M$35,12,FALSE)</f>
        <v>Primario</v>
      </c>
      <c r="BW5" s="26" t="str">
        <f>VLOOKUP(BW7,'Bases de Cálculo'!$B$9:$M$35,12,FALSE)</f>
        <v>Primario</v>
      </c>
      <c r="BX5" s="26" t="str">
        <f>VLOOKUP(BX7,'Bases de Cálculo'!$B$9:$M$35,12,FALSE)</f>
        <v>Primario</v>
      </c>
      <c r="BY5" s="26" t="str">
        <f>VLOOKUP(BY7,'Bases de Cálculo'!$B$9:$M$35,12,FALSE)</f>
        <v>Primario</v>
      </c>
      <c r="BZ5" s="26" t="str">
        <f>VLOOKUP(BZ7,'Bases de Cálculo'!$B$9:$M$35,12,FALSE)</f>
        <v>Primario</v>
      </c>
      <c r="CA5" s="26" t="str">
        <f>VLOOKUP(CA7,'Bases de Cálculo'!$B$9:$M$35,12,FALSE)</f>
        <v>Primario</v>
      </c>
      <c r="CC5" s="26" t="str">
        <f>VLOOKUP(CC7,'Bases de Cálculo'!$B$9:$M$35,12,FALSE)</f>
        <v>Primario</v>
      </c>
      <c r="CD5" s="26" t="str">
        <f>VLOOKUP(CD7,'Bases de Cálculo'!$B$9:$M$35,12,FALSE)</f>
        <v>Primario</v>
      </c>
      <c r="CE5" s="26" t="str">
        <f>VLOOKUP(CE7,'Bases de Cálculo'!$B$9:$M$35,12,FALSE)</f>
        <v>Primario</v>
      </c>
      <c r="CF5" s="26" t="str">
        <f>VLOOKUP(CF7,'Bases de Cálculo'!$B$9:$M$35,12,FALSE)</f>
        <v>Primario</v>
      </c>
      <c r="CG5" s="26" t="str">
        <f>VLOOKUP(CG7,'Bases de Cálculo'!$B$9:$M$35,12,FALSE)</f>
        <v>Primario</v>
      </c>
      <c r="CH5" s="26" t="str">
        <f>VLOOKUP(CH7,'Bases de Cálculo'!$B$9:$M$35,12,FALSE)</f>
        <v>Primario</v>
      </c>
      <c r="CI5" s="26" t="str">
        <f>VLOOKUP(CI7,'Bases de Cálculo'!$B$9:$M$35,12,FALSE)</f>
        <v>Primario</v>
      </c>
      <c r="CJ5" s="26" t="str">
        <f>VLOOKUP(CJ7,'Bases de Cálculo'!$B$9:$M$35,12,FALSE)</f>
        <v>Primario</v>
      </c>
      <c r="CK5" s="26" t="str">
        <f>VLOOKUP(CK7,'Bases de Cálculo'!$B$9:$M$35,12,FALSE)</f>
        <v>Primario</v>
      </c>
      <c r="CL5" s="26" t="str">
        <f>VLOOKUP(CL7,'Bases de Cálculo'!$B$9:$M$35,12,FALSE)</f>
        <v>Primario</v>
      </c>
      <c r="CN5" s="28" t="str">
        <f>VLOOKUP(CN7,'Bases de Cálculo'!$B$9:$M$35,12,FALSE)</f>
        <v>Secundario</v>
      </c>
      <c r="CO5" s="28" t="str">
        <f>VLOOKUP(CO7,'Bases de Cálculo'!$B$9:$M$35,12,FALSE)</f>
        <v>Secundario</v>
      </c>
      <c r="CP5" s="28" t="str">
        <f>VLOOKUP(CP7,'Bases de Cálculo'!$B$9:$M$35,12,FALSE)</f>
        <v>Secundario</v>
      </c>
      <c r="CQ5" s="28" t="str">
        <f>VLOOKUP(CQ7,'Bases de Cálculo'!$B$9:$M$35,12,FALSE)</f>
        <v>Secundario</v>
      </c>
      <c r="CR5" s="28" t="str">
        <f>VLOOKUP(CR7,'Bases de Cálculo'!$B$9:$M$35,12,FALSE)</f>
        <v>Secundario</v>
      </c>
      <c r="CS5" s="28" t="str">
        <f>VLOOKUP(CS7,'Bases de Cálculo'!$B$9:$M$35,12,FALSE)</f>
        <v>Secundario</v>
      </c>
      <c r="CT5" s="28" t="str">
        <f>VLOOKUP(CT7,'Bases de Cálculo'!$B$9:$M$35,12,FALSE)</f>
        <v>Secundario</v>
      </c>
      <c r="CU5" s="28" t="str">
        <f>VLOOKUP(CU7,'Bases de Cálculo'!$B$9:$M$35,12,FALSE)</f>
        <v>Secundario</v>
      </c>
      <c r="CV5" s="28" t="str">
        <f>VLOOKUP(CV7,'Bases de Cálculo'!$B$9:$M$35,12,FALSE)</f>
        <v>Secundario</v>
      </c>
      <c r="CW5" s="28" t="str">
        <f>VLOOKUP(CW7,'Bases de Cálculo'!$B$9:$M$35,12,FALSE)</f>
        <v>Secundario</v>
      </c>
      <c r="CY5" s="28" t="str">
        <f>VLOOKUP(CY7,'Bases de Cálculo'!$B$9:$M$35,12,FALSE)</f>
        <v>Secundario</v>
      </c>
      <c r="CZ5" s="28" t="str">
        <f>VLOOKUP(CZ7,'Bases de Cálculo'!$B$9:$M$35,12,FALSE)</f>
        <v>Secundario</v>
      </c>
      <c r="DA5" s="28" t="str">
        <f>VLOOKUP(DA7,'Bases de Cálculo'!$B$9:$M$35,12,FALSE)</f>
        <v>Secundario</v>
      </c>
      <c r="DB5" s="28" t="str">
        <f>VLOOKUP(DB7,'Bases de Cálculo'!$B$9:$M$35,12,FALSE)</f>
        <v>Secundario</v>
      </c>
      <c r="DC5" s="28" t="str">
        <f>VLOOKUP(DC7,'Bases de Cálculo'!$B$9:$M$35,12,FALSE)</f>
        <v>Secundario</v>
      </c>
      <c r="DD5" s="28" t="str">
        <f>VLOOKUP(DD7,'Bases de Cálculo'!$B$9:$M$35,12,FALSE)</f>
        <v>Secundario</v>
      </c>
      <c r="DE5" s="28" t="str">
        <f>VLOOKUP(DE7,'Bases de Cálculo'!$B$9:$M$35,12,FALSE)</f>
        <v>Secundario</v>
      </c>
      <c r="DF5" s="28" t="str">
        <f>VLOOKUP(DF7,'Bases de Cálculo'!$B$9:$M$35,12,FALSE)</f>
        <v>Secundario</v>
      </c>
      <c r="DG5" s="28" t="str">
        <f>VLOOKUP(DG7,'Bases de Cálculo'!$B$9:$M$35,12,FALSE)</f>
        <v>Secundario</v>
      </c>
      <c r="DH5" s="28" t="str">
        <f>VLOOKUP(DH7,'Bases de Cálculo'!$B$9:$M$35,12,FALSE)</f>
        <v>Secundario</v>
      </c>
      <c r="DJ5" s="28" t="str">
        <f>VLOOKUP(DJ7,'Bases de Cálculo'!$B$9:$M$35,12,FALSE)</f>
        <v>Secundario</v>
      </c>
      <c r="DK5" s="28" t="str">
        <f>VLOOKUP(DK7,'Bases de Cálculo'!$B$9:$M$35,12,FALSE)</f>
        <v>Secundario</v>
      </c>
      <c r="DL5" s="28" t="str">
        <f>VLOOKUP(DL7,'Bases de Cálculo'!$B$9:$M$35,12,FALSE)</f>
        <v>Secundario</v>
      </c>
      <c r="DM5" s="28" t="str">
        <f>VLOOKUP(DM7,'Bases de Cálculo'!$B$9:$M$35,12,FALSE)</f>
        <v>Secundario</v>
      </c>
      <c r="DN5" s="28" t="str">
        <f>VLOOKUP(DN7,'Bases de Cálculo'!$B$9:$M$35,12,FALSE)</f>
        <v>Secundario</v>
      </c>
      <c r="DO5" s="28" t="str">
        <f>VLOOKUP(DO7,'Bases de Cálculo'!$B$9:$M$35,12,FALSE)</f>
        <v>Secundario</v>
      </c>
      <c r="DP5" s="28" t="str">
        <f>VLOOKUP(DP7,'Bases de Cálculo'!$B$9:$M$35,12,FALSE)</f>
        <v>Secundario</v>
      </c>
      <c r="DQ5" s="28" t="str">
        <f>VLOOKUP(DQ7,'Bases de Cálculo'!$B$9:$M$35,12,FALSE)</f>
        <v>Secundario</v>
      </c>
      <c r="DR5" s="28" t="str">
        <f>VLOOKUP(DR7,'Bases de Cálculo'!$B$9:$M$35,12,FALSE)</f>
        <v>Secundario</v>
      </c>
      <c r="DS5" s="28" t="str">
        <f>VLOOKUP(DS7,'Bases de Cálculo'!$B$9:$M$35,12,FALSE)</f>
        <v>Secundario</v>
      </c>
      <c r="DU5" s="28" t="str">
        <f>VLOOKUP(DU7,'Bases de Cálculo'!$B$9:$M$35,12,FALSE)</f>
        <v>Secundario</v>
      </c>
      <c r="DV5" s="28" t="str">
        <f>VLOOKUP(DV7,'Bases de Cálculo'!$B$9:$M$35,12,FALSE)</f>
        <v>Secundario</v>
      </c>
      <c r="DW5" s="28" t="str">
        <f>VLOOKUP(DW7,'Bases de Cálculo'!$B$9:$M$35,12,FALSE)</f>
        <v>Secundario</v>
      </c>
      <c r="DX5" s="28" t="str">
        <f>VLOOKUP(DX7,'Bases de Cálculo'!$B$9:$M$35,12,FALSE)</f>
        <v>Secundario</v>
      </c>
      <c r="DY5" s="28" t="str">
        <f>VLOOKUP(DY7,'Bases de Cálculo'!$B$9:$M$35,12,FALSE)</f>
        <v>Secundario</v>
      </c>
      <c r="DZ5" s="28" t="str">
        <f>VLOOKUP(DZ7,'Bases de Cálculo'!$B$9:$M$35,12,FALSE)</f>
        <v>Secundario</v>
      </c>
      <c r="EA5" s="28" t="str">
        <f>VLOOKUP(EA7,'Bases de Cálculo'!$B$9:$M$35,12,FALSE)</f>
        <v>Secundario</v>
      </c>
      <c r="EB5" s="28" t="str">
        <f>VLOOKUP(EB7,'Bases de Cálculo'!$B$9:$M$35,12,FALSE)</f>
        <v>Secundario</v>
      </c>
      <c r="EC5" s="28" t="str">
        <f>VLOOKUP(EC7,'Bases de Cálculo'!$B$9:$M$35,12,FALSE)</f>
        <v>Secundario</v>
      </c>
      <c r="ED5" s="28" t="str">
        <f>VLOOKUP(ED7,'Bases de Cálculo'!$B$9:$M$35,12,FALSE)</f>
        <v>Secundario</v>
      </c>
      <c r="EF5" s="28" t="str">
        <f>VLOOKUP(EF7,'Bases de Cálculo'!$B$9:$M$35,12,FALSE)</f>
        <v>Secundario</v>
      </c>
      <c r="EG5" s="28" t="str">
        <f>VLOOKUP(EG7,'Bases de Cálculo'!$B$9:$M$35,12,FALSE)</f>
        <v>Secundario</v>
      </c>
      <c r="EH5" s="28" t="str">
        <f>VLOOKUP(EH7,'Bases de Cálculo'!$B$9:$M$35,12,FALSE)</f>
        <v>Secundario</v>
      </c>
      <c r="EI5" s="28" t="str">
        <f>VLOOKUP(EI7,'Bases de Cálculo'!$B$9:$M$35,12,FALSE)</f>
        <v>Secundario</v>
      </c>
      <c r="EJ5" s="28" t="str">
        <f>VLOOKUP(EJ7,'Bases de Cálculo'!$B$9:$M$35,12,FALSE)</f>
        <v>Secundario</v>
      </c>
      <c r="EK5" s="28" t="str">
        <f>VLOOKUP(EK7,'Bases de Cálculo'!$B$9:$M$35,12,FALSE)</f>
        <v>Secundario</v>
      </c>
      <c r="EL5" s="28" t="str">
        <f>VLOOKUP(EL7,'Bases de Cálculo'!$B$9:$M$35,12,FALSE)</f>
        <v>Secundario</v>
      </c>
      <c r="EM5" s="28" t="str">
        <f>VLOOKUP(EM7,'Bases de Cálculo'!$B$9:$M$35,12,FALSE)</f>
        <v>Secundario</v>
      </c>
      <c r="EN5" s="28" t="str">
        <f>VLOOKUP(EN7,'Bases de Cálculo'!$B$9:$M$35,12,FALSE)</f>
        <v>Secundario</v>
      </c>
      <c r="EO5" s="28" t="str">
        <f>VLOOKUP(EO7,'Bases de Cálculo'!$B$9:$M$35,12,FALSE)</f>
        <v>Secundario</v>
      </c>
      <c r="EQ5" s="28" t="str">
        <f>VLOOKUP(EQ7,'Bases de Cálculo'!$B$9:$M$35,12,FALSE)</f>
        <v>Secundario</v>
      </c>
      <c r="ER5" s="28" t="str">
        <f>VLOOKUP(ER7,'Bases de Cálculo'!$B$9:$M$35,12,FALSE)</f>
        <v>Secundario</v>
      </c>
      <c r="ES5" s="28" t="str">
        <f>VLOOKUP(ES7,'Bases de Cálculo'!$B$9:$M$35,12,FALSE)</f>
        <v>Secundario</v>
      </c>
      <c r="ET5" s="28" t="str">
        <f>VLOOKUP(ET7,'Bases de Cálculo'!$B$9:$M$35,12,FALSE)</f>
        <v>Secundario</v>
      </c>
      <c r="EU5" s="28" t="str">
        <f>VLOOKUP(EU7,'Bases de Cálculo'!$B$9:$M$35,12,FALSE)</f>
        <v>Secundario</v>
      </c>
      <c r="EV5" s="28" t="str">
        <f>VLOOKUP(EV7,'Bases de Cálculo'!$B$9:$M$35,12,FALSE)</f>
        <v>Secundario</v>
      </c>
      <c r="EW5" s="28" t="str">
        <f>VLOOKUP(EW7,'Bases de Cálculo'!$B$9:$M$35,12,FALSE)</f>
        <v>Secundario</v>
      </c>
      <c r="EX5" s="28" t="str">
        <f>VLOOKUP(EX7,'Bases de Cálculo'!$B$9:$M$35,12,FALSE)</f>
        <v>Secundario</v>
      </c>
      <c r="EY5" s="28" t="str">
        <f>VLOOKUP(EY7,'Bases de Cálculo'!$B$9:$M$35,12,FALSE)</f>
        <v>Secundario</v>
      </c>
      <c r="EZ5" s="28" t="str">
        <f>VLOOKUP(EZ7,'Bases de Cálculo'!$B$9:$M$35,12,FALSE)</f>
        <v>Secundario</v>
      </c>
      <c r="FB5" s="28" t="str">
        <f>VLOOKUP(FB7,'Bases de Cálculo'!$B$9:$M$35,12,FALSE)</f>
        <v>Secundario</v>
      </c>
      <c r="FC5" s="28" t="str">
        <f>VLOOKUP(FC7,'Bases de Cálculo'!$B$9:$M$35,12,FALSE)</f>
        <v>Secundario</v>
      </c>
      <c r="FD5" s="28" t="str">
        <f>VLOOKUP(FD7,'Bases de Cálculo'!$B$9:$M$35,12,FALSE)</f>
        <v>Secundario</v>
      </c>
      <c r="FE5" s="28" t="str">
        <f>VLOOKUP(FE7,'Bases de Cálculo'!$B$9:$M$35,12,FALSE)</f>
        <v>Secundario</v>
      </c>
      <c r="FF5" s="28" t="str">
        <f>VLOOKUP(FF7,'Bases de Cálculo'!$B$9:$M$35,12,FALSE)</f>
        <v>Secundario</v>
      </c>
      <c r="FG5" s="28" t="str">
        <f>VLOOKUP(FG7,'Bases de Cálculo'!$B$9:$M$35,12,FALSE)</f>
        <v>Secundario</v>
      </c>
      <c r="FH5" s="28" t="str">
        <f>VLOOKUP(FH7,'Bases de Cálculo'!$B$9:$M$35,12,FALSE)</f>
        <v>Secundario</v>
      </c>
      <c r="FI5" s="28" t="str">
        <f>VLOOKUP(FI7,'Bases de Cálculo'!$B$9:$M$35,12,FALSE)</f>
        <v>Secundario</v>
      </c>
      <c r="FJ5" s="28" t="str">
        <f>VLOOKUP(FJ7,'Bases de Cálculo'!$B$9:$M$35,12,FALSE)</f>
        <v>Secundario</v>
      </c>
      <c r="FK5" s="28" t="str">
        <f>VLOOKUP(FK7,'Bases de Cálculo'!$B$9:$M$35,12,FALSE)</f>
        <v>Secundario</v>
      </c>
      <c r="FM5" s="28" t="str">
        <f>VLOOKUP(FM7,'Bases de Cálculo'!$B$9:$M$35,12,FALSE)</f>
        <v>Secundario</v>
      </c>
      <c r="FN5" s="28" t="str">
        <f>VLOOKUP(FN7,'Bases de Cálculo'!$B$9:$M$35,12,FALSE)</f>
        <v>Secundario</v>
      </c>
      <c r="FO5" s="28" t="str">
        <f>VLOOKUP(FO7,'Bases de Cálculo'!$B$9:$M$35,12,FALSE)</f>
        <v>Secundario</v>
      </c>
      <c r="FP5" s="28" t="str">
        <f>VLOOKUP(FP7,'Bases de Cálculo'!$B$9:$M$35,12,FALSE)</f>
        <v>Secundario</v>
      </c>
      <c r="FQ5" s="28" t="str">
        <f>VLOOKUP(FQ7,'Bases de Cálculo'!$B$9:$M$35,12,FALSE)</f>
        <v>Secundario</v>
      </c>
      <c r="FR5" s="28" t="str">
        <f>VLOOKUP(FR7,'Bases de Cálculo'!$B$9:$M$35,12,FALSE)</f>
        <v>Secundario</v>
      </c>
      <c r="FS5" s="28" t="str">
        <f>VLOOKUP(FS7,'Bases de Cálculo'!$B$9:$M$35,12,FALSE)</f>
        <v>Secundario</v>
      </c>
      <c r="FT5" s="28" t="str">
        <f>VLOOKUP(FT7,'Bases de Cálculo'!$B$9:$M$35,12,FALSE)</f>
        <v>Secundario</v>
      </c>
      <c r="FU5" s="28" t="str">
        <f>VLOOKUP(FU7,'Bases de Cálculo'!$B$9:$M$35,12,FALSE)</f>
        <v>Secundario</v>
      </c>
      <c r="FV5" s="28" t="str">
        <f>VLOOKUP(FV7,'Bases de Cálculo'!$B$9:$M$35,12,FALSE)</f>
        <v>Secundario</v>
      </c>
      <c r="FX5" s="28" t="str">
        <f>VLOOKUP(FX7,'Bases de Cálculo'!$B$9:$M$35,12,FALSE)</f>
        <v>Secundario</v>
      </c>
      <c r="FY5" s="28" t="str">
        <f>VLOOKUP(FY7,'Bases de Cálculo'!$B$9:$M$35,12,FALSE)</f>
        <v>Secundario</v>
      </c>
      <c r="FZ5" s="28" t="str">
        <f>VLOOKUP(FZ7,'Bases de Cálculo'!$B$9:$M$35,12,FALSE)</f>
        <v>Secundario</v>
      </c>
      <c r="GA5" s="28" t="str">
        <f>VLOOKUP(GA7,'Bases de Cálculo'!$B$9:$M$35,12,FALSE)</f>
        <v>Secundario</v>
      </c>
      <c r="GB5" s="28" t="str">
        <f>VLOOKUP(GB7,'Bases de Cálculo'!$B$9:$M$35,12,FALSE)</f>
        <v>Secundario</v>
      </c>
      <c r="GC5" s="28" t="str">
        <f>VLOOKUP(GC7,'Bases de Cálculo'!$B$9:$M$35,12,FALSE)</f>
        <v>Secundario</v>
      </c>
      <c r="GD5" s="28" t="str">
        <f>VLOOKUP(GD7,'Bases de Cálculo'!$B$9:$M$35,12,FALSE)</f>
        <v>Secundario</v>
      </c>
      <c r="GE5" s="28" t="str">
        <f>VLOOKUP(GE7,'Bases de Cálculo'!$B$9:$M$35,12,FALSE)</f>
        <v>Secundario</v>
      </c>
      <c r="GF5" s="28" t="str">
        <f>VLOOKUP(GF7,'Bases de Cálculo'!$B$9:$M$35,12,FALSE)</f>
        <v>Secundario</v>
      </c>
      <c r="GG5" s="28" t="str">
        <f>VLOOKUP(GG7,'Bases de Cálculo'!$B$9:$M$35,12,FALSE)</f>
        <v>Secundario</v>
      </c>
      <c r="GI5" s="28" t="str">
        <f>VLOOKUP(GI7,'Bases de Cálculo'!$B$9:$M$35,12,FALSE)</f>
        <v>Secundario</v>
      </c>
      <c r="GJ5" s="28" t="str">
        <f>VLOOKUP(GJ7,'Bases de Cálculo'!$B$9:$M$35,12,FALSE)</f>
        <v>Secundario</v>
      </c>
      <c r="GK5" s="28" t="str">
        <f>VLOOKUP(GK7,'Bases de Cálculo'!$B$9:$M$35,12,FALSE)</f>
        <v>Secundario</v>
      </c>
      <c r="GL5" s="28" t="str">
        <f>VLOOKUP(GL7,'Bases de Cálculo'!$B$9:$M$35,12,FALSE)</f>
        <v>Secundario</v>
      </c>
      <c r="GM5" s="28" t="str">
        <f>VLOOKUP(GM7,'Bases de Cálculo'!$B$9:$M$35,12,FALSE)</f>
        <v>Secundario</v>
      </c>
      <c r="GN5" s="28" t="str">
        <f>VLOOKUP(GN7,'Bases de Cálculo'!$B$9:$M$35,12,FALSE)</f>
        <v>Secundario</v>
      </c>
      <c r="GO5" s="28" t="str">
        <f>VLOOKUP(GO7,'Bases de Cálculo'!$B$9:$M$35,12,FALSE)</f>
        <v>Secundario</v>
      </c>
      <c r="GP5" s="28" t="str">
        <f>VLOOKUP(GP7,'Bases de Cálculo'!$B$9:$M$35,12,FALSE)</f>
        <v>Secundario</v>
      </c>
      <c r="GQ5" s="28" t="str">
        <f>VLOOKUP(GQ7,'Bases de Cálculo'!$B$9:$M$35,12,FALSE)</f>
        <v>Secundario</v>
      </c>
      <c r="GR5" s="28" t="str">
        <f>VLOOKUP(GR7,'Bases de Cálculo'!$B$9:$M$35,12,FALSE)</f>
        <v>Secundario</v>
      </c>
      <c r="GT5" s="28" t="str">
        <f>VLOOKUP(GT7,'Bases de Cálculo'!$B$9:$M$35,12,FALSE)</f>
        <v>Secundario</v>
      </c>
      <c r="GU5" s="28" t="str">
        <f>VLOOKUP(GU7,'Bases de Cálculo'!$B$9:$M$35,12,FALSE)</f>
        <v>Secundario</v>
      </c>
      <c r="GV5" s="28" t="str">
        <f>VLOOKUP(GV7,'Bases de Cálculo'!$B$9:$M$35,12,FALSE)</f>
        <v>Secundario</v>
      </c>
      <c r="GW5" s="28" t="str">
        <f>VLOOKUP(GW7,'Bases de Cálculo'!$B$9:$M$35,12,FALSE)</f>
        <v>Secundario</v>
      </c>
      <c r="GX5" s="28" t="str">
        <f>VLOOKUP(GX7,'Bases de Cálculo'!$B$9:$M$35,12,FALSE)</f>
        <v>Secundario</v>
      </c>
      <c r="GY5" s="28" t="str">
        <f>VLOOKUP(GY7,'Bases de Cálculo'!$B$9:$M$35,12,FALSE)</f>
        <v>Secundario</v>
      </c>
      <c r="GZ5" s="28" t="str">
        <f>VLOOKUP(GZ7,'Bases de Cálculo'!$B$9:$M$35,12,FALSE)</f>
        <v>Secundario</v>
      </c>
      <c r="HA5" s="28" t="str">
        <f>VLOOKUP(HA7,'Bases de Cálculo'!$B$9:$M$35,12,FALSE)</f>
        <v>Secundario</v>
      </c>
      <c r="HB5" s="28" t="str">
        <f>VLOOKUP(HB7,'Bases de Cálculo'!$B$9:$M$35,12,FALSE)</f>
        <v>Secundario</v>
      </c>
      <c r="HC5" s="28" t="str">
        <f>VLOOKUP(HC7,'Bases de Cálculo'!$B$9:$M$35,12,FALSE)</f>
        <v>Secundario</v>
      </c>
      <c r="HE5" s="28" t="str">
        <f>VLOOKUP(HE7,'Bases de Cálculo'!$B$9:$M$35,12,FALSE)</f>
        <v>Secundario</v>
      </c>
      <c r="HF5" s="28" t="str">
        <f>VLOOKUP(HF7,'Bases de Cálculo'!$B$9:$M$35,12,FALSE)</f>
        <v>Secundario</v>
      </c>
      <c r="HG5" s="28" t="str">
        <f>VLOOKUP(HG7,'Bases de Cálculo'!$B$9:$M$35,12,FALSE)</f>
        <v>Secundario</v>
      </c>
      <c r="HH5" s="28" t="str">
        <f>VLOOKUP(HH7,'Bases de Cálculo'!$B$9:$M$35,12,FALSE)</f>
        <v>Secundario</v>
      </c>
      <c r="HI5" s="28" t="str">
        <f>VLOOKUP(HI7,'Bases de Cálculo'!$B$9:$M$35,12,FALSE)</f>
        <v>Secundario</v>
      </c>
      <c r="HJ5" s="28" t="str">
        <f>VLOOKUP(HJ7,'Bases de Cálculo'!$B$9:$M$35,12,FALSE)</f>
        <v>Secundario</v>
      </c>
      <c r="HK5" s="28" t="str">
        <f>VLOOKUP(HK7,'Bases de Cálculo'!$B$9:$M$35,12,FALSE)</f>
        <v>Secundario</v>
      </c>
      <c r="HL5" s="28" t="str">
        <f>VLOOKUP(HL7,'Bases de Cálculo'!$B$9:$M$35,12,FALSE)</f>
        <v>Secundario</v>
      </c>
      <c r="HM5" s="28" t="str">
        <f>VLOOKUP(HM7,'Bases de Cálculo'!$B$9:$M$35,12,FALSE)</f>
        <v>Secundario</v>
      </c>
      <c r="HN5" s="28" t="str">
        <f>VLOOKUP(HN7,'Bases de Cálculo'!$B$9:$M$35,12,FALSE)</f>
        <v>Secundario</v>
      </c>
      <c r="HP5" s="72" t="str">
        <f>VLOOKUP(HP7,'Bases de Cálculo'!$B$9:$M$35,12,FALSE)</f>
        <v>Primario</v>
      </c>
      <c r="HQ5" s="72" t="str">
        <f>VLOOKUP(HQ7,'Bases de Cálculo'!$B$9:$M$35,12,FALSE)</f>
        <v>Primario</v>
      </c>
      <c r="HR5" s="72" t="str">
        <f>VLOOKUP(HR7,'Bases de Cálculo'!$B$9:$M$35,12,FALSE)</f>
        <v>Primario</v>
      </c>
      <c r="HS5" s="72" t="str">
        <f>VLOOKUP(HS7,'Bases de Cálculo'!$B$9:$M$35,12,FALSE)</f>
        <v>Primario</v>
      </c>
      <c r="HT5" s="72" t="str">
        <f>VLOOKUP(HT7,'Bases de Cálculo'!$B$9:$M$35,12,FALSE)</f>
        <v>Primario</v>
      </c>
      <c r="HU5" s="72" t="str">
        <f>VLOOKUP(HU7,'Bases de Cálculo'!$B$9:$M$35,12,FALSE)</f>
        <v>Primario</v>
      </c>
      <c r="HV5" s="72" t="str">
        <f>VLOOKUP(HV7,'Bases de Cálculo'!$B$9:$M$35,12,FALSE)</f>
        <v>Primario</v>
      </c>
      <c r="HW5" s="72" t="str">
        <f>VLOOKUP(HW7,'Bases de Cálculo'!$B$9:$M$35,12,FALSE)</f>
        <v>Primario</v>
      </c>
      <c r="HX5" s="72" t="str">
        <f>VLOOKUP(HX7,'Bases de Cálculo'!$B$9:$M$35,12,FALSE)</f>
        <v>Primario</v>
      </c>
      <c r="HY5" s="72" t="str">
        <f>VLOOKUP(HY7,'Bases de Cálculo'!$B$9:$M$35,12,FALSE)</f>
        <v>Primario</v>
      </c>
      <c r="IA5" s="72" t="str">
        <f>VLOOKUP(IA7,'Bases de Cálculo'!$B$9:$M$35,12,FALSE)</f>
        <v>Primario</v>
      </c>
      <c r="IB5" s="72" t="str">
        <f>VLOOKUP(IB7,'Bases de Cálculo'!$B$9:$M$35,12,FALSE)</f>
        <v>Primario</v>
      </c>
      <c r="IC5" s="72" t="str">
        <f>VLOOKUP(IC7,'Bases de Cálculo'!$B$9:$M$35,12,FALSE)</f>
        <v>Primario</v>
      </c>
      <c r="ID5" s="72" t="str">
        <f>VLOOKUP(ID7,'Bases de Cálculo'!$B$9:$M$35,12,FALSE)</f>
        <v>Primario</v>
      </c>
      <c r="IE5" s="72" t="str">
        <f>VLOOKUP(IE7,'Bases de Cálculo'!$B$9:$M$35,12,FALSE)</f>
        <v>Primario</v>
      </c>
      <c r="IF5" s="72" t="str">
        <f>VLOOKUP(IF7,'Bases de Cálculo'!$B$9:$M$35,12,FALSE)</f>
        <v>Primario</v>
      </c>
      <c r="IG5" s="72" t="str">
        <f>VLOOKUP(IG7,'Bases de Cálculo'!$B$9:$M$35,12,FALSE)</f>
        <v>Primario</v>
      </c>
      <c r="IH5" s="72" t="str">
        <f>VLOOKUP(IH7,'Bases de Cálculo'!$B$9:$M$35,12,FALSE)</f>
        <v>Primario</v>
      </c>
      <c r="II5" s="72" t="str">
        <f>VLOOKUP(II7,'Bases de Cálculo'!$B$9:$M$35,12,FALSE)</f>
        <v>Primario</v>
      </c>
      <c r="IJ5" s="72" t="str">
        <f>VLOOKUP(IJ7,'Bases de Cálculo'!$B$9:$M$35,12,FALSE)</f>
        <v>Primario</v>
      </c>
      <c r="IL5" s="72" t="str">
        <f>VLOOKUP(IL7,'Bases de Cálculo'!$B$9:$M$35,12,FALSE)</f>
        <v>Primario</v>
      </c>
      <c r="IM5" s="72" t="str">
        <f>VLOOKUP(IM7,'Bases de Cálculo'!$B$9:$M$35,12,FALSE)</f>
        <v>Primario</v>
      </c>
      <c r="IN5" s="72" t="str">
        <f>VLOOKUP(IN7,'Bases de Cálculo'!$B$9:$M$35,12,FALSE)</f>
        <v>Primario</v>
      </c>
      <c r="IO5" s="72" t="str">
        <f>VLOOKUP(IO7,'Bases de Cálculo'!$B$9:$M$35,12,FALSE)</f>
        <v>Primario</v>
      </c>
      <c r="IP5" s="72" t="str">
        <f>VLOOKUP(IP7,'Bases de Cálculo'!$B$9:$M$35,12,FALSE)</f>
        <v>Primario</v>
      </c>
      <c r="IQ5" s="72" t="str">
        <f>VLOOKUP(IQ7,'Bases de Cálculo'!$B$9:$M$35,12,FALSE)</f>
        <v>Primario</v>
      </c>
      <c r="IR5" s="72" t="str">
        <f>VLOOKUP(IR7,'Bases de Cálculo'!$B$9:$M$35,12,FALSE)</f>
        <v>Primario</v>
      </c>
      <c r="IS5" s="72" t="str">
        <f>VLOOKUP(IS7,'Bases de Cálculo'!$B$9:$M$35,12,FALSE)</f>
        <v>Primario</v>
      </c>
      <c r="IT5" s="72" t="str">
        <f>VLOOKUP(IT7,'Bases de Cálculo'!$B$9:$M$35,12,FALSE)</f>
        <v>Primario</v>
      </c>
      <c r="IU5" s="72" t="str">
        <f>VLOOKUP(IU7,'Bases de Cálculo'!$B$9:$M$35,12,FALSE)</f>
        <v>Primario</v>
      </c>
      <c r="IW5" s="72" t="str">
        <f>VLOOKUP(IW7,'Bases de Cálculo'!$B$9:$M$35,12,FALSE)</f>
        <v>Primario</v>
      </c>
      <c r="IX5" s="72" t="str">
        <f>VLOOKUP(IX7,'Bases de Cálculo'!$B$9:$M$35,12,FALSE)</f>
        <v>Primario</v>
      </c>
      <c r="IY5" s="72" t="str">
        <f>VLOOKUP(IY7,'Bases de Cálculo'!$B$9:$M$35,12,FALSE)</f>
        <v>Primario</v>
      </c>
      <c r="IZ5" s="72" t="str">
        <f>VLOOKUP(IZ7,'Bases de Cálculo'!$B$9:$M$35,12,FALSE)</f>
        <v>Primario</v>
      </c>
      <c r="JA5" s="72" t="str">
        <f>VLOOKUP(JA7,'Bases de Cálculo'!$B$9:$M$35,12,FALSE)</f>
        <v>Primario</v>
      </c>
      <c r="JB5" s="72" t="str">
        <f>VLOOKUP(JB7,'Bases de Cálculo'!$B$9:$M$35,12,FALSE)</f>
        <v>Primario</v>
      </c>
      <c r="JC5" s="72" t="str">
        <f>VLOOKUP(JC7,'Bases de Cálculo'!$B$9:$M$35,12,FALSE)</f>
        <v>Primario</v>
      </c>
      <c r="JD5" s="72" t="str">
        <f>VLOOKUP(JD7,'Bases de Cálculo'!$B$9:$M$35,12,FALSE)</f>
        <v>Primario</v>
      </c>
      <c r="JE5" s="72" t="str">
        <f>VLOOKUP(JE7,'Bases de Cálculo'!$B$9:$M$35,12,FALSE)</f>
        <v>Primario</v>
      </c>
      <c r="JF5" s="72" t="str">
        <f>VLOOKUP(JF7,'Bases de Cálculo'!$B$9:$M$35,12,FALSE)</f>
        <v>Primario</v>
      </c>
      <c r="JH5" s="72" t="str">
        <f>VLOOKUP(JH7,'Bases de Cálculo'!$B$9:$M$35,12,FALSE)</f>
        <v>Primario</v>
      </c>
      <c r="JI5" s="72" t="str">
        <f>VLOOKUP(JI7,'Bases de Cálculo'!$B$9:$M$35,12,FALSE)</f>
        <v>Primario</v>
      </c>
      <c r="JJ5" s="72" t="str">
        <f>VLOOKUP(JJ7,'Bases de Cálculo'!$B$9:$M$35,12,FALSE)</f>
        <v>Primario</v>
      </c>
      <c r="JK5" s="72" t="str">
        <f>VLOOKUP(JK7,'Bases de Cálculo'!$B$9:$M$35,12,FALSE)</f>
        <v>Primario</v>
      </c>
      <c r="JL5" s="72" t="str">
        <f>VLOOKUP(JL7,'Bases de Cálculo'!$B$9:$M$35,12,FALSE)</f>
        <v>Primario</v>
      </c>
      <c r="JM5" s="72" t="str">
        <f>VLOOKUP(JM7,'Bases de Cálculo'!$B$9:$M$35,12,FALSE)</f>
        <v>Primario</v>
      </c>
      <c r="JN5" s="72" t="str">
        <f>VLOOKUP(JN7,'Bases de Cálculo'!$B$9:$M$35,12,FALSE)</f>
        <v>Primario</v>
      </c>
      <c r="JO5" s="72" t="str">
        <f>VLOOKUP(JO7,'Bases de Cálculo'!$B$9:$M$35,12,FALSE)</f>
        <v>Primario</v>
      </c>
      <c r="JP5" s="72" t="str">
        <f>VLOOKUP(JP7,'Bases de Cálculo'!$B$9:$M$35,12,FALSE)</f>
        <v>Primario</v>
      </c>
      <c r="JQ5" s="72" t="str">
        <f>VLOOKUP(JQ7,'Bases de Cálculo'!$B$9:$M$35,12,FALSE)</f>
        <v>Primario</v>
      </c>
      <c r="JS5" s="72" t="str">
        <f>VLOOKUP(JS7,'Bases de Cálculo'!$B$9:$M$35,12,FALSE)</f>
        <v>Primario</v>
      </c>
      <c r="JT5" s="72" t="str">
        <f>VLOOKUP(JT7,'Bases de Cálculo'!$B$9:$M$35,12,FALSE)</f>
        <v>Primario</v>
      </c>
      <c r="JU5" s="72" t="str">
        <f>VLOOKUP(JU7,'Bases de Cálculo'!$B$9:$M$35,12,FALSE)</f>
        <v>Primario</v>
      </c>
      <c r="JV5" s="72" t="str">
        <f>VLOOKUP(JV7,'Bases de Cálculo'!$B$9:$M$35,12,FALSE)</f>
        <v>Primario</v>
      </c>
      <c r="JW5" s="72" t="str">
        <f>VLOOKUP(JW7,'Bases de Cálculo'!$B$9:$M$35,12,FALSE)</f>
        <v>Primario</v>
      </c>
      <c r="JX5" s="72" t="str">
        <f>VLOOKUP(JX7,'Bases de Cálculo'!$B$9:$M$35,12,FALSE)</f>
        <v>Primario</v>
      </c>
      <c r="JY5" s="72" t="str">
        <f>VLOOKUP(JY7,'Bases de Cálculo'!$B$9:$M$35,12,FALSE)</f>
        <v>Primario</v>
      </c>
      <c r="JZ5" s="72" t="str">
        <f>VLOOKUP(JZ7,'Bases de Cálculo'!$B$9:$M$35,12,FALSE)</f>
        <v>Primario</v>
      </c>
      <c r="KA5" s="72" t="str">
        <f>VLOOKUP(KA7,'Bases de Cálculo'!$B$9:$M$35,12,FALSE)</f>
        <v>Primario</v>
      </c>
      <c r="KB5" s="72" t="str">
        <f>VLOOKUP(KB7,'Bases de Cálculo'!$B$9:$M$35,12,FALSE)</f>
        <v>Primario</v>
      </c>
      <c r="KD5" s="72" t="str">
        <f>VLOOKUP(KD7,'Bases de Cálculo'!$B$9:$M$35,12,FALSE)</f>
        <v>Secundario</v>
      </c>
      <c r="KE5" s="72" t="str">
        <f>VLOOKUP(KE7,'Bases de Cálculo'!$B$9:$M$35,12,FALSE)</f>
        <v>Secundario</v>
      </c>
      <c r="KF5" s="72" t="str">
        <f>VLOOKUP(KF7,'Bases de Cálculo'!$B$9:$M$35,12,FALSE)</f>
        <v>Secundario</v>
      </c>
      <c r="KG5" s="72" t="str">
        <f>VLOOKUP(KG7,'Bases de Cálculo'!$B$9:$M$35,12,FALSE)</f>
        <v>Secundario</v>
      </c>
      <c r="KH5" s="72" t="str">
        <f>VLOOKUP(KH7,'Bases de Cálculo'!$B$9:$M$35,12,FALSE)</f>
        <v>Secundario</v>
      </c>
      <c r="KI5" s="72" t="str">
        <f>VLOOKUP(KI7,'Bases de Cálculo'!$B$9:$M$35,12,FALSE)</f>
        <v>Secundario</v>
      </c>
      <c r="KJ5" s="72" t="str">
        <f>VLOOKUP(KJ7,'Bases de Cálculo'!$B$9:$M$35,12,FALSE)</f>
        <v>Secundario</v>
      </c>
      <c r="KK5" s="72" t="str">
        <f>VLOOKUP(KK7,'Bases de Cálculo'!$B$9:$M$35,12,FALSE)</f>
        <v>Secundario</v>
      </c>
      <c r="KL5" s="72" t="str">
        <f>VLOOKUP(KL7,'Bases de Cálculo'!$B$9:$M$35,12,FALSE)</f>
        <v>Secundario</v>
      </c>
      <c r="KM5" s="72" t="str">
        <f>VLOOKUP(KM7,'Bases de Cálculo'!$B$9:$M$35,12,FALSE)</f>
        <v>Secundario</v>
      </c>
      <c r="KO5" s="72" t="str">
        <f>VLOOKUP(KO7,'Bases de Cálculo'!$B$9:$M$35,12,FALSE)</f>
        <v>Secundario</v>
      </c>
      <c r="KP5" s="72" t="str">
        <f>VLOOKUP(KP7,'Bases de Cálculo'!$B$9:$M$35,12,FALSE)</f>
        <v>Secundario</v>
      </c>
      <c r="KQ5" s="72" t="str">
        <f>VLOOKUP(KQ7,'Bases de Cálculo'!$B$9:$M$35,12,FALSE)</f>
        <v>Secundario</v>
      </c>
      <c r="KR5" s="72" t="str">
        <f>VLOOKUP(KR7,'Bases de Cálculo'!$B$9:$M$35,12,FALSE)</f>
        <v>Secundario</v>
      </c>
      <c r="KS5" s="72" t="str">
        <f>VLOOKUP(KS7,'Bases de Cálculo'!$B$9:$M$35,12,FALSE)</f>
        <v>Secundario</v>
      </c>
      <c r="KT5" s="72" t="str">
        <f>VLOOKUP(KT7,'Bases de Cálculo'!$B$9:$M$35,12,FALSE)</f>
        <v>Secundario</v>
      </c>
      <c r="KU5" s="72" t="str">
        <f>VLOOKUP(KU7,'Bases de Cálculo'!$B$9:$M$35,12,FALSE)</f>
        <v>Secundario</v>
      </c>
      <c r="KV5" s="72" t="str">
        <f>VLOOKUP(KV7,'Bases de Cálculo'!$B$9:$M$35,12,FALSE)</f>
        <v>Secundario</v>
      </c>
      <c r="KW5" s="72" t="str">
        <f>VLOOKUP(KW7,'Bases de Cálculo'!$B$9:$M$35,12,FALSE)</f>
        <v>Secundario</v>
      </c>
      <c r="KX5" s="72" t="str">
        <f>VLOOKUP(KX7,'Bases de Cálculo'!$B$9:$M$35,12,FALSE)</f>
        <v>Secundario</v>
      </c>
      <c r="KZ5" s="72" t="str">
        <f>VLOOKUP(KZ7,'Bases de Cálculo'!$B$9:$M$35,12,FALSE)</f>
        <v>Secundario</v>
      </c>
      <c r="LA5" s="72" t="str">
        <f>VLOOKUP(LA7,'Bases de Cálculo'!$B$9:$M$35,12,FALSE)</f>
        <v>Secundario</v>
      </c>
      <c r="LB5" s="72" t="str">
        <f>VLOOKUP(LB7,'Bases de Cálculo'!$B$9:$M$35,12,FALSE)</f>
        <v>Secundario</v>
      </c>
      <c r="LC5" s="72" t="str">
        <f>VLOOKUP(LC7,'Bases de Cálculo'!$B$9:$M$35,12,FALSE)</f>
        <v>Secundario</v>
      </c>
      <c r="LD5" s="72" t="str">
        <f>VLOOKUP(LD7,'Bases de Cálculo'!$B$9:$M$35,12,FALSE)</f>
        <v>Secundario</v>
      </c>
      <c r="LE5" s="72" t="str">
        <f>VLOOKUP(LE7,'Bases de Cálculo'!$B$9:$M$35,12,FALSE)</f>
        <v>Secundario</v>
      </c>
      <c r="LF5" s="72" t="str">
        <f>VLOOKUP(LF7,'Bases de Cálculo'!$B$9:$M$35,12,FALSE)</f>
        <v>Secundario</v>
      </c>
      <c r="LG5" s="72" t="str">
        <f>VLOOKUP(LG7,'Bases de Cálculo'!$B$9:$M$35,12,FALSE)</f>
        <v>Secundario</v>
      </c>
      <c r="LH5" s="72" t="str">
        <f>VLOOKUP(LH7,'Bases de Cálculo'!$B$9:$M$35,12,FALSE)</f>
        <v>Secundario</v>
      </c>
      <c r="LI5" s="72" t="str">
        <f>VLOOKUP(LI7,'Bases de Cálculo'!$B$9:$M$35,12,FALSE)</f>
        <v>Secundario</v>
      </c>
      <c r="LK5" s="72" t="str">
        <f>VLOOKUP(LK7,'Bases de Cálculo'!$B$9:$M$35,12,FALSE)</f>
        <v>Secundario</v>
      </c>
      <c r="LL5" s="72" t="str">
        <f>VLOOKUP(LL7,'Bases de Cálculo'!$B$9:$M$35,12,FALSE)</f>
        <v>Secundario</v>
      </c>
      <c r="LM5" s="72" t="str">
        <f>VLOOKUP(LM7,'Bases de Cálculo'!$B$9:$M$35,12,FALSE)</f>
        <v>Secundario</v>
      </c>
      <c r="LN5" s="72" t="str">
        <f>VLOOKUP(LN7,'Bases de Cálculo'!$B$9:$M$35,12,FALSE)</f>
        <v>Secundario</v>
      </c>
      <c r="LO5" s="72" t="str">
        <f>VLOOKUP(LO7,'Bases de Cálculo'!$B$9:$M$35,12,FALSE)</f>
        <v>Secundario</v>
      </c>
      <c r="LP5" s="72" t="str">
        <f>VLOOKUP(LP7,'Bases de Cálculo'!$B$9:$M$35,12,FALSE)</f>
        <v>Secundario</v>
      </c>
      <c r="LQ5" s="72" t="str">
        <f>VLOOKUP(LQ7,'Bases de Cálculo'!$B$9:$M$35,12,FALSE)</f>
        <v>Secundario</v>
      </c>
      <c r="LR5" s="72" t="str">
        <f>VLOOKUP(LR7,'Bases de Cálculo'!$B$9:$M$35,12,FALSE)</f>
        <v>Secundario</v>
      </c>
      <c r="LS5" s="72" t="str">
        <f>VLOOKUP(LS7,'Bases de Cálculo'!$B$9:$M$35,12,FALSE)</f>
        <v>Secundario</v>
      </c>
      <c r="LT5" s="72" t="str">
        <f>VLOOKUP(LT7,'Bases de Cálculo'!$B$9:$M$35,12,FALSE)</f>
        <v>Secundario</v>
      </c>
    </row>
    <row r="6" spans="1:332" s="16" customFormat="1" x14ac:dyDescent="0.25">
      <c r="A6" s="155">
        <v>4</v>
      </c>
      <c r="B6" s="24" t="s">
        <v>118</v>
      </c>
      <c r="C6" s="155">
        <v>4</v>
      </c>
      <c r="D6" s="14">
        <v>2006</v>
      </c>
      <c r="E6" s="14">
        <v>2007</v>
      </c>
      <c r="F6" s="14">
        <v>2008</v>
      </c>
      <c r="G6" s="14">
        <v>2009</v>
      </c>
      <c r="H6" s="14">
        <v>2010</v>
      </c>
      <c r="I6" s="14">
        <v>2011</v>
      </c>
      <c r="J6" s="14">
        <v>2012</v>
      </c>
      <c r="K6" s="14">
        <v>2013</v>
      </c>
      <c r="L6" s="14">
        <v>2014</v>
      </c>
      <c r="M6" s="14">
        <v>2015</v>
      </c>
      <c r="O6" s="14">
        <v>2006</v>
      </c>
      <c r="P6" s="14">
        <v>2007</v>
      </c>
      <c r="Q6" s="14">
        <v>2008</v>
      </c>
      <c r="R6" s="14">
        <v>2009</v>
      </c>
      <c r="S6" s="14">
        <v>2010</v>
      </c>
      <c r="T6" s="14">
        <v>2011</v>
      </c>
      <c r="U6" s="14">
        <v>2012</v>
      </c>
      <c r="V6" s="14">
        <v>2013</v>
      </c>
      <c r="W6" s="14">
        <v>2014</v>
      </c>
      <c r="X6" s="14">
        <v>2015</v>
      </c>
      <c r="Z6" s="14">
        <v>2006</v>
      </c>
      <c r="AA6" s="14">
        <v>2007</v>
      </c>
      <c r="AB6" s="14">
        <v>2008</v>
      </c>
      <c r="AC6" s="14">
        <v>2009</v>
      </c>
      <c r="AD6" s="14">
        <v>2010</v>
      </c>
      <c r="AE6" s="14">
        <v>2011</v>
      </c>
      <c r="AF6" s="14">
        <v>2012</v>
      </c>
      <c r="AG6" s="14">
        <v>2013</v>
      </c>
      <c r="AH6" s="14">
        <v>2014</v>
      </c>
      <c r="AI6" s="14">
        <v>2015</v>
      </c>
      <c r="AK6" s="14">
        <v>2006</v>
      </c>
      <c r="AL6" s="14">
        <v>2007</v>
      </c>
      <c r="AM6" s="14">
        <v>2008</v>
      </c>
      <c r="AN6" s="14">
        <v>2009</v>
      </c>
      <c r="AO6" s="14">
        <v>2010</v>
      </c>
      <c r="AP6" s="14">
        <v>2011</v>
      </c>
      <c r="AQ6" s="14">
        <v>2012</v>
      </c>
      <c r="AR6" s="14">
        <v>2013</v>
      </c>
      <c r="AS6" s="14">
        <v>2014</v>
      </c>
      <c r="AT6" s="14">
        <v>2015</v>
      </c>
      <c r="AV6" s="14">
        <v>2006</v>
      </c>
      <c r="AW6" s="14">
        <v>2007</v>
      </c>
      <c r="AX6" s="14">
        <v>2008</v>
      </c>
      <c r="AY6" s="14">
        <v>2009</v>
      </c>
      <c r="AZ6" s="14">
        <v>2010</v>
      </c>
      <c r="BA6" s="14">
        <v>2011</v>
      </c>
      <c r="BB6" s="14">
        <v>2012</v>
      </c>
      <c r="BC6" s="14">
        <v>2013</v>
      </c>
      <c r="BD6" s="14">
        <v>2014</v>
      </c>
      <c r="BE6" s="14">
        <v>2015</v>
      </c>
      <c r="BG6" s="14">
        <v>2006</v>
      </c>
      <c r="BH6" s="14">
        <v>2007</v>
      </c>
      <c r="BI6" s="14">
        <v>2008</v>
      </c>
      <c r="BJ6" s="14">
        <v>2009</v>
      </c>
      <c r="BK6" s="14">
        <v>2010</v>
      </c>
      <c r="BL6" s="14">
        <v>2011</v>
      </c>
      <c r="BM6" s="14">
        <v>2012</v>
      </c>
      <c r="BN6" s="14">
        <v>2013</v>
      </c>
      <c r="BO6" s="14">
        <v>2014</v>
      </c>
      <c r="BP6" s="14">
        <v>2015</v>
      </c>
      <c r="BR6" s="14">
        <v>2006</v>
      </c>
      <c r="BS6" s="14">
        <v>2007</v>
      </c>
      <c r="BT6" s="14">
        <v>2008</v>
      </c>
      <c r="BU6" s="14">
        <v>2009</v>
      </c>
      <c r="BV6" s="14">
        <v>2010</v>
      </c>
      <c r="BW6" s="14">
        <v>2011</v>
      </c>
      <c r="BX6" s="14">
        <v>2012</v>
      </c>
      <c r="BY6" s="14">
        <v>2013</v>
      </c>
      <c r="BZ6" s="14">
        <v>2014</v>
      </c>
      <c r="CA6" s="14">
        <v>2015</v>
      </c>
      <c r="CC6" s="14">
        <v>2006</v>
      </c>
      <c r="CD6" s="14">
        <v>2007</v>
      </c>
      <c r="CE6" s="14">
        <v>2008</v>
      </c>
      <c r="CF6" s="14">
        <v>2009</v>
      </c>
      <c r="CG6" s="14">
        <v>2010</v>
      </c>
      <c r="CH6" s="14">
        <v>2011</v>
      </c>
      <c r="CI6" s="14">
        <v>2012</v>
      </c>
      <c r="CJ6" s="14">
        <v>2013</v>
      </c>
      <c r="CK6" s="14">
        <v>2014</v>
      </c>
      <c r="CL6" s="14">
        <v>2015</v>
      </c>
      <c r="CN6" s="18">
        <v>2006</v>
      </c>
      <c r="CO6" s="18">
        <v>2007</v>
      </c>
      <c r="CP6" s="18">
        <v>2008</v>
      </c>
      <c r="CQ6" s="18">
        <v>2009</v>
      </c>
      <c r="CR6" s="18">
        <v>2010</v>
      </c>
      <c r="CS6" s="18">
        <v>2011</v>
      </c>
      <c r="CT6" s="18">
        <v>2012</v>
      </c>
      <c r="CU6" s="18">
        <v>2013</v>
      </c>
      <c r="CV6" s="18">
        <v>2014</v>
      </c>
      <c r="CW6" s="18">
        <v>2015</v>
      </c>
      <c r="CY6" s="18">
        <v>2006</v>
      </c>
      <c r="CZ6" s="18">
        <v>2007</v>
      </c>
      <c r="DA6" s="18">
        <v>2008</v>
      </c>
      <c r="DB6" s="18">
        <v>2009</v>
      </c>
      <c r="DC6" s="18">
        <v>2010</v>
      </c>
      <c r="DD6" s="18">
        <v>2011</v>
      </c>
      <c r="DE6" s="18">
        <v>2012</v>
      </c>
      <c r="DF6" s="18">
        <v>2013</v>
      </c>
      <c r="DG6" s="18">
        <v>2014</v>
      </c>
      <c r="DH6" s="18">
        <v>2015</v>
      </c>
      <c r="DJ6" s="18">
        <v>2006</v>
      </c>
      <c r="DK6" s="18">
        <v>2007</v>
      </c>
      <c r="DL6" s="18">
        <v>2008</v>
      </c>
      <c r="DM6" s="18">
        <v>2009</v>
      </c>
      <c r="DN6" s="18">
        <v>2010</v>
      </c>
      <c r="DO6" s="18">
        <v>2011</v>
      </c>
      <c r="DP6" s="18">
        <v>2012</v>
      </c>
      <c r="DQ6" s="18">
        <v>2013</v>
      </c>
      <c r="DR6" s="18">
        <v>2014</v>
      </c>
      <c r="DS6" s="18">
        <v>2015</v>
      </c>
      <c r="DU6" s="18">
        <v>2006</v>
      </c>
      <c r="DV6" s="18">
        <v>2007</v>
      </c>
      <c r="DW6" s="18">
        <v>2008</v>
      </c>
      <c r="DX6" s="18">
        <v>2009</v>
      </c>
      <c r="DY6" s="18">
        <v>2010</v>
      </c>
      <c r="DZ6" s="18">
        <v>2011</v>
      </c>
      <c r="EA6" s="18">
        <v>2012</v>
      </c>
      <c r="EB6" s="18">
        <v>2013</v>
      </c>
      <c r="EC6" s="18">
        <v>2014</v>
      </c>
      <c r="ED6" s="18">
        <v>2015</v>
      </c>
      <c r="EF6" s="18">
        <v>2006</v>
      </c>
      <c r="EG6" s="18">
        <v>2007</v>
      </c>
      <c r="EH6" s="18">
        <v>2008</v>
      </c>
      <c r="EI6" s="18">
        <v>2009</v>
      </c>
      <c r="EJ6" s="18">
        <v>2010</v>
      </c>
      <c r="EK6" s="18">
        <v>2011</v>
      </c>
      <c r="EL6" s="18">
        <v>2012</v>
      </c>
      <c r="EM6" s="18">
        <v>2013</v>
      </c>
      <c r="EN6" s="18">
        <v>2014</v>
      </c>
      <c r="EO6" s="18">
        <v>2015</v>
      </c>
      <c r="EQ6" s="18">
        <v>2006</v>
      </c>
      <c r="ER6" s="18">
        <v>2007</v>
      </c>
      <c r="ES6" s="18">
        <v>2008</v>
      </c>
      <c r="ET6" s="18">
        <v>2009</v>
      </c>
      <c r="EU6" s="18">
        <v>2010</v>
      </c>
      <c r="EV6" s="18">
        <v>2011</v>
      </c>
      <c r="EW6" s="18">
        <v>2012</v>
      </c>
      <c r="EX6" s="18">
        <v>2013</v>
      </c>
      <c r="EY6" s="18">
        <v>2014</v>
      </c>
      <c r="EZ6" s="18">
        <v>2015</v>
      </c>
      <c r="FB6" s="18">
        <v>2006</v>
      </c>
      <c r="FC6" s="18">
        <v>2007</v>
      </c>
      <c r="FD6" s="18">
        <v>2008</v>
      </c>
      <c r="FE6" s="18">
        <v>2009</v>
      </c>
      <c r="FF6" s="18">
        <v>2010</v>
      </c>
      <c r="FG6" s="18">
        <v>2011</v>
      </c>
      <c r="FH6" s="18">
        <v>2012</v>
      </c>
      <c r="FI6" s="18">
        <v>2013</v>
      </c>
      <c r="FJ6" s="18">
        <v>2014</v>
      </c>
      <c r="FK6" s="18">
        <v>2015</v>
      </c>
      <c r="FM6" s="18">
        <v>2006</v>
      </c>
      <c r="FN6" s="18">
        <v>2007</v>
      </c>
      <c r="FO6" s="18">
        <v>2008</v>
      </c>
      <c r="FP6" s="18">
        <v>2009</v>
      </c>
      <c r="FQ6" s="18">
        <v>2010</v>
      </c>
      <c r="FR6" s="18">
        <v>2011</v>
      </c>
      <c r="FS6" s="18">
        <v>2012</v>
      </c>
      <c r="FT6" s="18">
        <v>2013</v>
      </c>
      <c r="FU6" s="18">
        <v>2014</v>
      </c>
      <c r="FV6" s="18">
        <v>2015</v>
      </c>
      <c r="FX6" s="18">
        <v>2006</v>
      </c>
      <c r="FY6" s="18">
        <v>2007</v>
      </c>
      <c r="FZ6" s="18">
        <v>2008</v>
      </c>
      <c r="GA6" s="18">
        <v>2009</v>
      </c>
      <c r="GB6" s="18">
        <v>2010</v>
      </c>
      <c r="GC6" s="18">
        <v>2011</v>
      </c>
      <c r="GD6" s="18">
        <v>2012</v>
      </c>
      <c r="GE6" s="18">
        <v>2013</v>
      </c>
      <c r="GF6" s="18">
        <v>2014</v>
      </c>
      <c r="GG6" s="18">
        <v>2015</v>
      </c>
      <c r="GI6" s="18">
        <v>2006</v>
      </c>
      <c r="GJ6" s="18">
        <v>2007</v>
      </c>
      <c r="GK6" s="18">
        <v>2008</v>
      </c>
      <c r="GL6" s="18">
        <v>2009</v>
      </c>
      <c r="GM6" s="18">
        <v>2010</v>
      </c>
      <c r="GN6" s="18">
        <v>2011</v>
      </c>
      <c r="GO6" s="18">
        <v>2012</v>
      </c>
      <c r="GP6" s="18">
        <v>2013</v>
      </c>
      <c r="GQ6" s="18">
        <v>2014</v>
      </c>
      <c r="GR6" s="18">
        <v>2015</v>
      </c>
      <c r="GT6" s="18">
        <v>2006</v>
      </c>
      <c r="GU6" s="18">
        <v>2007</v>
      </c>
      <c r="GV6" s="18">
        <v>2008</v>
      </c>
      <c r="GW6" s="18">
        <v>2009</v>
      </c>
      <c r="GX6" s="18">
        <v>2010</v>
      </c>
      <c r="GY6" s="18">
        <v>2011</v>
      </c>
      <c r="GZ6" s="18">
        <v>2012</v>
      </c>
      <c r="HA6" s="18">
        <v>2013</v>
      </c>
      <c r="HB6" s="18">
        <v>2014</v>
      </c>
      <c r="HC6" s="18">
        <v>2015</v>
      </c>
      <c r="HE6" s="18">
        <v>2006</v>
      </c>
      <c r="HF6" s="18">
        <v>2007</v>
      </c>
      <c r="HG6" s="18">
        <v>2008</v>
      </c>
      <c r="HH6" s="18">
        <v>2009</v>
      </c>
      <c r="HI6" s="18">
        <v>2010</v>
      </c>
      <c r="HJ6" s="18">
        <v>2011</v>
      </c>
      <c r="HK6" s="18">
        <v>2012</v>
      </c>
      <c r="HL6" s="18">
        <v>2013</v>
      </c>
      <c r="HM6" s="18">
        <v>2014</v>
      </c>
      <c r="HN6" s="18">
        <v>2015</v>
      </c>
      <c r="HP6" s="73">
        <v>2006</v>
      </c>
      <c r="HQ6" s="73">
        <v>2007</v>
      </c>
      <c r="HR6" s="73">
        <v>2008</v>
      </c>
      <c r="HS6" s="73">
        <v>2009</v>
      </c>
      <c r="HT6" s="73">
        <v>2010</v>
      </c>
      <c r="HU6" s="73">
        <v>2011</v>
      </c>
      <c r="HV6" s="73">
        <v>2012</v>
      </c>
      <c r="HW6" s="73">
        <v>2013</v>
      </c>
      <c r="HX6" s="73">
        <v>2014</v>
      </c>
      <c r="HY6" s="73">
        <v>2015</v>
      </c>
      <c r="HZ6" s="69"/>
      <c r="IA6" s="73">
        <v>2006</v>
      </c>
      <c r="IB6" s="73">
        <v>2007</v>
      </c>
      <c r="IC6" s="73">
        <v>2008</v>
      </c>
      <c r="ID6" s="73">
        <v>2009</v>
      </c>
      <c r="IE6" s="73">
        <v>2010</v>
      </c>
      <c r="IF6" s="73">
        <v>2011</v>
      </c>
      <c r="IG6" s="73">
        <v>2012</v>
      </c>
      <c r="IH6" s="73">
        <v>2013</v>
      </c>
      <c r="II6" s="73">
        <v>2014</v>
      </c>
      <c r="IJ6" s="73">
        <v>2015</v>
      </c>
      <c r="IK6" s="69"/>
      <c r="IL6" s="73">
        <v>2006</v>
      </c>
      <c r="IM6" s="73">
        <v>2007</v>
      </c>
      <c r="IN6" s="73">
        <v>2008</v>
      </c>
      <c r="IO6" s="73">
        <v>2009</v>
      </c>
      <c r="IP6" s="73">
        <v>2010</v>
      </c>
      <c r="IQ6" s="73">
        <v>2011</v>
      </c>
      <c r="IR6" s="73">
        <v>2012</v>
      </c>
      <c r="IS6" s="73">
        <v>2013</v>
      </c>
      <c r="IT6" s="73">
        <v>2014</v>
      </c>
      <c r="IU6" s="73">
        <v>2015</v>
      </c>
      <c r="IV6" s="69"/>
      <c r="IW6" s="73">
        <v>2006</v>
      </c>
      <c r="IX6" s="73">
        <v>2007</v>
      </c>
      <c r="IY6" s="73">
        <v>2008</v>
      </c>
      <c r="IZ6" s="73">
        <v>2009</v>
      </c>
      <c r="JA6" s="73">
        <v>2010</v>
      </c>
      <c r="JB6" s="73">
        <v>2011</v>
      </c>
      <c r="JC6" s="73">
        <v>2012</v>
      </c>
      <c r="JD6" s="73">
        <v>2013</v>
      </c>
      <c r="JE6" s="73">
        <v>2014</v>
      </c>
      <c r="JF6" s="73">
        <v>2015</v>
      </c>
      <c r="JG6" s="69"/>
      <c r="JH6" s="73">
        <v>2006</v>
      </c>
      <c r="JI6" s="73">
        <v>2007</v>
      </c>
      <c r="JJ6" s="73">
        <v>2008</v>
      </c>
      <c r="JK6" s="73">
        <v>2009</v>
      </c>
      <c r="JL6" s="73">
        <v>2010</v>
      </c>
      <c r="JM6" s="73">
        <v>2011</v>
      </c>
      <c r="JN6" s="73">
        <v>2012</v>
      </c>
      <c r="JO6" s="73">
        <v>2013</v>
      </c>
      <c r="JP6" s="73">
        <v>2014</v>
      </c>
      <c r="JQ6" s="73">
        <v>2015</v>
      </c>
      <c r="JR6" s="69"/>
      <c r="JS6" s="73">
        <v>2006</v>
      </c>
      <c r="JT6" s="73">
        <v>2007</v>
      </c>
      <c r="JU6" s="73">
        <v>2008</v>
      </c>
      <c r="JV6" s="73">
        <v>2009</v>
      </c>
      <c r="JW6" s="73">
        <v>2010</v>
      </c>
      <c r="JX6" s="73">
        <v>2011</v>
      </c>
      <c r="JY6" s="73">
        <v>2012</v>
      </c>
      <c r="JZ6" s="73">
        <v>2013</v>
      </c>
      <c r="KA6" s="73">
        <v>2014</v>
      </c>
      <c r="KB6" s="73">
        <v>2015</v>
      </c>
      <c r="KC6" s="69"/>
      <c r="KD6" s="73">
        <v>2006</v>
      </c>
      <c r="KE6" s="73">
        <v>2007</v>
      </c>
      <c r="KF6" s="73">
        <v>2008</v>
      </c>
      <c r="KG6" s="73">
        <v>2009</v>
      </c>
      <c r="KH6" s="73">
        <v>2010</v>
      </c>
      <c r="KI6" s="73">
        <v>2011</v>
      </c>
      <c r="KJ6" s="73">
        <v>2012</v>
      </c>
      <c r="KK6" s="73">
        <v>2013</v>
      </c>
      <c r="KL6" s="73">
        <v>2014</v>
      </c>
      <c r="KM6" s="73">
        <v>2015</v>
      </c>
      <c r="KN6" s="69"/>
      <c r="KO6" s="73">
        <v>2006</v>
      </c>
      <c r="KP6" s="73">
        <v>2007</v>
      </c>
      <c r="KQ6" s="73">
        <v>2008</v>
      </c>
      <c r="KR6" s="73">
        <v>2009</v>
      </c>
      <c r="KS6" s="73">
        <v>2010</v>
      </c>
      <c r="KT6" s="73">
        <v>2011</v>
      </c>
      <c r="KU6" s="73">
        <v>2012</v>
      </c>
      <c r="KV6" s="73">
        <v>2013</v>
      </c>
      <c r="KW6" s="73">
        <v>2014</v>
      </c>
      <c r="KX6" s="73">
        <v>2015</v>
      </c>
      <c r="KY6" s="69"/>
      <c r="KZ6" s="73">
        <v>2006</v>
      </c>
      <c r="LA6" s="73">
        <v>2007</v>
      </c>
      <c r="LB6" s="73">
        <v>2008</v>
      </c>
      <c r="LC6" s="73">
        <v>2009</v>
      </c>
      <c r="LD6" s="73">
        <v>2010</v>
      </c>
      <c r="LE6" s="73">
        <v>2011</v>
      </c>
      <c r="LF6" s="73">
        <v>2012</v>
      </c>
      <c r="LG6" s="73">
        <v>2013</v>
      </c>
      <c r="LH6" s="73">
        <v>2014</v>
      </c>
      <c r="LI6" s="73">
        <v>2015</v>
      </c>
      <c r="LJ6" s="69"/>
      <c r="LK6" s="73">
        <v>2006</v>
      </c>
      <c r="LL6" s="73">
        <v>2007</v>
      </c>
      <c r="LM6" s="73">
        <v>2008</v>
      </c>
      <c r="LN6" s="73">
        <v>2009</v>
      </c>
      <c r="LO6" s="73">
        <v>2010</v>
      </c>
      <c r="LP6" s="73">
        <v>2011</v>
      </c>
      <c r="LQ6" s="73">
        <v>2012</v>
      </c>
      <c r="LR6" s="73">
        <v>2013</v>
      </c>
      <c r="LS6" s="73">
        <v>2014</v>
      </c>
      <c r="LT6" s="73">
        <v>2015</v>
      </c>
    </row>
    <row r="7" spans="1:332" s="9" customFormat="1" ht="12.75" customHeight="1" x14ac:dyDescent="0.25">
      <c r="A7" s="155">
        <v>5</v>
      </c>
      <c r="B7" s="24" t="s">
        <v>48</v>
      </c>
      <c r="C7" s="155">
        <v>5</v>
      </c>
      <c r="D7" s="14" t="s">
        <v>20</v>
      </c>
      <c r="E7" s="14" t="s">
        <v>20</v>
      </c>
      <c r="F7" s="14" t="s">
        <v>20</v>
      </c>
      <c r="G7" s="14" t="s">
        <v>20</v>
      </c>
      <c r="H7" s="14" t="s">
        <v>20</v>
      </c>
      <c r="I7" s="14" t="s">
        <v>20</v>
      </c>
      <c r="J7" s="14" t="s">
        <v>20</v>
      </c>
      <c r="K7" s="14" t="s">
        <v>20</v>
      </c>
      <c r="L7" s="14" t="s">
        <v>20</v>
      </c>
      <c r="M7" s="14" t="s">
        <v>20</v>
      </c>
      <c r="N7" s="16"/>
      <c r="O7" s="14" t="s">
        <v>21</v>
      </c>
      <c r="P7" s="14" t="s">
        <v>21</v>
      </c>
      <c r="Q7" s="14" t="s">
        <v>21</v>
      </c>
      <c r="R7" s="14" t="s">
        <v>21</v>
      </c>
      <c r="S7" s="14" t="s">
        <v>21</v>
      </c>
      <c r="T7" s="14" t="s">
        <v>21</v>
      </c>
      <c r="U7" s="14" t="s">
        <v>21</v>
      </c>
      <c r="V7" s="14" t="s">
        <v>21</v>
      </c>
      <c r="W7" s="14" t="s">
        <v>21</v>
      </c>
      <c r="X7" s="14" t="s">
        <v>21</v>
      </c>
      <c r="Y7" s="16"/>
      <c r="Z7" s="14" t="s">
        <v>22</v>
      </c>
      <c r="AA7" s="14" t="s">
        <v>22</v>
      </c>
      <c r="AB7" s="14" t="s">
        <v>22</v>
      </c>
      <c r="AC7" s="14" t="s">
        <v>22</v>
      </c>
      <c r="AD7" s="14" t="s">
        <v>22</v>
      </c>
      <c r="AE7" s="14" t="s">
        <v>22</v>
      </c>
      <c r="AF7" s="14" t="s">
        <v>22</v>
      </c>
      <c r="AG7" s="14" t="s">
        <v>22</v>
      </c>
      <c r="AH7" s="14" t="s">
        <v>22</v>
      </c>
      <c r="AI7" s="14" t="s">
        <v>22</v>
      </c>
      <c r="AJ7" s="16"/>
      <c r="AK7" s="14" t="s">
        <v>23</v>
      </c>
      <c r="AL7" s="14" t="s">
        <v>23</v>
      </c>
      <c r="AM7" s="14" t="s">
        <v>23</v>
      </c>
      <c r="AN7" s="14" t="s">
        <v>23</v>
      </c>
      <c r="AO7" s="14" t="s">
        <v>23</v>
      </c>
      <c r="AP7" s="14" t="s">
        <v>23</v>
      </c>
      <c r="AQ7" s="14" t="s">
        <v>23</v>
      </c>
      <c r="AR7" s="14" t="s">
        <v>23</v>
      </c>
      <c r="AS7" s="14" t="s">
        <v>23</v>
      </c>
      <c r="AT7" s="14" t="s">
        <v>23</v>
      </c>
      <c r="AU7" s="16"/>
      <c r="AV7" s="14" t="s">
        <v>24</v>
      </c>
      <c r="AW7" s="14" t="s">
        <v>24</v>
      </c>
      <c r="AX7" s="14" t="s">
        <v>24</v>
      </c>
      <c r="AY7" s="14" t="s">
        <v>24</v>
      </c>
      <c r="AZ7" s="14" t="s">
        <v>24</v>
      </c>
      <c r="BA7" s="14" t="s">
        <v>24</v>
      </c>
      <c r="BB7" s="14" t="s">
        <v>24</v>
      </c>
      <c r="BC7" s="14" t="s">
        <v>24</v>
      </c>
      <c r="BD7" s="14" t="s">
        <v>24</v>
      </c>
      <c r="BE7" s="14" t="s">
        <v>24</v>
      </c>
      <c r="BF7" s="16"/>
      <c r="BG7" s="14" t="s">
        <v>25</v>
      </c>
      <c r="BH7" s="14" t="s">
        <v>25</v>
      </c>
      <c r="BI7" s="14" t="s">
        <v>25</v>
      </c>
      <c r="BJ7" s="14" t="s">
        <v>25</v>
      </c>
      <c r="BK7" s="14" t="s">
        <v>25</v>
      </c>
      <c r="BL7" s="14" t="s">
        <v>25</v>
      </c>
      <c r="BM7" s="14" t="s">
        <v>25</v>
      </c>
      <c r="BN7" s="14" t="s">
        <v>25</v>
      </c>
      <c r="BO7" s="14" t="s">
        <v>25</v>
      </c>
      <c r="BP7" s="14" t="s">
        <v>25</v>
      </c>
      <c r="BQ7" s="16"/>
      <c r="BR7" s="14" t="s">
        <v>26</v>
      </c>
      <c r="BS7" s="14" t="s">
        <v>26</v>
      </c>
      <c r="BT7" s="14" t="s">
        <v>26</v>
      </c>
      <c r="BU7" s="14" t="s">
        <v>26</v>
      </c>
      <c r="BV7" s="14" t="s">
        <v>26</v>
      </c>
      <c r="BW7" s="14" t="s">
        <v>26</v>
      </c>
      <c r="BX7" s="14" t="s">
        <v>26</v>
      </c>
      <c r="BY7" s="14" t="s">
        <v>26</v>
      </c>
      <c r="BZ7" s="14" t="s">
        <v>26</v>
      </c>
      <c r="CA7" s="14" t="s">
        <v>26</v>
      </c>
      <c r="CB7" s="16"/>
      <c r="CC7" s="14" t="s">
        <v>112</v>
      </c>
      <c r="CD7" s="14" t="s">
        <v>112</v>
      </c>
      <c r="CE7" s="14" t="s">
        <v>112</v>
      </c>
      <c r="CF7" s="14" t="s">
        <v>112</v>
      </c>
      <c r="CG7" s="14" t="s">
        <v>112</v>
      </c>
      <c r="CH7" s="14" t="s">
        <v>112</v>
      </c>
      <c r="CI7" s="14" t="s">
        <v>112</v>
      </c>
      <c r="CJ7" s="14" t="s">
        <v>112</v>
      </c>
      <c r="CK7" s="14" t="s">
        <v>112</v>
      </c>
      <c r="CL7" s="14" t="s">
        <v>112</v>
      </c>
      <c r="CM7" s="16"/>
      <c r="CN7" s="18" t="s">
        <v>27</v>
      </c>
      <c r="CO7" s="18" t="s">
        <v>27</v>
      </c>
      <c r="CP7" s="18" t="s">
        <v>27</v>
      </c>
      <c r="CQ7" s="18" t="s">
        <v>27</v>
      </c>
      <c r="CR7" s="18" t="s">
        <v>27</v>
      </c>
      <c r="CS7" s="18" t="s">
        <v>27</v>
      </c>
      <c r="CT7" s="18" t="s">
        <v>27</v>
      </c>
      <c r="CU7" s="18" t="s">
        <v>27</v>
      </c>
      <c r="CV7" s="18" t="s">
        <v>27</v>
      </c>
      <c r="CW7" s="18" t="s">
        <v>27</v>
      </c>
      <c r="CX7" s="16"/>
      <c r="CY7" s="18" t="s">
        <v>28</v>
      </c>
      <c r="CZ7" s="18" t="s">
        <v>28</v>
      </c>
      <c r="DA7" s="18" t="s">
        <v>28</v>
      </c>
      <c r="DB7" s="18" t="s">
        <v>28</v>
      </c>
      <c r="DC7" s="18" t="s">
        <v>28</v>
      </c>
      <c r="DD7" s="18" t="s">
        <v>28</v>
      </c>
      <c r="DE7" s="18" t="s">
        <v>28</v>
      </c>
      <c r="DF7" s="18" t="s">
        <v>28</v>
      </c>
      <c r="DG7" s="18" t="s">
        <v>28</v>
      </c>
      <c r="DH7" s="18" t="s">
        <v>28</v>
      </c>
      <c r="DI7" s="16"/>
      <c r="DJ7" s="18" t="s">
        <v>29</v>
      </c>
      <c r="DK7" s="18" t="s">
        <v>29</v>
      </c>
      <c r="DL7" s="18" t="s">
        <v>29</v>
      </c>
      <c r="DM7" s="18" t="s">
        <v>29</v>
      </c>
      <c r="DN7" s="18" t="s">
        <v>29</v>
      </c>
      <c r="DO7" s="18" t="s">
        <v>29</v>
      </c>
      <c r="DP7" s="18" t="s">
        <v>29</v>
      </c>
      <c r="DQ7" s="18" t="s">
        <v>29</v>
      </c>
      <c r="DR7" s="18" t="s">
        <v>29</v>
      </c>
      <c r="DS7" s="18" t="s">
        <v>29</v>
      </c>
      <c r="DT7" s="16"/>
      <c r="DU7" s="18" t="s">
        <v>30</v>
      </c>
      <c r="DV7" s="18" t="s">
        <v>30</v>
      </c>
      <c r="DW7" s="18" t="s">
        <v>30</v>
      </c>
      <c r="DX7" s="18" t="s">
        <v>30</v>
      </c>
      <c r="DY7" s="18" t="s">
        <v>30</v>
      </c>
      <c r="DZ7" s="18" t="s">
        <v>30</v>
      </c>
      <c r="EA7" s="18" t="s">
        <v>30</v>
      </c>
      <c r="EB7" s="18" t="s">
        <v>30</v>
      </c>
      <c r="EC7" s="18" t="s">
        <v>30</v>
      </c>
      <c r="ED7" s="18" t="s">
        <v>30</v>
      </c>
      <c r="EE7" s="16"/>
      <c r="EF7" s="18" t="s">
        <v>31</v>
      </c>
      <c r="EG7" s="18" t="s">
        <v>31</v>
      </c>
      <c r="EH7" s="18" t="s">
        <v>31</v>
      </c>
      <c r="EI7" s="18" t="s">
        <v>31</v>
      </c>
      <c r="EJ7" s="18" t="s">
        <v>31</v>
      </c>
      <c r="EK7" s="18" t="s">
        <v>31</v>
      </c>
      <c r="EL7" s="18" t="s">
        <v>31</v>
      </c>
      <c r="EM7" s="18" t="s">
        <v>31</v>
      </c>
      <c r="EN7" s="18" t="s">
        <v>31</v>
      </c>
      <c r="EO7" s="18" t="s">
        <v>31</v>
      </c>
      <c r="EP7" s="16"/>
      <c r="EQ7" s="18" t="s">
        <v>32</v>
      </c>
      <c r="ER7" s="18" t="s">
        <v>32</v>
      </c>
      <c r="ES7" s="18" t="s">
        <v>32</v>
      </c>
      <c r="ET7" s="18" t="s">
        <v>32</v>
      </c>
      <c r="EU7" s="18" t="s">
        <v>32</v>
      </c>
      <c r="EV7" s="18" t="s">
        <v>32</v>
      </c>
      <c r="EW7" s="18" t="s">
        <v>32</v>
      </c>
      <c r="EX7" s="18" t="s">
        <v>32</v>
      </c>
      <c r="EY7" s="18" t="s">
        <v>32</v>
      </c>
      <c r="EZ7" s="18" t="s">
        <v>32</v>
      </c>
      <c r="FA7" s="16"/>
      <c r="FB7" s="18" t="s">
        <v>117</v>
      </c>
      <c r="FC7" s="18" t="s">
        <v>117</v>
      </c>
      <c r="FD7" s="18" t="s">
        <v>117</v>
      </c>
      <c r="FE7" s="18" t="s">
        <v>117</v>
      </c>
      <c r="FF7" s="18" t="s">
        <v>117</v>
      </c>
      <c r="FG7" s="18" t="s">
        <v>117</v>
      </c>
      <c r="FH7" s="18" t="s">
        <v>117</v>
      </c>
      <c r="FI7" s="18" t="s">
        <v>117</v>
      </c>
      <c r="FJ7" s="18" t="s">
        <v>117</v>
      </c>
      <c r="FK7" s="18" t="s">
        <v>117</v>
      </c>
      <c r="FL7" s="16"/>
      <c r="FM7" s="18" t="s">
        <v>33</v>
      </c>
      <c r="FN7" s="18" t="s">
        <v>33</v>
      </c>
      <c r="FO7" s="18" t="s">
        <v>33</v>
      </c>
      <c r="FP7" s="18" t="s">
        <v>33</v>
      </c>
      <c r="FQ7" s="18" t="s">
        <v>33</v>
      </c>
      <c r="FR7" s="18" t="s">
        <v>33</v>
      </c>
      <c r="FS7" s="18" t="s">
        <v>33</v>
      </c>
      <c r="FT7" s="18" t="s">
        <v>33</v>
      </c>
      <c r="FU7" s="18" t="s">
        <v>33</v>
      </c>
      <c r="FV7" s="18" t="s">
        <v>33</v>
      </c>
      <c r="FW7" s="16"/>
      <c r="FX7" s="18" t="s">
        <v>34</v>
      </c>
      <c r="FY7" s="18" t="s">
        <v>34</v>
      </c>
      <c r="FZ7" s="18" t="s">
        <v>34</v>
      </c>
      <c r="GA7" s="18" t="s">
        <v>34</v>
      </c>
      <c r="GB7" s="18" t="s">
        <v>34</v>
      </c>
      <c r="GC7" s="18" t="s">
        <v>34</v>
      </c>
      <c r="GD7" s="18" t="s">
        <v>34</v>
      </c>
      <c r="GE7" s="18" t="s">
        <v>34</v>
      </c>
      <c r="GF7" s="18" t="s">
        <v>34</v>
      </c>
      <c r="GG7" s="18" t="s">
        <v>34</v>
      </c>
      <c r="GH7" s="16"/>
      <c r="GI7" s="18" t="s">
        <v>35</v>
      </c>
      <c r="GJ7" s="18" t="s">
        <v>35</v>
      </c>
      <c r="GK7" s="18" t="s">
        <v>35</v>
      </c>
      <c r="GL7" s="18" t="s">
        <v>35</v>
      </c>
      <c r="GM7" s="18" t="s">
        <v>35</v>
      </c>
      <c r="GN7" s="18" t="s">
        <v>35</v>
      </c>
      <c r="GO7" s="18" t="s">
        <v>35</v>
      </c>
      <c r="GP7" s="18" t="s">
        <v>35</v>
      </c>
      <c r="GQ7" s="18" t="s">
        <v>35</v>
      </c>
      <c r="GR7" s="18" t="s">
        <v>35</v>
      </c>
      <c r="GS7" s="16"/>
      <c r="GT7" s="18" t="s">
        <v>36</v>
      </c>
      <c r="GU7" s="18" t="s">
        <v>36</v>
      </c>
      <c r="GV7" s="18" t="s">
        <v>36</v>
      </c>
      <c r="GW7" s="18" t="s">
        <v>36</v>
      </c>
      <c r="GX7" s="18" t="s">
        <v>36</v>
      </c>
      <c r="GY7" s="18" t="s">
        <v>36</v>
      </c>
      <c r="GZ7" s="18" t="s">
        <v>36</v>
      </c>
      <c r="HA7" s="18" t="s">
        <v>36</v>
      </c>
      <c r="HB7" s="18" t="s">
        <v>36</v>
      </c>
      <c r="HC7" s="18" t="s">
        <v>36</v>
      </c>
      <c r="HD7" s="16"/>
      <c r="HE7" s="18" t="s">
        <v>38</v>
      </c>
      <c r="HF7" s="18" t="s">
        <v>38</v>
      </c>
      <c r="HG7" s="18" t="s">
        <v>38</v>
      </c>
      <c r="HH7" s="18" t="s">
        <v>38</v>
      </c>
      <c r="HI7" s="18" t="s">
        <v>38</v>
      </c>
      <c r="HJ7" s="18" t="s">
        <v>38</v>
      </c>
      <c r="HK7" s="18" t="s">
        <v>38</v>
      </c>
      <c r="HL7" s="18" t="s">
        <v>38</v>
      </c>
      <c r="HM7" s="18" t="s">
        <v>38</v>
      </c>
      <c r="HN7" s="18" t="s">
        <v>38</v>
      </c>
      <c r="HP7" s="73" t="s">
        <v>20</v>
      </c>
      <c r="HQ7" s="73" t="s">
        <v>20</v>
      </c>
      <c r="HR7" s="73" t="s">
        <v>20</v>
      </c>
      <c r="HS7" s="73" t="s">
        <v>20</v>
      </c>
      <c r="HT7" s="73" t="s">
        <v>20</v>
      </c>
      <c r="HU7" s="73" t="s">
        <v>20</v>
      </c>
      <c r="HV7" s="73" t="s">
        <v>20</v>
      </c>
      <c r="HW7" s="73" t="s">
        <v>20</v>
      </c>
      <c r="HX7" s="73" t="s">
        <v>20</v>
      </c>
      <c r="HY7" s="73" t="s">
        <v>20</v>
      </c>
      <c r="HZ7" s="69"/>
      <c r="IA7" s="73" t="s">
        <v>21</v>
      </c>
      <c r="IB7" s="73" t="s">
        <v>21</v>
      </c>
      <c r="IC7" s="73" t="s">
        <v>21</v>
      </c>
      <c r="ID7" s="73" t="s">
        <v>21</v>
      </c>
      <c r="IE7" s="73" t="s">
        <v>21</v>
      </c>
      <c r="IF7" s="73" t="s">
        <v>21</v>
      </c>
      <c r="IG7" s="73" t="s">
        <v>21</v>
      </c>
      <c r="IH7" s="73" t="s">
        <v>21</v>
      </c>
      <c r="II7" s="73" t="s">
        <v>21</v>
      </c>
      <c r="IJ7" s="73" t="s">
        <v>21</v>
      </c>
      <c r="IK7" s="69"/>
      <c r="IL7" s="73" t="s">
        <v>22</v>
      </c>
      <c r="IM7" s="73" t="s">
        <v>22</v>
      </c>
      <c r="IN7" s="73" t="s">
        <v>22</v>
      </c>
      <c r="IO7" s="73" t="s">
        <v>22</v>
      </c>
      <c r="IP7" s="73" t="s">
        <v>22</v>
      </c>
      <c r="IQ7" s="73" t="s">
        <v>22</v>
      </c>
      <c r="IR7" s="73" t="s">
        <v>22</v>
      </c>
      <c r="IS7" s="73" t="s">
        <v>22</v>
      </c>
      <c r="IT7" s="73" t="s">
        <v>22</v>
      </c>
      <c r="IU7" s="73" t="s">
        <v>22</v>
      </c>
      <c r="IV7" s="69"/>
      <c r="IW7" s="73" t="s">
        <v>23</v>
      </c>
      <c r="IX7" s="73" t="s">
        <v>23</v>
      </c>
      <c r="IY7" s="73" t="s">
        <v>23</v>
      </c>
      <c r="IZ7" s="73" t="s">
        <v>23</v>
      </c>
      <c r="JA7" s="73" t="s">
        <v>23</v>
      </c>
      <c r="JB7" s="73" t="s">
        <v>23</v>
      </c>
      <c r="JC7" s="73" t="s">
        <v>23</v>
      </c>
      <c r="JD7" s="73" t="s">
        <v>23</v>
      </c>
      <c r="JE7" s="73" t="s">
        <v>23</v>
      </c>
      <c r="JF7" s="73" t="s">
        <v>23</v>
      </c>
      <c r="JG7" s="69"/>
      <c r="JH7" s="73" t="s">
        <v>25</v>
      </c>
      <c r="JI7" s="73" t="s">
        <v>25</v>
      </c>
      <c r="JJ7" s="73" t="s">
        <v>25</v>
      </c>
      <c r="JK7" s="73" t="s">
        <v>25</v>
      </c>
      <c r="JL7" s="73" t="s">
        <v>25</v>
      </c>
      <c r="JM7" s="73" t="s">
        <v>25</v>
      </c>
      <c r="JN7" s="73" t="s">
        <v>25</v>
      </c>
      <c r="JO7" s="73" t="s">
        <v>25</v>
      </c>
      <c r="JP7" s="73" t="s">
        <v>25</v>
      </c>
      <c r="JQ7" s="73" t="s">
        <v>25</v>
      </c>
      <c r="JR7" s="69"/>
      <c r="JS7" s="73" t="s">
        <v>112</v>
      </c>
      <c r="JT7" s="73" t="s">
        <v>112</v>
      </c>
      <c r="JU7" s="73" t="s">
        <v>112</v>
      </c>
      <c r="JV7" s="73" t="s">
        <v>112</v>
      </c>
      <c r="JW7" s="73" t="s">
        <v>112</v>
      </c>
      <c r="JX7" s="73" t="s">
        <v>112</v>
      </c>
      <c r="JY7" s="73" t="s">
        <v>112</v>
      </c>
      <c r="JZ7" s="73" t="s">
        <v>112</v>
      </c>
      <c r="KA7" s="73" t="s">
        <v>112</v>
      </c>
      <c r="KB7" s="73" t="s">
        <v>112</v>
      </c>
      <c r="KC7" s="69"/>
      <c r="KD7" s="73" t="s">
        <v>31</v>
      </c>
      <c r="KE7" s="73" t="s">
        <v>31</v>
      </c>
      <c r="KF7" s="73" t="s">
        <v>31</v>
      </c>
      <c r="KG7" s="73" t="s">
        <v>31</v>
      </c>
      <c r="KH7" s="73" t="s">
        <v>31</v>
      </c>
      <c r="KI7" s="73" t="s">
        <v>31</v>
      </c>
      <c r="KJ7" s="73" t="s">
        <v>31</v>
      </c>
      <c r="KK7" s="73" t="s">
        <v>31</v>
      </c>
      <c r="KL7" s="73" t="s">
        <v>31</v>
      </c>
      <c r="KM7" s="73" t="s">
        <v>31</v>
      </c>
      <c r="KN7" s="69"/>
      <c r="KO7" s="73" t="s">
        <v>35</v>
      </c>
      <c r="KP7" s="73" t="s">
        <v>35</v>
      </c>
      <c r="KQ7" s="73" t="s">
        <v>35</v>
      </c>
      <c r="KR7" s="73" t="s">
        <v>35</v>
      </c>
      <c r="KS7" s="73" t="s">
        <v>35</v>
      </c>
      <c r="KT7" s="73" t="s">
        <v>35</v>
      </c>
      <c r="KU7" s="73" t="s">
        <v>35</v>
      </c>
      <c r="KV7" s="73" t="s">
        <v>35</v>
      </c>
      <c r="KW7" s="73" t="s">
        <v>35</v>
      </c>
      <c r="KX7" s="73" t="s">
        <v>35</v>
      </c>
      <c r="KY7" s="69"/>
      <c r="KZ7" s="73" t="s">
        <v>33</v>
      </c>
      <c r="LA7" s="73" t="s">
        <v>33</v>
      </c>
      <c r="LB7" s="73" t="s">
        <v>33</v>
      </c>
      <c r="LC7" s="73" t="s">
        <v>33</v>
      </c>
      <c r="LD7" s="73" t="s">
        <v>33</v>
      </c>
      <c r="LE7" s="73" t="s">
        <v>33</v>
      </c>
      <c r="LF7" s="73" t="s">
        <v>33</v>
      </c>
      <c r="LG7" s="73" t="s">
        <v>33</v>
      </c>
      <c r="LH7" s="73" t="s">
        <v>33</v>
      </c>
      <c r="LI7" s="73" t="s">
        <v>33</v>
      </c>
      <c r="LJ7" s="69"/>
      <c r="LK7" s="73" t="s">
        <v>38</v>
      </c>
      <c r="LL7" s="73" t="s">
        <v>38</v>
      </c>
      <c r="LM7" s="73" t="s">
        <v>38</v>
      </c>
      <c r="LN7" s="73" t="s">
        <v>38</v>
      </c>
      <c r="LO7" s="73" t="s">
        <v>38</v>
      </c>
      <c r="LP7" s="73" t="s">
        <v>38</v>
      </c>
      <c r="LQ7" s="73" t="s">
        <v>38</v>
      </c>
      <c r="LR7" s="73" t="s">
        <v>38</v>
      </c>
      <c r="LS7" s="73" t="s">
        <v>38</v>
      </c>
      <c r="LT7" s="73" t="s">
        <v>38</v>
      </c>
    </row>
    <row r="8" spans="1:332" s="9" customFormat="1" ht="12.75" customHeight="1" x14ac:dyDescent="0.25">
      <c r="A8" s="155">
        <v>6</v>
      </c>
      <c r="B8" s="24" t="s">
        <v>221</v>
      </c>
      <c r="C8" s="155">
        <v>6</v>
      </c>
      <c r="D8" s="25"/>
      <c r="E8" s="25"/>
      <c r="F8" s="25"/>
      <c r="G8" s="25"/>
      <c r="H8" s="25"/>
      <c r="I8" s="25"/>
      <c r="J8" s="25"/>
      <c r="K8" s="25"/>
      <c r="L8" s="25"/>
      <c r="M8" s="25"/>
      <c r="N8" s="16"/>
      <c r="O8" s="25"/>
      <c r="P8" s="25"/>
      <c r="Q8" s="25"/>
      <c r="R8" s="25"/>
      <c r="S8" s="25"/>
      <c r="T8" s="25"/>
      <c r="U8" s="25"/>
      <c r="V8" s="25"/>
      <c r="W8" s="25"/>
      <c r="X8" s="25"/>
      <c r="Y8" s="16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16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16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16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16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16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16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16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16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16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16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16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16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16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16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16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16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16"/>
      <c r="HE8" s="27"/>
      <c r="HF8" s="27"/>
      <c r="HG8" s="27"/>
      <c r="HH8" s="27"/>
      <c r="HI8" s="27"/>
      <c r="HJ8" s="27"/>
      <c r="HK8" s="27"/>
      <c r="HL8" s="27"/>
      <c r="HM8" s="27"/>
      <c r="HN8" s="27"/>
      <c r="HP8" s="74" t="s">
        <v>56</v>
      </c>
      <c r="HQ8" s="74" t="s">
        <v>56</v>
      </c>
      <c r="HR8" s="74" t="s">
        <v>56</v>
      </c>
      <c r="HS8" s="74" t="s">
        <v>56</v>
      </c>
      <c r="HT8" s="74" t="s">
        <v>56</v>
      </c>
      <c r="HU8" s="74" t="s">
        <v>56</v>
      </c>
      <c r="HV8" s="74" t="s">
        <v>56</v>
      </c>
      <c r="HW8" s="74" t="s">
        <v>56</v>
      </c>
      <c r="HX8" s="74" t="s">
        <v>56</v>
      </c>
      <c r="HY8" s="74" t="s">
        <v>56</v>
      </c>
      <c r="HZ8" s="69"/>
      <c r="IA8" s="74" t="s">
        <v>56</v>
      </c>
      <c r="IB8" s="74" t="s">
        <v>56</v>
      </c>
      <c r="IC8" s="74" t="s">
        <v>56</v>
      </c>
      <c r="ID8" s="74" t="s">
        <v>56</v>
      </c>
      <c r="IE8" s="74" t="s">
        <v>56</v>
      </c>
      <c r="IF8" s="74" t="s">
        <v>56</v>
      </c>
      <c r="IG8" s="74" t="s">
        <v>56</v>
      </c>
      <c r="IH8" s="74" t="s">
        <v>56</v>
      </c>
      <c r="II8" s="74" t="s">
        <v>56</v>
      </c>
      <c r="IJ8" s="74" t="s">
        <v>56</v>
      </c>
      <c r="IK8" s="69"/>
      <c r="IL8" s="74" t="s">
        <v>47</v>
      </c>
      <c r="IM8" s="74" t="s">
        <v>47</v>
      </c>
      <c r="IN8" s="74" t="s">
        <v>47</v>
      </c>
      <c r="IO8" s="74" t="s">
        <v>47</v>
      </c>
      <c r="IP8" s="74" t="s">
        <v>47</v>
      </c>
      <c r="IQ8" s="74" t="s">
        <v>47</v>
      </c>
      <c r="IR8" s="74" t="s">
        <v>47</v>
      </c>
      <c r="IS8" s="74" t="s">
        <v>47</v>
      </c>
      <c r="IT8" s="74" t="s">
        <v>47</v>
      </c>
      <c r="IU8" s="74" t="s">
        <v>47</v>
      </c>
      <c r="IV8" s="69"/>
      <c r="IW8" s="74" t="s">
        <v>52</v>
      </c>
      <c r="IX8" s="74" t="s">
        <v>52</v>
      </c>
      <c r="IY8" s="74" t="s">
        <v>52</v>
      </c>
      <c r="IZ8" s="74" t="s">
        <v>52</v>
      </c>
      <c r="JA8" s="74" t="s">
        <v>52</v>
      </c>
      <c r="JB8" s="74" t="s">
        <v>52</v>
      </c>
      <c r="JC8" s="74" t="s">
        <v>52</v>
      </c>
      <c r="JD8" s="74" t="s">
        <v>52</v>
      </c>
      <c r="JE8" s="74" t="s">
        <v>52</v>
      </c>
      <c r="JF8" s="74" t="s">
        <v>52</v>
      </c>
      <c r="JG8" s="69"/>
      <c r="JH8" s="74" t="s">
        <v>255</v>
      </c>
      <c r="JI8" s="74" t="s">
        <v>255</v>
      </c>
      <c r="JJ8" s="74" t="s">
        <v>255</v>
      </c>
      <c r="JK8" s="74" t="s">
        <v>255</v>
      </c>
      <c r="JL8" s="74" t="s">
        <v>255</v>
      </c>
      <c r="JM8" s="74" t="s">
        <v>255</v>
      </c>
      <c r="JN8" s="74" t="s">
        <v>255</v>
      </c>
      <c r="JO8" s="74" t="s">
        <v>255</v>
      </c>
      <c r="JP8" s="74" t="s">
        <v>255</v>
      </c>
      <c r="JQ8" s="74" t="s">
        <v>255</v>
      </c>
      <c r="JR8" s="69"/>
      <c r="JS8" s="74" t="s">
        <v>52</v>
      </c>
      <c r="JT8" s="74" t="s">
        <v>52</v>
      </c>
      <c r="JU8" s="74" t="s">
        <v>52</v>
      </c>
      <c r="JV8" s="74" t="s">
        <v>52</v>
      </c>
      <c r="JW8" s="74" t="s">
        <v>52</v>
      </c>
      <c r="JX8" s="74" t="s">
        <v>52</v>
      </c>
      <c r="JY8" s="74" t="s">
        <v>52</v>
      </c>
      <c r="JZ8" s="74" t="s">
        <v>52</v>
      </c>
      <c r="KA8" s="74" t="s">
        <v>52</v>
      </c>
      <c r="KB8" s="74" t="s">
        <v>52</v>
      </c>
      <c r="KC8" s="69"/>
      <c r="KD8" s="74" t="s">
        <v>239</v>
      </c>
      <c r="KE8" s="74" t="s">
        <v>239</v>
      </c>
      <c r="KF8" s="74" t="s">
        <v>239</v>
      </c>
      <c r="KG8" s="74" t="s">
        <v>239</v>
      </c>
      <c r="KH8" s="74" t="s">
        <v>239</v>
      </c>
      <c r="KI8" s="74" t="s">
        <v>239</v>
      </c>
      <c r="KJ8" s="74" t="s">
        <v>239</v>
      </c>
      <c r="KK8" s="74" t="s">
        <v>239</v>
      </c>
      <c r="KL8" s="74" t="s">
        <v>239</v>
      </c>
      <c r="KM8" s="74" t="s">
        <v>239</v>
      </c>
      <c r="KN8" s="69"/>
      <c r="KO8" s="74" t="s">
        <v>239</v>
      </c>
      <c r="KP8" s="74" t="s">
        <v>239</v>
      </c>
      <c r="KQ8" s="74" t="s">
        <v>239</v>
      </c>
      <c r="KR8" s="74" t="s">
        <v>239</v>
      </c>
      <c r="KS8" s="74" t="s">
        <v>239</v>
      </c>
      <c r="KT8" s="74" t="s">
        <v>239</v>
      </c>
      <c r="KU8" s="74" t="s">
        <v>239</v>
      </c>
      <c r="KV8" s="74" t="s">
        <v>239</v>
      </c>
      <c r="KW8" s="74" t="s">
        <v>239</v>
      </c>
      <c r="KX8" s="74" t="s">
        <v>239</v>
      </c>
      <c r="KY8" s="69"/>
      <c r="KZ8" s="74" t="s">
        <v>239</v>
      </c>
      <c r="LA8" s="74" t="s">
        <v>239</v>
      </c>
      <c r="LB8" s="74" t="s">
        <v>239</v>
      </c>
      <c r="LC8" s="74" t="s">
        <v>239</v>
      </c>
      <c r="LD8" s="74" t="s">
        <v>239</v>
      </c>
      <c r="LE8" s="74" t="s">
        <v>239</v>
      </c>
      <c r="LF8" s="74" t="s">
        <v>239</v>
      </c>
      <c r="LG8" s="74" t="s">
        <v>239</v>
      </c>
      <c r="LH8" s="74" t="s">
        <v>239</v>
      </c>
      <c r="LI8" s="74" t="s">
        <v>239</v>
      </c>
      <c r="LJ8" s="69"/>
      <c r="LK8" s="74" t="s">
        <v>239</v>
      </c>
      <c r="LL8" s="74" t="s">
        <v>239</v>
      </c>
      <c r="LM8" s="74" t="s">
        <v>239</v>
      </c>
      <c r="LN8" s="74" t="s">
        <v>239</v>
      </c>
      <c r="LO8" s="74" t="s">
        <v>239</v>
      </c>
      <c r="LP8" s="74" t="s">
        <v>239</v>
      </c>
      <c r="LQ8" s="74" t="s">
        <v>239</v>
      </c>
      <c r="LR8" s="74" t="s">
        <v>239</v>
      </c>
      <c r="LS8" s="74" t="s">
        <v>239</v>
      </c>
      <c r="LT8" s="74" t="s">
        <v>239</v>
      </c>
    </row>
    <row r="9" spans="1:332" s="9" customFormat="1" ht="12.75" x14ac:dyDescent="0.2">
      <c r="A9" s="155">
        <v>7</v>
      </c>
      <c r="B9" s="153" t="s">
        <v>298</v>
      </c>
      <c r="C9" s="155">
        <v>7</v>
      </c>
      <c r="D9" s="93">
        <v>5301.2118649999984</v>
      </c>
      <c r="E9" s="93">
        <v>5928.3806819999991</v>
      </c>
      <c r="F9" s="93">
        <v>5237.4081189999997</v>
      </c>
      <c r="G9" s="93">
        <v>6697.8372169999993</v>
      </c>
      <c r="H9" s="93">
        <v>5638.4789348000022</v>
      </c>
      <c r="I9" s="93">
        <v>6166.2518731999971</v>
      </c>
      <c r="J9" s="93">
        <v>5592.0206429999998</v>
      </c>
      <c r="K9" s="93">
        <v>5753.7723285491902</v>
      </c>
      <c r="L9" s="93">
        <v>6401.3431380000002</v>
      </c>
      <c r="M9" s="93">
        <v>6120.3695629999993</v>
      </c>
      <c r="N9" s="16"/>
      <c r="O9" s="93">
        <v>3144.1851047744349</v>
      </c>
      <c r="P9" s="93">
        <v>1967.1710275059665</v>
      </c>
      <c r="Q9" s="93">
        <v>3550.9539934059708</v>
      </c>
      <c r="R9" s="93">
        <v>3224.0313699077442</v>
      </c>
      <c r="S9" s="93">
        <v>3094.9436945452462</v>
      </c>
      <c r="T9" s="93">
        <v>2908.3079016783031</v>
      </c>
      <c r="U9" s="93">
        <v>3779.4657874078675</v>
      </c>
      <c r="V9" s="93">
        <v>3256.3632377474587</v>
      </c>
      <c r="W9" s="93">
        <v>3162.5794365100137</v>
      </c>
      <c r="X9" s="93">
        <v>3636.6705513049842</v>
      </c>
      <c r="Y9" s="16"/>
      <c r="Z9" s="93"/>
      <c r="AA9" s="93"/>
      <c r="AB9" s="93"/>
      <c r="AC9" s="93"/>
      <c r="AD9" s="93"/>
      <c r="AE9" s="93"/>
      <c r="AF9" s="93"/>
      <c r="AG9" s="93"/>
      <c r="AH9" s="93"/>
      <c r="AI9" s="93"/>
      <c r="AJ9" s="16"/>
      <c r="AK9" s="93">
        <v>237626.24199999997</v>
      </c>
      <c r="AL9" s="93">
        <v>238130.91799999986</v>
      </c>
      <c r="AM9" s="93">
        <v>429471.1019999999</v>
      </c>
      <c r="AN9" s="93">
        <v>486606.87200000015</v>
      </c>
      <c r="AO9" s="93">
        <v>390353.14500000019</v>
      </c>
      <c r="AP9" s="93">
        <v>381758.78200000018</v>
      </c>
      <c r="AQ9" s="93">
        <v>414461.272</v>
      </c>
      <c r="AR9" s="93">
        <v>456271.96970000013</v>
      </c>
      <c r="AS9" s="93">
        <v>447440.68692999991</v>
      </c>
      <c r="AT9" s="93">
        <v>413289.35086090514</v>
      </c>
      <c r="AU9" s="16"/>
      <c r="AV9" s="93">
        <v>4553.4972000012049</v>
      </c>
      <c r="AW9" s="93">
        <v>4464.8542999996189</v>
      </c>
      <c r="AX9" s="93">
        <v>4397.6868000005716</v>
      </c>
      <c r="AY9" s="93">
        <v>4327.2967000002791</v>
      </c>
      <c r="AZ9" s="93">
        <v>4222.522000000662</v>
      </c>
      <c r="BA9" s="93">
        <v>4112.7146999998004</v>
      </c>
      <c r="BB9" s="93">
        <v>4011.9897999996142</v>
      </c>
      <c r="BC9" s="93">
        <v>3897.3223000000753</v>
      </c>
      <c r="BD9" s="93">
        <v>3793.2302000011537</v>
      </c>
      <c r="BE9" s="93">
        <v>3675.0793688629551</v>
      </c>
      <c r="BF9" s="16"/>
      <c r="BG9" s="93">
        <v>114524.24095031261</v>
      </c>
      <c r="BH9" s="93">
        <v>130675.32898039113</v>
      </c>
      <c r="BI9" s="93">
        <v>111255.60377346129</v>
      </c>
      <c r="BJ9" s="93">
        <v>105318.49239392501</v>
      </c>
      <c r="BK9" s="93">
        <v>103971.82631282807</v>
      </c>
      <c r="BL9" s="93">
        <v>103353.74189727017</v>
      </c>
      <c r="BM9" s="93">
        <v>92674.710073270107</v>
      </c>
      <c r="BN9" s="93">
        <v>90595.148089946597</v>
      </c>
      <c r="BO9" s="93">
        <v>69948.523099606333</v>
      </c>
      <c r="BP9" s="93">
        <v>78548.014933584782</v>
      </c>
      <c r="BQ9" s="16"/>
      <c r="BR9" s="93">
        <v>2669.0876355534974</v>
      </c>
      <c r="BS9" s="93">
        <v>2028.5621062167152</v>
      </c>
      <c r="BT9" s="93">
        <v>3688.029635048249</v>
      </c>
      <c r="BU9" s="93">
        <v>3662.0460041825659</v>
      </c>
      <c r="BV9" s="93">
        <v>4954.1457210551125</v>
      </c>
      <c r="BW9" s="93">
        <v>4309.0051791086225</v>
      </c>
      <c r="BX9" s="93">
        <v>4895.4854718441202</v>
      </c>
      <c r="BY9" s="93">
        <v>4135.7193771185948</v>
      </c>
      <c r="BZ9" s="93">
        <v>6488.3504384458547</v>
      </c>
      <c r="CA9" s="93">
        <v>7074.5004867343087</v>
      </c>
      <c r="CB9" s="16"/>
      <c r="CC9" s="93"/>
      <c r="CD9" s="93"/>
      <c r="CE9" s="93"/>
      <c r="CF9" s="93"/>
      <c r="CG9" s="93"/>
      <c r="CH9" s="93"/>
      <c r="CI9" s="93"/>
      <c r="CJ9" s="93"/>
      <c r="CK9" s="93"/>
      <c r="CL9" s="93"/>
      <c r="CM9" s="16"/>
      <c r="CN9" s="93">
        <v>20.212572925883478</v>
      </c>
      <c r="CO9" s="93">
        <v>-71.450285147649765</v>
      </c>
      <c r="CP9" s="93">
        <v>53.386685338671441</v>
      </c>
      <c r="CQ9" s="93">
        <v>-72.421860406672295</v>
      </c>
      <c r="CR9" s="93">
        <v>-5.0475328816266938</v>
      </c>
      <c r="CS9" s="93">
        <v>-88.872648090045914</v>
      </c>
      <c r="CT9" s="93">
        <v>-39.63900231019079</v>
      </c>
      <c r="CU9" s="93">
        <v>-68.23185371428599</v>
      </c>
      <c r="CV9" s="93">
        <v>-75.528032761904797</v>
      </c>
      <c r="CW9" s="93">
        <v>-75.559481809524186</v>
      </c>
      <c r="CX9" s="16"/>
      <c r="CY9" s="93">
        <v>0</v>
      </c>
      <c r="CZ9" s="93">
        <v>0</v>
      </c>
      <c r="DA9" s="93">
        <v>0.66038993698941795</v>
      </c>
      <c r="DB9" s="93">
        <v>4.737181002565876</v>
      </c>
      <c r="DC9" s="93">
        <v>9.7752189408138292</v>
      </c>
      <c r="DD9" s="93">
        <v>-29.454989355627731</v>
      </c>
      <c r="DE9" s="93">
        <v>27.136121573927539</v>
      </c>
      <c r="DF9" s="93">
        <v>-3.8321962999993957</v>
      </c>
      <c r="DG9" s="93">
        <v>10.3592716666667</v>
      </c>
      <c r="DH9" s="93">
        <v>76.66848782857187</v>
      </c>
      <c r="DI9" s="16"/>
      <c r="DJ9" s="93">
        <v>118.839</v>
      </c>
      <c r="DK9" s="93">
        <v>11.09</v>
      </c>
      <c r="DL9" s="93">
        <v>59.904999999999994</v>
      </c>
      <c r="DM9" s="93">
        <v>46.79</v>
      </c>
      <c r="DN9" s="93">
        <v>18.807000000000002</v>
      </c>
      <c r="DO9" s="93">
        <v>25.764999999999997</v>
      </c>
      <c r="DP9" s="93">
        <v>27.395000000000003</v>
      </c>
      <c r="DQ9" s="93">
        <v>36.772999999999996</v>
      </c>
      <c r="DR9" s="93">
        <v>20.269999999999996</v>
      </c>
      <c r="DS9" s="93">
        <v>17.356255519106305</v>
      </c>
      <c r="DT9" s="16"/>
      <c r="DU9" s="93">
        <v>350.69699999999989</v>
      </c>
      <c r="DV9" s="93">
        <v>68.427999999999884</v>
      </c>
      <c r="DW9" s="93">
        <v>326.904</v>
      </c>
      <c r="DX9" s="93">
        <v>1293.3429999999998</v>
      </c>
      <c r="DY9" s="93">
        <v>792.61800000000017</v>
      </c>
      <c r="DZ9" s="93">
        <v>833.91700000000014</v>
      </c>
      <c r="EA9" s="93">
        <v>564.81699999999978</v>
      </c>
      <c r="EB9" s="93">
        <v>721.2</v>
      </c>
      <c r="EC9" s="93">
        <v>642.68399999999974</v>
      </c>
      <c r="ED9" s="93">
        <v>933.84892332433742</v>
      </c>
      <c r="EE9" s="16"/>
      <c r="EF9" s="93">
        <v>36077.244558359322</v>
      </c>
      <c r="EG9" s="93">
        <v>38436.785319777882</v>
      </c>
      <c r="EH9" s="93">
        <v>37631.545796896025</v>
      </c>
      <c r="EI9" s="93">
        <v>38780.944121132452</v>
      </c>
      <c r="EJ9" s="93">
        <v>40028.933140151225</v>
      </c>
      <c r="EK9" s="93">
        <v>44163.871776733838</v>
      </c>
      <c r="EL9" s="93">
        <v>45878.000873370227</v>
      </c>
      <c r="EM9" s="93">
        <v>47380.261726759716</v>
      </c>
      <c r="EN9" s="93">
        <v>49219.756015404564</v>
      </c>
      <c r="EO9" s="93">
        <v>30031.931708917167</v>
      </c>
      <c r="EP9" s="16"/>
      <c r="EQ9" s="93">
        <v>41842.453651202792</v>
      </c>
      <c r="ER9" s="93">
        <v>43038.124736932739</v>
      </c>
      <c r="ES9" s="93">
        <v>45682.319900333649</v>
      </c>
      <c r="ET9" s="93">
        <v>47028.926291050746</v>
      </c>
      <c r="EU9" s="93">
        <v>48412.633759372773</v>
      </c>
      <c r="EV9" s="93">
        <v>49733.55312210491</v>
      </c>
      <c r="EW9" s="93">
        <v>51432.284857270781</v>
      </c>
      <c r="EX9" s="93">
        <v>53939.368939793421</v>
      </c>
      <c r="EY9" s="93">
        <v>55883.355437316714</v>
      </c>
      <c r="EZ9" s="93">
        <v>56890.195821540219</v>
      </c>
      <c r="FA9" s="16"/>
      <c r="FB9" s="93">
        <v>6927.7710930981029</v>
      </c>
      <c r="FC9" s="93">
        <v>6995.0963755550292</v>
      </c>
      <c r="FD9" s="93">
        <v>7046.5758061644528</v>
      </c>
      <c r="FE9" s="93">
        <v>7387.2330687486901</v>
      </c>
      <c r="FF9" s="93">
        <v>7880.0426708615196</v>
      </c>
      <c r="FG9" s="93">
        <v>7724.8665176851109</v>
      </c>
      <c r="FH9" s="93">
        <v>7811.7766373878176</v>
      </c>
      <c r="FI9" s="93">
        <v>7788.0740303772054</v>
      </c>
      <c r="FJ9" s="93">
        <v>8528.5144319517749</v>
      </c>
      <c r="FK9" s="93">
        <v>8631.6254777149479</v>
      </c>
      <c r="FL9" s="16"/>
      <c r="FM9" s="93">
        <v>634.86476190475878</v>
      </c>
      <c r="FN9" s="93">
        <v>9724.7614766666611</v>
      </c>
      <c r="FO9" s="93">
        <v>7862.9465347619062</v>
      </c>
      <c r="FP9" s="93">
        <v>749.28731295237958</v>
      </c>
      <c r="FQ9" s="93">
        <v>1605.2547733333304</v>
      </c>
      <c r="FR9" s="93">
        <v>1738.9193771428618</v>
      </c>
      <c r="FS9" s="93">
        <v>7825.4175776190496</v>
      </c>
      <c r="FT9" s="93">
        <v>15723.995014780045</v>
      </c>
      <c r="FU9" s="93">
        <v>778.4628067470403</v>
      </c>
      <c r="FV9" s="93">
        <v>5390.3168272768144</v>
      </c>
      <c r="FW9" s="16"/>
      <c r="FX9" s="93"/>
      <c r="FY9" s="93"/>
      <c r="FZ9" s="93"/>
      <c r="GA9" s="93"/>
      <c r="GB9" s="93"/>
      <c r="GC9" s="93"/>
      <c r="GD9" s="93"/>
      <c r="GE9" s="93"/>
      <c r="GF9" s="93"/>
      <c r="GG9" s="93"/>
      <c r="GH9" s="16"/>
      <c r="GI9" s="93">
        <v>9187.1913643325606</v>
      </c>
      <c r="GJ9" s="93">
        <v>11085.378662994608</v>
      </c>
      <c r="GK9" s="93">
        <v>11091.625891839616</v>
      </c>
      <c r="GL9" s="93">
        <v>7708.262845582798</v>
      </c>
      <c r="GM9" s="93">
        <v>7094.095735445705</v>
      </c>
      <c r="GN9" s="93">
        <v>6934.3560605356724</v>
      </c>
      <c r="GO9" s="93">
        <v>6664.9110543248162</v>
      </c>
      <c r="GP9" s="93">
        <v>6527.4782196653032</v>
      </c>
      <c r="GQ9" s="93">
        <v>6563.3203033907976</v>
      </c>
      <c r="GR9" s="93">
        <v>7195.9518571593298</v>
      </c>
      <c r="GS9" s="16"/>
      <c r="GT9" s="93">
        <v>33149.181836251162</v>
      </c>
      <c r="GU9" s="93">
        <v>31946.754122288963</v>
      </c>
      <c r="GV9" s="93">
        <v>30953.671607092008</v>
      </c>
      <c r="GW9" s="93">
        <v>29363.242961456905</v>
      </c>
      <c r="GX9" s="93">
        <v>31180.169743207462</v>
      </c>
      <c r="GY9" s="93">
        <v>32046.75616441403</v>
      </c>
      <c r="GZ9" s="93">
        <v>33312.237105187247</v>
      </c>
      <c r="HA9" s="93">
        <v>34684.417430769798</v>
      </c>
      <c r="HB9" s="93">
        <v>36932.741306976975</v>
      </c>
      <c r="HC9" s="93">
        <v>27356.878110189726</v>
      </c>
      <c r="HD9" s="16"/>
      <c r="HE9" s="93">
        <v>6563.7950000000001</v>
      </c>
      <c r="HF9" s="93">
        <v>5996.0188100000005</v>
      </c>
      <c r="HG9" s="93">
        <v>7916.3190800000002</v>
      </c>
      <c r="HH9" s="93">
        <v>8547.1622199999983</v>
      </c>
      <c r="HI9" s="93">
        <v>8712.9328495238096</v>
      </c>
      <c r="HJ9" s="93">
        <v>9268.8274000000001</v>
      </c>
      <c r="HK9" s="93">
        <v>9468.1479804761893</v>
      </c>
      <c r="HL9" s="93">
        <v>9816.251743255516</v>
      </c>
      <c r="HM9" s="93">
        <v>9364.0878717995365</v>
      </c>
      <c r="HN9" s="93">
        <v>7898.9536007454326</v>
      </c>
      <c r="HP9" s="76"/>
      <c r="HQ9" s="76"/>
      <c r="HR9" s="76"/>
      <c r="HS9" s="76"/>
      <c r="HT9" s="76"/>
      <c r="HU9" s="76"/>
      <c r="HV9" s="76"/>
      <c r="HW9" s="76"/>
      <c r="HX9" s="76"/>
      <c r="HY9" s="76"/>
      <c r="IA9" s="76"/>
      <c r="IB9" s="76"/>
      <c r="IC9" s="76"/>
      <c r="ID9" s="76"/>
      <c r="IE9" s="76"/>
      <c r="IF9" s="76"/>
      <c r="IG9" s="76"/>
      <c r="IH9" s="76"/>
      <c r="II9" s="76"/>
      <c r="IJ9" s="76"/>
      <c r="IL9" s="76"/>
      <c r="IM9" s="76"/>
      <c r="IN9" s="76"/>
      <c r="IO9" s="76"/>
      <c r="IP9" s="76"/>
      <c r="IQ9" s="76"/>
      <c r="IR9" s="76"/>
      <c r="IS9" s="76"/>
      <c r="IT9" s="76"/>
      <c r="IU9" s="76"/>
      <c r="IW9" s="76">
        <v>-51343.855862749588</v>
      </c>
      <c r="IX9" s="76">
        <v>-49339.935751059362</v>
      </c>
      <c r="IY9" s="76">
        <v>-57580.471881179976</v>
      </c>
      <c r="IZ9" s="76">
        <v>-43296.388142147778</v>
      </c>
      <c r="JA9" s="76">
        <v>-52491.202952052205</v>
      </c>
      <c r="JB9" s="76">
        <v>-73665.781028527446</v>
      </c>
      <c r="JC9" s="76">
        <v>-56456.586713745732</v>
      </c>
      <c r="JD9" s="76">
        <v>-49572.081545754641</v>
      </c>
      <c r="JE9" s="76">
        <v>-50245.688273237916</v>
      </c>
      <c r="JF9" s="76">
        <v>-62159.848470096273</v>
      </c>
      <c r="JH9" s="76"/>
      <c r="JI9" s="76"/>
      <c r="JJ9" s="76"/>
      <c r="JK9" s="76"/>
      <c r="JL9" s="76"/>
      <c r="JM9" s="76"/>
      <c r="JN9" s="76"/>
      <c r="JO9" s="76"/>
      <c r="JP9" s="76"/>
      <c r="JQ9" s="76"/>
      <c r="JS9" s="76"/>
      <c r="JT9" s="76"/>
      <c r="JU9" s="76"/>
      <c r="JV9" s="76"/>
      <c r="JW9" s="76"/>
      <c r="JX9" s="76"/>
      <c r="JY9" s="76"/>
      <c r="JZ9" s="76"/>
      <c r="KA9" s="76"/>
      <c r="KB9" s="76"/>
      <c r="KD9" s="76"/>
      <c r="KE9" s="76"/>
      <c r="KF9" s="76"/>
      <c r="KG9" s="76"/>
      <c r="KH9" s="76"/>
      <c r="KI9" s="76"/>
      <c r="KJ9" s="76"/>
      <c r="KK9" s="76"/>
      <c r="KL9" s="76"/>
      <c r="KM9" s="76"/>
      <c r="KO9" s="76"/>
      <c r="KP9" s="76"/>
      <c r="KQ9" s="76"/>
      <c r="KR9" s="76"/>
      <c r="KS9" s="76"/>
      <c r="KT9" s="76"/>
      <c r="KU9" s="76"/>
      <c r="KV9" s="76"/>
      <c r="KW9" s="76"/>
      <c r="KX9" s="76"/>
      <c r="KZ9" s="76"/>
      <c r="LA9" s="76"/>
      <c r="LB9" s="76"/>
      <c r="LC9" s="76"/>
      <c r="LD9" s="76"/>
      <c r="LE9" s="76"/>
      <c r="LF9" s="76"/>
      <c r="LG9" s="76"/>
      <c r="LH9" s="76"/>
      <c r="LI9" s="76"/>
      <c r="LK9" s="76"/>
      <c r="LL9" s="76"/>
      <c r="LM9" s="76"/>
      <c r="LN9" s="76"/>
      <c r="LO9" s="76"/>
      <c r="LP9" s="76"/>
      <c r="LQ9" s="76"/>
      <c r="LR9" s="76"/>
      <c r="LS9" s="76"/>
      <c r="LT9" s="76"/>
    </row>
    <row r="10" spans="1:332" ht="12.75" x14ac:dyDescent="0.2">
      <c r="A10" s="155">
        <v>8</v>
      </c>
      <c r="B10" s="141" t="s">
        <v>295</v>
      </c>
      <c r="C10" s="155">
        <v>8</v>
      </c>
      <c r="D10" s="22">
        <v>5301.2118649999984</v>
      </c>
      <c r="E10" s="22">
        <v>5928.3806819999991</v>
      </c>
      <c r="F10" s="22">
        <v>5237.4081189999997</v>
      </c>
      <c r="G10" s="22">
        <v>6697.8372169999993</v>
      </c>
      <c r="H10" s="22">
        <v>5638.4789348000022</v>
      </c>
      <c r="I10" s="22">
        <v>6166.2518731999971</v>
      </c>
      <c r="J10" s="22">
        <v>5592.0206429999998</v>
      </c>
      <c r="K10" s="22">
        <v>5753.7723285491902</v>
      </c>
      <c r="L10" s="22">
        <v>6401.3431380000002</v>
      </c>
      <c r="M10" s="22">
        <v>6120.3695629999993</v>
      </c>
      <c r="N10" s="16"/>
      <c r="O10" s="22">
        <v>66191.87</v>
      </c>
      <c r="P10" s="22">
        <v>69902.209999999992</v>
      </c>
      <c r="Q10" s="22">
        <v>73502.09</v>
      </c>
      <c r="R10" s="22">
        <v>72807.409999999989</v>
      </c>
      <c r="S10" s="22">
        <v>74350.13</v>
      </c>
      <c r="T10" s="22">
        <v>85803.23</v>
      </c>
      <c r="U10" s="22">
        <v>89024.33</v>
      </c>
      <c r="V10" s="22">
        <v>85496.06</v>
      </c>
      <c r="W10" s="22">
        <v>88577.97</v>
      </c>
      <c r="X10" s="22">
        <v>85547.51</v>
      </c>
      <c r="Y10" s="16"/>
      <c r="Z10" s="22">
        <v>1378351.683</v>
      </c>
      <c r="AA10" s="22">
        <v>1223972.655</v>
      </c>
      <c r="AB10" s="22">
        <v>1382617.392</v>
      </c>
      <c r="AC10" s="22">
        <v>1919375.69</v>
      </c>
      <c r="AD10" s="22">
        <v>1143015.128</v>
      </c>
      <c r="AE10" s="22">
        <v>1102311.233</v>
      </c>
      <c r="AF10" s="22">
        <v>1086464.459</v>
      </c>
      <c r="AG10" s="22">
        <v>1043846.8342199997</v>
      </c>
      <c r="AH10" s="22">
        <v>957386.58711999946</v>
      </c>
      <c r="AI10" s="22">
        <v>899596.60716999997</v>
      </c>
      <c r="AJ10" s="16"/>
      <c r="AK10" s="22">
        <f t="shared" ref="AK10:AT10" si="31">-IW25</f>
        <v>51343.855862749588</v>
      </c>
      <c r="AL10" s="22">
        <f t="shared" si="31"/>
        <v>49339.935751059362</v>
      </c>
      <c r="AM10" s="22">
        <f t="shared" si="31"/>
        <v>57580.471881179976</v>
      </c>
      <c r="AN10" s="22">
        <f t="shared" si="31"/>
        <v>43296.388142147778</v>
      </c>
      <c r="AO10" s="22">
        <f t="shared" si="31"/>
        <v>52491.202952052205</v>
      </c>
      <c r="AP10" s="22">
        <f t="shared" si="31"/>
        <v>73665.781028527446</v>
      </c>
      <c r="AQ10" s="22">
        <f t="shared" si="31"/>
        <v>56456.586713745732</v>
      </c>
      <c r="AR10" s="22">
        <f t="shared" si="31"/>
        <v>49572.081545754641</v>
      </c>
      <c r="AS10" s="22">
        <f t="shared" si="31"/>
        <v>50245.688273237916</v>
      </c>
      <c r="AT10" s="22">
        <f t="shared" si="31"/>
        <v>62159.848470096273</v>
      </c>
      <c r="AU10" s="16"/>
      <c r="AV10" s="22">
        <v>5174.5103738512043</v>
      </c>
      <c r="AW10" s="22">
        <v>4553.3030534296186</v>
      </c>
      <c r="AX10" s="22">
        <v>4716.304996000571</v>
      </c>
      <c r="AY10" s="22">
        <v>4584.2112579702789</v>
      </c>
      <c r="AZ10" s="22">
        <v>4336.2106631006618</v>
      </c>
      <c r="BA10" s="22">
        <v>4260.0926053498006</v>
      </c>
      <c r="BB10" s="22">
        <v>4167.0153960696143</v>
      </c>
      <c r="BC10" s="22">
        <v>4101.5994945200755</v>
      </c>
      <c r="BD10" s="22">
        <v>3945.4292805211539</v>
      </c>
      <c r="BE10" s="22">
        <v>3834.1292083984868</v>
      </c>
      <c r="BF10" s="16"/>
      <c r="BG10" s="22">
        <v>192504.185</v>
      </c>
      <c r="BH10" s="22">
        <v>193849.28200000001</v>
      </c>
      <c r="BI10" s="22">
        <v>215082.927</v>
      </c>
      <c r="BJ10" s="22">
        <v>244770.18100000001</v>
      </c>
      <c r="BK10" s="22">
        <v>286840.57900000003</v>
      </c>
      <c r="BL10" s="22">
        <v>334071.62099999998</v>
      </c>
      <c r="BM10" s="22">
        <v>345547.63699999999</v>
      </c>
      <c r="BN10" s="22">
        <v>368603.16896939999</v>
      </c>
      <c r="BO10" s="22">
        <v>361488.35366368719</v>
      </c>
      <c r="BP10" s="22">
        <v>367034.66900000005</v>
      </c>
      <c r="BQ10" s="16"/>
      <c r="BR10" s="22">
        <v>2669.0876355534974</v>
      </c>
      <c r="BS10" s="22">
        <v>2028.5621062167152</v>
      </c>
      <c r="BT10" s="22">
        <v>3688.029635048249</v>
      </c>
      <c r="BU10" s="22">
        <v>3662.0460041825659</v>
      </c>
      <c r="BV10" s="22">
        <v>4954.1457210551125</v>
      </c>
      <c r="BW10" s="22">
        <v>4309.0051791086225</v>
      </c>
      <c r="BX10" s="22">
        <v>4895.4854718441202</v>
      </c>
      <c r="BY10" s="22">
        <v>4135.7193771185948</v>
      </c>
      <c r="BZ10" s="22">
        <v>6488.3504384458547</v>
      </c>
      <c r="CA10" s="22">
        <v>7074.5004867343087</v>
      </c>
      <c r="CB10" s="16"/>
      <c r="CC10" s="22">
        <f t="shared" ref="CC10:CK10" si="32">-JS25-CC35-CC36</f>
        <v>1435.7836499963139</v>
      </c>
      <c r="CD10" s="22">
        <f t="shared" si="32"/>
        <v>1452.4626124214903</v>
      </c>
      <c r="CE10" s="22">
        <f t="shared" si="32"/>
        <v>1613.1306225623518</v>
      </c>
      <c r="CF10" s="22">
        <f t="shared" si="32"/>
        <v>3464.3928542992526</v>
      </c>
      <c r="CG10" s="22">
        <f t="shared" si="32"/>
        <v>5096.3868741942842</v>
      </c>
      <c r="CH10" s="22">
        <f t="shared" si="32"/>
        <v>6459.254381971451</v>
      </c>
      <c r="CI10" s="22">
        <f t="shared" si="32"/>
        <v>7098.2825839288525</v>
      </c>
      <c r="CJ10" s="22">
        <f t="shared" si="32"/>
        <v>7344.3094571422844</v>
      </c>
      <c r="CK10" s="22">
        <f t="shared" si="32"/>
        <v>7638.7243556213452</v>
      </c>
      <c r="CL10" s="22">
        <f>-KB25-CL35-CL36</f>
        <v>7792.4512429591268</v>
      </c>
      <c r="CM10" s="16"/>
      <c r="CN10" s="22">
        <v>0</v>
      </c>
      <c r="CO10" s="22">
        <v>0</v>
      </c>
      <c r="CP10" s="22">
        <v>0</v>
      </c>
      <c r="CQ10" s="22">
        <v>0</v>
      </c>
      <c r="CR10" s="22">
        <v>0</v>
      </c>
      <c r="CS10" s="22">
        <v>0</v>
      </c>
      <c r="CT10" s="22">
        <v>0</v>
      </c>
      <c r="CU10" s="22">
        <v>0</v>
      </c>
      <c r="CV10" s="22">
        <v>0</v>
      </c>
      <c r="CW10" s="22">
        <v>0</v>
      </c>
      <c r="CX10" s="16"/>
      <c r="CY10" s="22">
        <v>0</v>
      </c>
      <c r="CZ10" s="22">
        <v>0</v>
      </c>
      <c r="DA10" s="22">
        <v>0</v>
      </c>
      <c r="DB10" s="22">
        <v>0</v>
      </c>
      <c r="DC10" s="22">
        <v>0</v>
      </c>
      <c r="DD10" s="22">
        <v>0</v>
      </c>
      <c r="DE10" s="22">
        <v>0</v>
      </c>
      <c r="DF10" s="22">
        <v>0</v>
      </c>
      <c r="DG10" s="22">
        <v>0</v>
      </c>
      <c r="DH10" s="22">
        <v>0</v>
      </c>
      <c r="DI10" s="16"/>
      <c r="DJ10" s="22"/>
      <c r="DK10" s="22"/>
      <c r="DL10" s="22"/>
      <c r="DM10" s="22"/>
      <c r="DN10" s="22"/>
      <c r="DO10" s="22"/>
      <c r="DP10" s="22"/>
      <c r="DQ10" s="22"/>
      <c r="DR10" s="22"/>
      <c r="DS10" s="22"/>
      <c r="DT10" s="16"/>
      <c r="DU10" s="22"/>
      <c r="DV10" s="22"/>
      <c r="DW10" s="22"/>
      <c r="DX10" s="22"/>
      <c r="DY10" s="22"/>
      <c r="DZ10" s="22"/>
      <c r="EA10" s="22"/>
      <c r="EB10" s="22"/>
      <c r="EC10" s="22"/>
      <c r="ED10" s="22"/>
      <c r="EE10" s="16"/>
      <c r="EF10" s="22">
        <v>0</v>
      </c>
      <c r="EG10" s="22">
        <v>0</v>
      </c>
      <c r="EH10" s="22">
        <v>0</v>
      </c>
      <c r="EI10" s="22">
        <v>0</v>
      </c>
      <c r="EJ10" s="22">
        <v>0</v>
      </c>
      <c r="EK10" s="22">
        <v>0</v>
      </c>
      <c r="EL10" s="22">
        <v>0</v>
      </c>
      <c r="EM10" s="22">
        <v>0</v>
      </c>
      <c r="EN10" s="22">
        <v>0</v>
      </c>
      <c r="EO10" s="22">
        <v>0</v>
      </c>
      <c r="EP10" s="16"/>
      <c r="EQ10" s="22"/>
      <c r="ER10" s="22"/>
      <c r="ES10" s="22"/>
      <c r="ET10" s="22"/>
      <c r="EU10" s="22"/>
      <c r="EV10" s="22"/>
      <c r="EW10" s="22"/>
      <c r="EX10" s="22"/>
      <c r="EY10" s="22"/>
      <c r="EZ10" s="22"/>
      <c r="FA10" s="16"/>
      <c r="FB10" s="22"/>
      <c r="FC10" s="22"/>
      <c r="FD10" s="22"/>
      <c r="FE10" s="22"/>
      <c r="FF10" s="22"/>
      <c r="FG10" s="22"/>
      <c r="FH10" s="22"/>
      <c r="FI10" s="22"/>
      <c r="FJ10" s="22"/>
      <c r="FK10" s="22"/>
      <c r="FL10" s="16"/>
      <c r="FM10" s="22">
        <v>0</v>
      </c>
      <c r="FN10" s="22">
        <v>0</v>
      </c>
      <c r="FO10" s="22">
        <v>0</v>
      </c>
      <c r="FP10" s="22">
        <v>0</v>
      </c>
      <c r="FQ10" s="22">
        <v>0</v>
      </c>
      <c r="FR10" s="22">
        <v>0</v>
      </c>
      <c r="FS10" s="22">
        <v>0</v>
      </c>
      <c r="FT10" s="22">
        <v>0</v>
      </c>
      <c r="FU10" s="22">
        <v>0</v>
      </c>
      <c r="FV10" s="22">
        <v>0</v>
      </c>
      <c r="FW10" s="16"/>
      <c r="FX10" s="22"/>
      <c r="FY10" s="22"/>
      <c r="FZ10" s="22"/>
      <c r="GA10" s="22"/>
      <c r="GB10" s="22"/>
      <c r="GC10" s="22"/>
      <c r="GD10" s="22"/>
      <c r="GE10" s="22"/>
      <c r="GF10" s="22"/>
      <c r="GG10" s="22"/>
      <c r="GH10" s="16"/>
      <c r="GI10" s="22"/>
      <c r="GJ10" s="22"/>
      <c r="GK10" s="22"/>
      <c r="GL10" s="22"/>
      <c r="GM10" s="22"/>
      <c r="GN10" s="22"/>
      <c r="GO10" s="22"/>
      <c r="GP10" s="22"/>
      <c r="GQ10" s="22"/>
      <c r="GR10" s="22"/>
      <c r="GS10" s="16"/>
      <c r="GT10" s="22">
        <v>0</v>
      </c>
      <c r="GU10" s="22">
        <v>0</v>
      </c>
      <c r="GV10" s="22">
        <v>0</v>
      </c>
      <c r="GW10" s="22">
        <v>0</v>
      </c>
      <c r="GX10" s="22">
        <v>0</v>
      </c>
      <c r="GY10" s="22">
        <v>0</v>
      </c>
      <c r="GZ10" s="22">
        <v>0</v>
      </c>
      <c r="HA10" s="22">
        <v>0</v>
      </c>
      <c r="HB10" s="22">
        <v>0</v>
      </c>
      <c r="HC10" s="22">
        <v>0</v>
      </c>
      <c r="HD10" s="16"/>
      <c r="HE10" s="22">
        <v>0</v>
      </c>
      <c r="HF10" s="22">
        <v>0</v>
      </c>
      <c r="HG10" s="22">
        <v>0</v>
      </c>
      <c r="HH10" s="22">
        <v>0</v>
      </c>
      <c r="HI10" s="22">
        <v>0</v>
      </c>
      <c r="HJ10" s="22">
        <v>0</v>
      </c>
      <c r="HK10" s="22">
        <v>0</v>
      </c>
      <c r="HL10" s="22">
        <v>0</v>
      </c>
      <c r="HM10" s="22">
        <v>0</v>
      </c>
      <c r="HN10" s="22">
        <v>0</v>
      </c>
      <c r="HP10" s="70"/>
      <c r="HQ10" s="70"/>
      <c r="HR10" s="70"/>
      <c r="HS10" s="70"/>
      <c r="HT10" s="70"/>
      <c r="HU10" s="70"/>
      <c r="HV10" s="70"/>
      <c r="HW10" s="70"/>
      <c r="HX10" s="70"/>
      <c r="HY10" s="70"/>
      <c r="HZ10" s="8"/>
      <c r="IA10" s="70"/>
      <c r="IB10" s="70"/>
      <c r="IC10" s="70"/>
      <c r="ID10" s="70"/>
      <c r="IE10" s="70"/>
      <c r="IF10" s="70"/>
      <c r="IG10" s="70"/>
      <c r="IH10" s="70"/>
      <c r="II10" s="70"/>
      <c r="IJ10" s="70"/>
      <c r="IK10" s="8"/>
      <c r="IL10" s="70"/>
      <c r="IM10" s="70"/>
      <c r="IN10" s="70"/>
      <c r="IO10" s="70"/>
      <c r="IP10" s="70"/>
      <c r="IQ10" s="70"/>
      <c r="IR10" s="70"/>
      <c r="IS10" s="70"/>
      <c r="IT10" s="70"/>
      <c r="IU10" s="70"/>
      <c r="IV10" s="8"/>
      <c r="IW10" s="70"/>
      <c r="IX10" s="70"/>
      <c r="IY10" s="70"/>
      <c r="IZ10" s="70"/>
      <c r="JA10" s="70"/>
      <c r="JB10" s="70"/>
      <c r="JC10" s="70"/>
      <c r="JD10" s="70"/>
      <c r="JE10" s="70"/>
      <c r="JF10" s="70"/>
      <c r="JG10" s="8"/>
      <c r="JH10" s="70"/>
      <c r="JI10" s="70"/>
      <c r="JJ10" s="70"/>
      <c r="JK10" s="70"/>
      <c r="JL10" s="70"/>
      <c r="JM10" s="70"/>
      <c r="JN10" s="70"/>
      <c r="JO10" s="70"/>
      <c r="JP10" s="70"/>
      <c r="JQ10" s="70"/>
      <c r="JR10" s="8"/>
      <c r="JS10" s="70"/>
      <c r="JT10" s="70"/>
      <c r="JU10" s="70"/>
      <c r="JV10" s="70"/>
      <c r="JW10" s="70"/>
      <c r="JX10" s="70"/>
      <c r="JY10" s="70"/>
      <c r="JZ10" s="70"/>
      <c r="KA10" s="70"/>
      <c r="KB10" s="70"/>
      <c r="KC10" s="8"/>
      <c r="KD10" s="70"/>
      <c r="KE10" s="70"/>
      <c r="KF10" s="70"/>
      <c r="KG10" s="70"/>
      <c r="KH10" s="70"/>
      <c r="KI10" s="70"/>
      <c r="KJ10" s="70"/>
      <c r="KK10" s="70"/>
      <c r="KL10" s="70"/>
      <c r="KM10" s="70"/>
      <c r="KN10" s="8"/>
      <c r="KO10" s="70"/>
      <c r="KP10" s="70"/>
      <c r="KQ10" s="70"/>
      <c r="KR10" s="70"/>
      <c r="KS10" s="70"/>
      <c r="KT10" s="70"/>
      <c r="KU10" s="70"/>
      <c r="KV10" s="70"/>
      <c r="KW10" s="70"/>
      <c r="KX10" s="70"/>
      <c r="KY10" s="8"/>
      <c r="KZ10" s="70"/>
      <c r="LA10" s="70"/>
      <c r="LB10" s="70"/>
      <c r="LC10" s="70"/>
      <c r="LD10" s="70"/>
      <c r="LE10" s="70"/>
      <c r="LF10" s="70"/>
      <c r="LG10" s="70"/>
      <c r="LH10" s="70"/>
      <c r="LI10" s="70"/>
      <c r="LJ10" s="8"/>
      <c r="LK10" s="70"/>
      <c r="LL10" s="70"/>
      <c r="LM10" s="70"/>
      <c r="LN10" s="70"/>
      <c r="LO10" s="70"/>
      <c r="LP10" s="70"/>
      <c r="LQ10" s="70"/>
      <c r="LR10" s="70"/>
      <c r="LS10" s="70"/>
      <c r="LT10" s="70"/>
    </row>
    <row r="11" spans="1:332" ht="12.75" x14ac:dyDescent="0.2">
      <c r="A11" s="155">
        <v>9</v>
      </c>
      <c r="B11" s="142" t="s">
        <v>0</v>
      </c>
      <c r="C11" s="155">
        <v>9</v>
      </c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16"/>
      <c r="O11" s="94">
        <v>0.12589335000000001</v>
      </c>
      <c r="P11" s="94">
        <v>6.0031779999999993E-2</v>
      </c>
      <c r="Q11" s="94">
        <v>4.7730410000000001E-2</v>
      </c>
      <c r="R11" s="94">
        <v>6.2964309999999996E-2</v>
      </c>
      <c r="S11" s="94">
        <v>4.0575309999999996E-2</v>
      </c>
      <c r="T11" s="94">
        <v>5.7200629999999995E-2</v>
      </c>
      <c r="U11" s="94">
        <v>2.5229999999999999E-2</v>
      </c>
      <c r="V11" s="94">
        <v>4.9149769999999995E-2</v>
      </c>
      <c r="W11" s="94">
        <v>6.565204999999999E-2</v>
      </c>
      <c r="X11" s="94">
        <v>0.28137959999999995</v>
      </c>
      <c r="Y11" s="16"/>
      <c r="Z11" s="94"/>
      <c r="AA11" s="94"/>
      <c r="AB11" s="94"/>
      <c r="AC11" s="94"/>
      <c r="AD11" s="94"/>
      <c r="AE11" s="94"/>
      <c r="AF11" s="94"/>
      <c r="AG11" s="94"/>
      <c r="AH11" s="94"/>
      <c r="AI11" s="94"/>
      <c r="AJ11" s="16"/>
      <c r="AK11" s="94"/>
      <c r="AL11" s="94"/>
      <c r="AM11" s="94"/>
      <c r="AN11" s="94"/>
      <c r="AO11" s="94"/>
      <c r="AP11" s="94"/>
      <c r="AQ11" s="94"/>
      <c r="AR11" s="94"/>
      <c r="AS11" s="94"/>
      <c r="AT11" s="94"/>
      <c r="AU11" s="16"/>
      <c r="AV11" s="94"/>
      <c r="AW11" s="94"/>
      <c r="AX11" s="94"/>
      <c r="AY11" s="94"/>
      <c r="AZ11" s="94"/>
      <c r="BA11" s="94"/>
      <c r="BB11" s="94"/>
      <c r="BC11" s="94"/>
      <c r="BD11" s="94"/>
      <c r="BE11" s="94"/>
      <c r="BF11" s="16"/>
      <c r="BG11" s="94">
        <v>0</v>
      </c>
      <c r="BH11" s="94">
        <v>5028.5678786024328</v>
      </c>
      <c r="BI11" s="94">
        <v>1471.7580216342308</v>
      </c>
      <c r="BJ11" s="94">
        <v>4.0443480946126362E-2</v>
      </c>
      <c r="BK11" s="94">
        <v>5.283440745683694E-3</v>
      </c>
      <c r="BL11" s="94">
        <v>9.3089194090617451E-3</v>
      </c>
      <c r="BM11" s="94">
        <v>57.936827458876856</v>
      </c>
      <c r="BN11" s="94">
        <v>8.0509573267561058E-3</v>
      </c>
      <c r="BO11" s="94">
        <v>5.426219442025384</v>
      </c>
      <c r="BP11" s="94">
        <v>0.120198276964304</v>
      </c>
      <c r="BQ11" s="16"/>
      <c r="BR11" s="94"/>
      <c r="BS11" s="94"/>
      <c r="BT11" s="94"/>
      <c r="BU11" s="94"/>
      <c r="BV11" s="94"/>
      <c r="BW11" s="94"/>
      <c r="BX11" s="94"/>
      <c r="BY11" s="94"/>
      <c r="BZ11" s="94"/>
      <c r="CA11" s="94"/>
      <c r="CB11" s="16"/>
      <c r="CC11" s="94"/>
      <c r="CD11" s="94"/>
      <c r="CE11" s="94"/>
      <c r="CF11" s="94"/>
      <c r="CG11" s="94"/>
      <c r="CH11" s="94"/>
      <c r="CI11" s="94"/>
      <c r="CJ11" s="94"/>
      <c r="CK11" s="94"/>
      <c r="CL11" s="94"/>
      <c r="CM11" s="16"/>
      <c r="CN11" s="94">
        <v>0</v>
      </c>
      <c r="CO11" s="94">
        <v>0</v>
      </c>
      <c r="CP11" s="94">
        <v>0</v>
      </c>
      <c r="CQ11" s="94">
        <v>0</v>
      </c>
      <c r="CR11" s="94">
        <v>0</v>
      </c>
      <c r="CS11" s="94">
        <v>0</v>
      </c>
      <c r="CT11" s="94">
        <v>0</v>
      </c>
      <c r="CU11" s="94">
        <v>0</v>
      </c>
      <c r="CV11" s="94">
        <v>0</v>
      </c>
      <c r="CW11" s="94">
        <v>0</v>
      </c>
      <c r="CX11" s="16"/>
      <c r="CY11" s="94">
        <v>0</v>
      </c>
      <c r="CZ11" s="94">
        <v>0</v>
      </c>
      <c r="DA11" s="94">
        <v>0</v>
      </c>
      <c r="DB11" s="94">
        <v>0</v>
      </c>
      <c r="DC11" s="94">
        <v>0</v>
      </c>
      <c r="DD11" s="94">
        <v>0</v>
      </c>
      <c r="DE11" s="94">
        <v>0</v>
      </c>
      <c r="DF11" s="94">
        <v>0</v>
      </c>
      <c r="DG11" s="94">
        <v>0</v>
      </c>
      <c r="DH11" s="94">
        <v>0</v>
      </c>
      <c r="DI11" s="16"/>
      <c r="DJ11" s="94"/>
      <c r="DK11" s="94"/>
      <c r="DL11" s="94"/>
      <c r="DM11" s="94"/>
      <c r="DN11" s="94"/>
      <c r="DO11" s="94"/>
      <c r="DP11" s="94"/>
      <c r="DQ11" s="94"/>
      <c r="DR11" s="94"/>
      <c r="DS11" s="94"/>
      <c r="DT11" s="16"/>
      <c r="DU11" s="94">
        <v>4.2149370000000005E-2</v>
      </c>
      <c r="DV11" s="94">
        <v>2.3909440000000004E-2</v>
      </c>
      <c r="DW11" s="94">
        <v>1.8253809999999999E-2</v>
      </c>
      <c r="DX11" s="94">
        <v>3.8660309999999996E-2</v>
      </c>
      <c r="DY11" s="94">
        <v>3.0793609999999999E-2</v>
      </c>
      <c r="DZ11" s="94">
        <v>1.6305000000000001E-4</v>
      </c>
      <c r="EA11" s="94">
        <v>4.0299999999999998E-4</v>
      </c>
      <c r="EB11" s="94">
        <v>6.9649000000000002E-4</v>
      </c>
      <c r="EC11" s="94">
        <v>1.0408499999999999E-2</v>
      </c>
      <c r="ED11" s="94">
        <v>0</v>
      </c>
      <c r="EE11" s="16"/>
      <c r="EF11" s="94">
        <v>3448.0917565064528</v>
      </c>
      <c r="EG11" s="94">
        <v>4375.7167608542277</v>
      </c>
      <c r="EH11" s="94">
        <v>10683.99066125165</v>
      </c>
      <c r="EI11" s="94">
        <v>12535.690952007755</v>
      </c>
      <c r="EJ11" s="94">
        <v>19358.777869697053</v>
      </c>
      <c r="EK11" s="94">
        <v>20068.635296190474</v>
      </c>
      <c r="EL11" s="94">
        <v>21710.877024010435</v>
      </c>
      <c r="EM11" s="94">
        <v>26030.695239047625</v>
      </c>
      <c r="EN11" s="94">
        <v>27214.844702142855</v>
      </c>
      <c r="EO11" s="94">
        <v>15581.12</v>
      </c>
      <c r="EP11" s="16"/>
      <c r="EQ11" s="94">
        <v>28.092755249999986</v>
      </c>
      <c r="ER11" s="94">
        <v>39.539515109999925</v>
      </c>
      <c r="ES11" s="94">
        <v>25.821845619999863</v>
      </c>
      <c r="ET11" s="94">
        <v>20.764087659999923</v>
      </c>
      <c r="EU11" s="94">
        <v>9.7449705499998984</v>
      </c>
      <c r="EV11" s="94">
        <v>8.2184837999999729</v>
      </c>
      <c r="EW11" s="94">
        <v>6.5115371499999632</v>
      </c>
      <c r="EX11" s="94">
        <v>28.502880719999961</v>
      </c>
      <c r="EY11" s="94">
        <v>46.858535769999975</v>
      </c>
      <c r="EZ11" s="94">
        <v>45.193040969999963</v>
      </c>
      <c r="FA11" s="16"/>
      <c r="FB11" s="94"/>
      <c r="FC11" s="94"/>
      <c r="FD11" s="94"/>
      <c r="FE11" s="94"/>
      <c r="FF11" s="94"/>
      <c r="FG11" s="94"/>
      <c r="FH11" s="94"/>
      <c r="FI11" s="94"/>
      <c r="FJ11" s="94"/>
      <c r="FK11" s="94"/>
      <c r="FL11" s="16"/>
      <c r="FM11" s="94">
        <v>41.61</v>
      </c>
      <c r="FN11" s="94">
        <v>38.69</v>
      </c>
      <c r="FO11" s="94">
        <v>30.744</v>
      </c>
      <c r="FP11" s="94">
        <v>25.914999999999999</v>
      </c>
      <c r="FQ11" s="94">
        <v>27.375</v>
      </c>
      <c r="FR11" s="94">
        <v>54.02</v>
      </c>
      <c r="FS11" s="94">
        <v>52.704000000000001</v>
      </c>
      <c r="FT11" s="94">
        <v>54.75</v>
      </c>
      <c r="FU11" s="94">
        <v>57.305</v>
      </c>
      <c r="FV11" s="94">
        <v>50.005000000000003</v>
      </c>
      <c r="FW11" s="16"/>
      <c r="FX11" s="94"/>
      <c r="FY11" s="94"/>
      <c r="FZ11" s="94"/>
      <c r="GA11" s="94"/>
      <c r="GB11" s="94"/>
      <c r="GC11" s="94"/>
      <c r="GD11" s="94"/>
      <c r="GE11" s="94"/>
      <c r="GF11" s="94"/>
      <c r="GG11" s="94"/>
      <c r="GH11" s="16"/>
      <c r="GI11" s="94">
        <v>3.9638649659863945</v>
      </c>
      <c r="GJ11" s="94">
        <v>0</v>
      </c>
      <c r="GK11" s="94">
        <v>0</v>
      </c>
      <c r="GL11" s="94">
        <v>280.24233560090704</v>
      </c>
      <c r="GM11" s="94">
        <v>308.1561111111111</v>
      </c>
      <c r="GN11" s="94">
        <v>171.31468253968254</v>
      </c>
      <c r="GO11" s="94">
        <v>0</v>
      </c>
      <c r="GP11" s="94">
        <v>0</v>
      </c>
      <c r="GQ11" s="94">
        <v>0</v>
      </c>
      <c r="GR11" s="94">
        <v>12.385453514739229</v>
      </c>
      <c r="GS11" s="16"/>
      <c r="GT11" s="94">
        <v>547.70425238095231</v>
      </c>
      <c r="GU11" s="94">
        <v>460.05587683754834</v>
      </c>
      <c r="GV11" s="94">
        <v>414.66126131875495</v>
      </c>
      <c r="GW11" s="94">
        <v>463.576585170172</v>
      </c>
      <c r="GX11" s="94">
        <v>635.72274343808465</v>
      </c>
      <c r="GY11" s="94">
        <v>2909.0556928571432</v>
      </c>
      <c r="GZ11" s="94">
        <v>4661.2544053542069</v>
      </c>
      <c r="HA11" s="94">
        <v>4897.5446866666662</v>
      </c>
      <c r="HB11" s="94">
        <v>7068.7325714285716</v>
      </c>
      <c r="HC11" s="94">
        <v>6147.5352020468499</v>
      </c>
      <c r="HD11" s="16"/>
      <c r="HE11" s="94">
        <v>30.66</v>
      </c>
      <c r="HF11" s="94">
        <v>42.34</v>
      </c>
      <c r="HG11" s="94">
        <v>20.861999999999998</v>
      </c>
      <c r="HH11" s="94">
        <v>19.71</v>
      </c>
      <c r="HI11" s="94">
        <v>17.885000000000002</v>
      </c>
      <c r="HJ11" s="94">
        <v>225.57</v>
      </c>
      <c r="HK11" s="94">
        <v>246.31800000000001</v>
      </c>
      <c r="HL11" s="94">
        <v>0</v>
      </c>
      <c r="HM11" s="94">
        <v>390.185</v>
      </c>
      <c r="HN11" s="94">
        <v>694.59500000000003</v>
      </c>
      <c r="HP11" s="78"/>
      <c r="HQ11" s="78"/>
      <c r="HR11" s="78"/>
      <c r="HS11" s="78"/>
      <c r="HT11" s="78"/>
      <c r="HU11" s="78"/>
      <c r="HV11" s="78"/>
      <c r="HW11" s="78"/>
      <c r="HX11" s="78"/>
      <c r="HY11" s="78"/>
      <c r="HZ11" s="8"/>
      <c r="IA11" s="78"/>
      <c r="IB11" s="78"/>
      <c r="IC11" s="78"/>
      <c r="ID11" s="78"/>
      <c r="IE11" s="78"/>
      <c r="IF11" s="78"/>
      <c r="IG11" s="78"/>
      <c r="IH11" s="78"/>
      <c r="II11" s="78"/>
      <c r="IJ11" s="78"/>
      <c r="IK11" s="8"/>
      <c r="IL11" s="78"/>
      <c r="IM11" s="78"/>
      <c r="IN11" s="78"/>
      <c r="IO11" s="78"/>
      <c r="IP11" s="78"/>
      <c r="IQ11" s="78"/>
      <c r="IR11" s="78"/>
      <c r="IS11" s="78"/>
      <c r="IT11" s="78"/>
      <c r="IU11" s="78"/>
      <c r="IV11" s="8"/>
      <c r="IW11" s="78"/>
      <c r="IX11" s="78"/>
      <c r="IY11" s="78"/>
      <c r="IZ11" s="78"/>
      <c r="JA11" s="78"/>
      <c r="JB11" s="78"/>
      <c r="JC11" s="78"/>
      <c r="JD11" s="78"/>
      <c r="JE11" s="78"/>
      <c r="JF11" s="78"/>
      <c r="JG11" s="8"/>
      <c r="JH11" s="78"/>
      <c r="JI11" s="78"/>
      <c r="JJ11" s="78"/>
      <c r="JK11" s="78"/>
      <c r="JL11" s="78"/>
      <c r="JM11" s="78"/>
      <c r="JN11" s="78"/>
      <c r="JO11" s="78"/>
      <c r="JP11" s="78"/>
      <c r="JQ11" s="78"/>
      <c r="JR11" s="8"/>
      <c r="JS11" s="78"/>
      <c r="JT11" s="78"/>
      <c r="JU11" s="78"/>
      <c r="JV11" s="78"/>
      <c r="JW11" s="78"/>
      <c r="JX11" s="78"/>
      <c r="JY11" s="78"/>
      <c r="JZ11" s="78"/>
      <c r="KA11" s="78"/>
      <c r="KB11" s="78"/>
      <c r="KC11" s="8"/>
      <c r="KD11" s="78"/>
      <c r="KE11" s="78"/>
      <c r="KF11" s="78"/>
      <c r="KG11" s="78"/>
      <c r="KH11" s="78"/>
      <c r="KI11" s="78"/>
      <c r="KJ11" s="78"/>
      <c r="KK11" s="78"/>
      <c r="KL11" s="78"/>
      <c r="KM11" s="78"/>
      <c r="KN11" s="8"/>
      <c r="KO11" s="78"/>
      <c r="KP11" s="78"/>
      <c r="KQ11" s="78"/>
      <c r="KR11" s="78"/>
      <c r="KS11" s="78"/>
      <c r="KT11" s="78"/>
      <c r="KU11" s="78"/>
      <c r="KV11" s="78"/>
      <c r="KW11" s="78"/>
      <c r="KX11" s="78"/>
      <c r="KY11" s="8"/>
      <c r="KZ11" s="78"/>
      <c r="LA11" s="78"/>
      <c r="LB11" s="78"/>
      <c r="LC11" s="78"/>
      <c r="LD11" s="78"/>
      <c r="LE11" s="78"/>
      <c r="LF11" s="78"/>
      <c r="LG11" s="78"/>
      <c r="LH11" s="78"/>
      <c r="LI11" s="78"/>
      <c r="LJ11" s="8"/>
      <c r="LK11" s="78"/>
      <c r="LL11" s="78"/>
      <c r="LM11" s="78"/>
      <c r="LN11" s="78"/>
      <c r="LO11" s="78"/>
      <c r="LP11" s="78"/>
      <c r="LQ11" s="78"/>
      <c r="LR11" s="78"/>
      <c r="LS11" s="78"/>
      <c r="LT11" s="78"/>
    </row>
    <row r="12" spans="1:332" ht="12.75" x14ac:dyDescent="0.2">
      <c r="A12" s="155">
        <v>10</v>
      </c>
      <c r="B12" s="141" t="s">
        <v>113</v>
      </c>
      <c r="C12" s="155">
        <v>10</v>
      </c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16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16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16"/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16"/>
      <c r="AV12" s="22"/>
      <c r="AW12" s="22"/>
      <c r="AX12" s="22"/>
      <c r="AY12" s="22"/>
      <c r="AZ12" s="22"/>
      <c r="BA12" s="22"/>
      <c r="BB12" s="22"/>
      <c r="BC12" s="22"/>
      <c r="BD12" s="22"/>
      <c r="BE12" s="22"/>
      <c r="BF12" s="16"/>
      <c r="BG12" s="22">
        <f t="shared" ref="BG12:BP12" si="33">-(BG10+BG11-BG13-BG16-BG20+BG25-BG41)</f>
        <v>2692.1272334968962</v>
      </c>
      <c r="BH12" s="22">
        <f t="shared" si="33"/>
        <v>-14827.845386105419</v>
      </c>
      <c r="BI12" s="22">
        <f t="shared" si="33"/>
        <v>13989.558792253005</v>
      </c>
      <c r="BJ12" s="22">
        <f t="shared" si="33"/>
        <v>6814.7570646464101</v>
      </c>
      <c r="BK12" s="22">
        <f t="shared" si="33"/>
        <v>7900.4084624100306</v>
      </c>
      <c r="BL12" s="22">
        <f t="shared" si="33"/>
        <v>10762.92241034889</v>
      </c>
      <c r="BM12" s="22">
        <f t="shared" si="33"/>
        <v>21103.462389587043</v>
      </c>
      <c r="BN12" s="22">
        <f t="shared" si="33"/>
        <v>14781.663313993273</v>
      </c>
      <c r="BO12" s="22">
        <f t="shared" si="33"/>
        <v>21795.280184187759</v>
      </c>
      <c r="BP12" s="22">
        <f t="shared" si="33"/>
        <v>12236.75399856323</v>
      </c>
      <c r="BQ12" s="16"/>
      <c r="BR12" s="22"/>
      <c r="BS12" s="22"/>
      <c r="BT12" s="22"/>
      <c r="BU12" s="22"/>
      <c r="BV12" s="22"/>
      <c r="BW12" s="22"/>
      <c r="BX12" s="22"/>
      <c r="BY12" s="22"/>
      <c r="BZ12" s="22"/>
      <c r="CA12" s="22"/>
      <c r="CB12" s="16"/>
      <c r="CC12" s="22"/>
      <c r="CD12" s="22"/>
      <c r="CE12" s="22"/>
      <c r="CF12" s="22"/>
      <c r="CG12" s="22"/>
      <c r="CH12" s="22"/>
      <c r="CI12" s="22"/>
      <c r="CJ12" s="22"/>
      <c r="CK12" s="22"/>
      <c r="CL12" s="22"/>
      <c r="CM12" s="16"/>
      <c r="CN12" s="22">
        <v>-1650.8881934583931</v>
      </c>
      <c r="CO12" s="22">
        <v>-1780.848032719442</v>
      </c>
      <c r="CP12" s="22">
        <v>-1554.1908011758326</v>
      </c>
      <c r="CQ12" s="22">
        <v>-2128.2216282928962</v>
      </c>
      <c r="CR12" s="22">
        <v>-1837.1840441975619</v>
      </c>
      <c r="CS12" s="22">
        <v>-2208.2703562857146</v>
      </c>
      <c r="CT12" s="22">
        <v>-2317.4614496190479</v>
      </c>
      <c r="CU12" s="22">
        <v>-2471.140365714286</v>
      </c>
      <c r="CV12" s="22">
        <v>-2632.4488207619052</v>
      </c>
      <c r="CW12" s="22">
        <v>-2884.6072845714289</v>
      </c>
      <c r="CX12" s="16"/>
      <c r="CY12" s="22">
        <v>0</v>
      </c>
      <c r="CZ12" s="22">
        <v>0</v>
      </c>
      <c r="DA12" s="22">
        <v>-163.35448785627486</v>
      </c>
      <c r="DB12" s="22">
        <v>-1171.7921991428771</v>
      </c>
      <c r="DC12" s="22">
        <v>-2418.0045671791368</v>
      </c>
      <c r="DD12" s="22">
        <v>-3225.696128360672</v>
      </c>
      <c r="DE12" s="22">
        <v>-3507.7718737488635</v>
      </c>
      <c r="DF12" s="22">
        <v>-3634.9840736571423</v>
      </c>
      <c r="DG12" s="22">
        <v>-3727.3088505476185</v>
      </c>
      <c r="DH12" s="22">
        <v>-3626.8174757428565</v>
      </c>
      <c r="DI12" s="16"/>
      <c r="DJ12" s="22"/>
      <c r="DK12" s="22"/>
      <c r="DL12" s="22"/>
      <c r="DM12" s="22"/>
      <c r="DN12" s="22"/>
      <c r="DO12" s="22"/>
      <c r="DP12" s="22"/>
      <c r="DQ12" s="22"/>
      <c r="DR12" s="22"/>
      <c r="DS12" s="22"/>
      <c r="DT12" s="16"/>
      <c r="DU12" s="22"/>
      <c r="DV12" s="22"/>
      <c r="DW12" s="22"/>
      <c r="DX12" s="22"/>
      <c r="DY12" s="22"/>
      <c r="DZ12" s="22"/>
      <c r="EA12" s="22"/>
      <c r="EB12" s="22"/>
      <c r="EC12" s="22"/>
      <c r="ED12" s="22"/>
      <c r="EE12" s="16"/>
      <c r="EF12" s="22">
        <f>-CY12</f>
        <v>0</v>
      </c>
      <c r="EG12" s="22">
        <f t="shared" ref="EG12:EO12" si="34">-CZ12</f>
        <v>0</v>
      </c>
      <c r="EH12" s="22">
        <f t="shared" si="34"/>
        <v>163.35448785627486</v>
      </c>
      <c r="EI12" s="22">
        <f t="shared" si="34"/>
        <v>1171.7921991428771</v>
      </c>
      <c r="EJ12" s="22">
        <f t="shared" si="34"/>
        <v>2418.0045671791368</v>
      </c>
      <c r="EK12" s="22">
        <f t="shared" si="34"/>
        <v>3225.696128360672</v>
      </c>
      <c r="EL12" s="22">
        <f t="shared" si="34"/>
        <v>3507.7718737488635</v>
      </c>
      <c r="EM12" s="22">
        <f t="shared" si="34"/>
        <v>3634.9840736571423</v>
      </c>
      <c r="EN12" s="22">
        <f t="shared" si="34"/>
        <v>3727.3088505476185</v>
      </c>
      <c r="EO12" s="22">
        <f t="shared" si="34"/>
        <v>3626.8174757428565</v>
      </c>
      <c r="EP12" s="16"/>
      <c r="EQ12" s="22"/>
      <c r="ER12" s="22"/>
      <c r="ES12" s="22"/>
      <c r="ET12" s="22"/>
      <c r="EU12" s="22"/>
      <c r="EV12" s="22"/>
      <c r="EW12" s="22"/>
      <c r="EX12" s="22"/>
      <c r="EY12" s="22"/>
      <c r="EZ12" s="22"/>
      <c r="FA12" s="16"/>
      <c r="FB12" s="22"/>
      <c r="FC12" s="22"/>
      <c r="FD12" s="22"/>
      <c r="FE12" s="22"/>
      <c r="FF12" s="22"/>
      <c r="FG12" s="22"/>
      <c r="FH12" s="22"/>
      <c r="FI12" s="22"/>
      <c r="FJ12" s="22"/>
      <c r="FK12" s="22"/>
      <c r="FL12" s="16"/>
      <c r="FM12" s="22">
        <v>0</v>
      </c>
      <c r="FN12" s="22">
        <v>0</v>
      </c>
      <c r="FO12" s="22">
        <v>0</v>
      </c>
      <c r="FP12" s="22">
        <v>0</v>
      </c>
      <c r="FQ12" s="22">
        <v>0</v>
      </c>
      <c r="FR12" s="22">
        <v>0</v>
      </c>
      <c r="FS12" s="22">
        <v>0</v>
      </c>
      <c r="FT12" s="22">
        <v>0</v>
      </c>
      <c r="FU12" s="22">
        <v>0</v>
      </c>
      <c r="FV12" s="22">
        <v>0</v>
      </c>
      <c r="FW12" s="16"/>
      <c r="FX12" s="22"/>
      <c r="FY12" s="22"/>
      <c r="FZ12" s="22"/>
      <c r="GA12" s="22"/>
      <c r="GB12" s="22"/>
      <c r="GC12" s="22"/>
      <c r="GD12" s="22"/>
      <c r="GE12" s="22"/>
      <c r="GF12" s="22"/>
      <c r="GG12" s="22"/>
      <c r="GH12" s="16"/>
      <c r="GI12" s="22"/>
      <c r="GJ12" s="22"/>
      <c r="GK12" s="22"/>
      <c r="GL12" s="22"/>
      <c r="GM12" s="22"/>
      <c r="GN12" s="22"/>
      <c r="GO12" s="22"/>
      <c r="GP12" s="22"/>
      <c r="GQ12" s="22"/>
      <c r="GR12" s="22"/>
      <c r="GS12" s="16"/>
      <c r="GT12" s="22">
        <f>-CN12</f>
        <v>1650.8881934583931</v>
      </c>
      <c r="GU12" s="22">
        <f t="shared" ref="GU12:HC12" si="35">-CO12</f>
        <v>1780.848032719442</v>
      </c>
      <c r="GV12" s="22">
        <f t="shared" si="35"/>
        <v>1554.1908011758326</v>
      </c>
      <c r="GW12" s="22">
        <f t="shared" si="35"/>
        <v>2128.2216282928962</v>
      </c>
      <c r="GX12" s="22">
        <f t="shared" si="35"/>
        <v>1837.1840441975619</v>
      </c>
      <c r="GY12" s="22">
        <f t="shared" si="35"/>
        <v>2208.2703562857146</v>
      </c>
      <c r="GZ12" s="22">
        <f t="shared" si="35"/>
        <v>2317.4614496190479</v>
      </c>
      <c r="HA12" s="22">
        <f t="shared" si="35"/>
        <v>2471.140365714286</v>
      </c>
      <c r="HB12" s="22">
        <f t="shared" si="35"/>
        <v>2632.4488207619052</v>
      </c>
      <c r="HC12" s="22">
        <f t="shared" si="35"/>
        <v>2884.6072845714289</v>
      </c>
      <c r="HD12" s="16"/>
      <c r="HE12" s="22">
        <v>0</v>
      </c>
      <c r="HF12" s="22">
        <v>0</v>
      </c>
      <c r="HG12" s="22">
        <v>0</v>
      </c>
      <c r="HH12" s="22">
        <v>0</v>
      </c>
      <c r="HI12" s="22">
        <v>0</v>
      </c>
      <c r="HJ12" s="22">
        <v>0</v>
      </c>
      <c r="HK12" s="22">
        <v>0</v>
      </c>
      <c r="HL12" s="22">
        <v>0</v>
      </c>
      <c r="HM12" s="22">
        <v>0</v>
      </c>
      <c r="HN12" s="22">
        <v>0</v>
      </c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8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8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8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8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8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8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8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8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8"/>
      <c r="LK12" s="70"/>
      <c r="LL12" s="70"/>
      <c r="LM12" s="70"/>
      <c r="LN12" s="70"/>
      <c r="LO12" s="70"/>
      <c r="LP12" s="70"/>
      <c r="LQ12" s="70"/>
      <c r="LR12" s="70"/>
      <c r="LS12" s="70"/>
      <c r="LT12" s="70"/>
    </row>
    <row r="13" spans="1:332" ht="12.75" x14ac:dyDescent="0.2">
      <c r="A13" s="155">
        <v>11</v>
      </c>
      <c r="B13" s="142" t="s">
        <v>1</v>
      </c>
      <c r="C13" s="155">
        <v>11</v>
      </c>
      <c r="D13" s="94"/>
      <c r="E13" s="94"/>
      <c r="F13" s="94"/>
      <c r="G13" s="94"/>
      <c r="H13" s="94"/>
      <c r="I13" s="94"/>
      <c r="J13" s="94"/>
      <c r="K13" s="94"/>
      <c r="L13" s="94"/>
      <c r="M13" s="94"/>
      <c r="N13" s="16"/>
      <c r="O13" s="94">
        <v>59935.756101999999</v>
      </c>
      <c r="P13" s="94">
        <v>64082.104923350002</v>
      </c>
      <c r="Q13" s="94">
        <v>61018.929481130006</v>
      </c>
      <c r="R13" s="94">
        <v>67657.325421000001</v>
      </c>
      <c r="S13" s="94">
        <v>70425.711874319997</v>
      </c>
      <c r="T13" s="94">
        <v>79660.871820419998</v>
      </c>
      <c r="U13" s="94">
        <v>75615.562511240001</v>
      </c>
      <c r="V13" s="94">
        <v>74757.657751499995</v>
      </c>
      <c r="W13" s="94">
        <v>87118.038662999999</v>
      </c>
      <c r="X13" s="94">
        <v>72790.176268359995</v>
      </c>
      <c r="Y13" s="16"/>
      <c r="Z13" s="94"/>
      <c r="AA13" s="94"/>
      <c r="AB13" s="94">
        <v>54605.093401975799</v>
      </c>
      <c r="AC13" s="94">
        <v>65355.317809999993</v>
      </c>
      <c r="AD13" s="94">
        <v>56545.846099999988</v>
      </c>
      <c r="AE13" s="94">
        <v>74533.967709999997</v>
      </c>
      <c r="AF13" s="94">
        <v>68208.846409999998</v>
      </c>
      <c r="AG13" s="94">
        <v>73936.448040000003</v>
      </c>
      <c r="AH13" s="94">
        <v>35470.61199999995</v>
      </c>
      <c r="AI13" s="94">
        <v>13128.439706900001</v>
      </c>
      <c r="AJ13" s="16"/>
      <c r="AK13" s="94"/>
      <c r="AL13" s="94"/>
      <c r="AM13" s="94"/>
      <c r="AN13" s="94"/>
      <c r="AO13" s="94"/>
      <c r="AP13" s="94"/>
      <c r="AQ13" s="94"/>
      <c r="AR13" s="94"/>
      <c r="AS13" s="94"/>
      <c r="AT13" s="94"/>
      <c r="AU13" s="16"/>
      <c r="AV13" s="94">
        <v>1.34527</v>
      </c>
      <c r="AW13" s="94">
        <v>0.49539458000000003</v>
      </c>
      <c r="AX13" s="94">
        <v>2.48735E-2</v>
      </c>
      <c r="AY13" s="94">
        <v>2.2986999999999999E-4</v>
      </c>
      <c r="AZ13" s="94">
        <v>1.4304450000000002E-2</v>
      </c>
      <c r="BA13" s="94">
        <v>6.5437099999999998E-2</v>
      </c>
      <c r="BB13" s="94">
        <v>5.6230619999999995E-2</v>
      </c>
      <c r="BC13" s="94">
        <v>5.9565220000000002E-2</v>
      </c>
      <c r="BD13" s="94">
        <v>0.11449247</v>
      </c>
      <c r="BE13" s="94">
        <v>3.4023789999999998E-2</v>
      </c>
      <c r="BF13" s="16"/>
      <c r="BG13" s="94">
        <v>77970.534049687383</v>
      </c>
      <c r="BH13" s="94">
        <v>68164.052898211303</v>
      </c>
      <c r="BI13" s="94">
        <v>105213.48924817292</v>
      </c>
      <c r="BJ13" s="94">
        <v>139434.45804955595</v>
      </c>
      <c r="BK13" s="94">
        <v>182858.87897061271</v>
      </c>
      <c r="BL13" s="94">
        <v>230687.10241164925</v>
      </c>
      <c r="BM13" s="94">
        <v>252916.42375418873</v>
      </c>
      <c r="BN13" s="94">
        <v>278008.02893041074</v>
      </c>
      <c r="BO13" s="94">
        <v>291545.2567835229</v>
      </c>
      <c r="BP13" s="94">
        <v>288486.77426469221</v>
      </c>
      <c r="BQ13" s="16"/>
      <c r="BR13" s="94"/>
      <c r="BS13" s="94"/>
      <c r="BT13" s="94"/>
      <c r="BU13" s="94"/>
      <c r="BV13" s="94"/>
      <c r="BW13" s="94"/>
      <c r="BX13" s="94"/>
      <c r="BY13" s="94"/>
      <c r="BZ13" s="94"/>
      <c r="CA13" s="94"/>
      <c r="CB13" s="16"/>
      <c r="CC13" s="94"/>
      <c r="CD13" s="94"/>
      <c r="CE13" s="94"/>
      <c r="CF13" s="94"/>
      <c r="CG13" s="94"/>
      <c r="CH13" s="94"/>
      <c r="CI13" s="94"/>
      <c r="CJ13" s="94"/>
      <c r="CK13" s="94"/>
      <c r="CL13" s="94"/>
      <c r="CM13" s="16"/>
      <c r="CN13" s="94">
        <v>0</v>
      </c>
      <c r="CO13" s="94">
        <v>0</v>
      </c>
      <c r="CP13" s="94">
        <v>0</v>
      </c>
      <c r="CQ13" s="94">
        <v>0</v>
      </c>
      <c r="CR13" s="94">
        <v>0</v>
      </c>
      <c r="CS13" s="94">
        <v>0</v>
      </c>
      <c r="CT13" s="94">
        <v>0</v>
      </c>
      <c r="CU13" s="94">
        <v>0</v>
      </c>
      <c r="CV13" s="94">
        <v>0</v>
      </c>
      <c r="CW13" s="94">
        <v>0</v>
      </c>
      <c r="CX13" s="16"/>
      <c r="CY13" s="94">
        <v>0</v>
      </c>
      <c r="CZ13" s="94">
        <v>0</v>
      </c>
      <c r="DA13" s="94">
        <v>0</v>
      </c>
      <c r="DB13" s="94">
        <v>0</v>
      </c>
      <c r="DC13" s="94">
        <v>0</v>
      </c>
      <c r="DD13" s="94">
        <v>0</v>
      </c>
      <c r="DE13" s="94">
        <v>0</v>
      </c>
      <c r="DF13" s="94">
        <v>0</v>
      </c>
      <c r="DG13" s="94">
        <v>0</v>
      </c>
      <c r="DH13" s="94">
        <v>0</v>
      </c>
      <c r="DI13" s="16"/>
      <c r="DJ13" s="94">
        <v>5.0945807699999994</v>
      </c>
      <c r="DK13" s="94">
        <v>6.5006717699999994</v>
      </c>
      <c r="DL13" s="94">
        <v>3.8136644999999998</v>
      </c>
      <c r="DM13" s="94">
        <v>4.5928656199999995</v>
      </c>
      <c r="DN13" s="94">
        <v>3.9278717300000001</v>
      </c>
      <c r="DO13" s="94">
        <v>3.6974936499999997</v>
      </c>
      <c r="DP13" s="94">
        <v>3.5988730899999997</v>
      </c>
      <c r="DQ13" s="94">
        <v>4.0705258600000001</v>
      </c>
      <c r="DR13" s="94">
        <v>10.146917610000001</v>
      </c>
      <c r="DS13" s="94">
        <v>14.44690763</v>
      </c>
      <c r="DT13" s="16"/>
      <c r="DU13" s="94">
        <v>819.50226399999997</v>
      </c>
      <c r="DV13" s="94">
        <v>1147.7767530000001</v>
      </c>
      <c r="DW13" s="94">
        <v>2346.5984979999998</v>
      </c>
      <c r="DX13" s="94">
        <v>817.90138031000004</v>
      </c>
      <c r="DY13" s="94">
        <v>1695.0823757999999</v>
      </c>
      <c r="DZ13" s="94">
        <v>1511.44045833</v>
      </c>
      <c r="EA13" s="94">
        <v>1783.8515460000001</v>
      </c>
      <c r="EB13" s="94">
        <v>1892.9262062</v>
      </c>
      <c r="EC13" s="94">
        <v>1972.1731711099997</v>
      </c>
      <c r="ED13" s="94">
        <v>1916.8683470500002</v>
      </c>
      <c r="EE13" s="16"/>
      <c r="EF13" s="94">
        <v>429.60500000000002</v>
      </c>
      <c r="EG13" s="94">
        <v>0</v>
      </c>
      <c r="EH13" s="94">
        <v>1100.1959999999999</v>
      </c>
      <c r="EI13" s="94">
        <v>1961.145</v>
      </c>
      <c r="EJ13" s="94">
        <v>4265.7550000000001</v>
      </c>
      <c r="EK13" s="94">
        <v>5783.4250000000002</v>
      </c>
      <c r="EL13" s="94">
        <v>5136.0780000000004</v>
      </c>
      <c r="EM13" s="94">
        <v>5114.3056230267694</v>
      </c>
      <c r="EN13" s="94">
        <v>0</v>
      </c>
      <c r="EO13" s="94">
        <v>0</v>
      </c>
      <c r="EP13" s="16"/>
      <c r="EQ13" s="94">
        <v>1608.6288891300001</v>
      </c>
      <c r="ER13" s="94">
        <v>876.60227646999988</v>
      </c>
      <c r="ES13" s="94">
        <v>599.32228986999985</v>
      </c>
      <c r="ET13" s="94">
        <v>1358.2856867600001</v>
      </c>
      <c r="EU13" s="94">
        <v>797.68999232999977</v>
      </c>
      <c r="EV13" s="94">
        <v>1543.4035924899997</v>
      </c>
      <c r="EW13" s="94">
        <v>714.44593180999971</v>
      </c>
      <c r="EX13" s="94">
        <v>1377.3202217999997</v>
      </c>
      <c r="EY13" s="94">
        <v>849.03344416999948</v>
      </c>
      <c r="EZ13" s="94">
        <v>459.8432419099999</v>
      </c>
      <c r="FA13" s="16"/>
      <c r="FB13" s="94"/>
      <c r="FC13" s="94"/>
      <c r="FD13" s="94"/>
      <c r="FE13" s="94"/>
      <c r="FF13" s="94"/>
      <c r="FG13" s="94"/>
      <c r="FH13" s="94"/>
      <c r="FI13" s="94"/>
      <c r="FJ13" s="94"/>
      <c r="FK13" s="94"/>
      <c r="FL13" s="16"/>
      <c r="FM13" s="94">
        <v>23415.115000000002</v>
      </c>
      <c r="FN13" s="94">
        <v>15707.775</v>
      </c>
      <c r="FO13" s="94">
        <v>16064.472</v>
      </c>
      <c r="FP13" s="94">
        <v>21637.200000000001</v>
      </c>
      <c r="FQ13" s="94">
        <v>21863.5</v>
      </c>
      <c r="FR13" s="94">
        <v>25406.92</v>
      </c>
      <c r="FS13" s="94">
        <v>18035.382000000001</v>
      </c>
      <c r="FT13" s="94">
        <v>20947.100880024325</v>
      </c>
      <c r="FU13" s="94">
        <v>22689.111707949305</v>
      </c>
      <c r="FV13" s="94">
        <v>16342.908542434716</v>
      </c>
      <c r="FW13" s="16"/>
      <c r="FX13" s="94"/>
      <c r="FY13" s="94"/>
      <c r="FZ13" s="94"/>
      <c r="GA13" s="94"/>
      <c r="GB13" s="94"/>
      <c r="GC13" s="94"/>
      <c r="GD13" s="94"/>
      <c r="GE13" s="94"/>
      <c r="GF13" s="94"/>
      <c r="GG13" s="94"/>
      <c r="GH13" s="16"/>
      <c r="GI13" s="94">
        <v>380.94608083900232</v>
      </c>
      <c r="GJ13" s="94">
        <v>0</v>
      </c>
      <c r="GK13" s="94">
        <v>0</v>
      </c>
      <c r="GL13" s="94">
        <v>35.62883219954648</v>
      </c>
      <c r="GM13" s="94">
        <v>75.302709750566891</v>
      </c>
      <c r="GN13" s="94">
        <v>157.96992063492061</v>
      </c>
      <c r="GO13" s="94">
        <v>600.62441043083902</v>
      </c>
      <c r="GP13" s="94">
        <v>816.93410430839003</v>
      </c>
      <c r="GQ13" s="94">
        <v>355.47963718820864</v>
      </c>
      <c r="GR13" s="94">
        <v>228.60111111111112</v>
      </c>
      <c r="GS13" s="16"/>
      <c r="GT13" s="94">
        <v>5184.0950000000003</v>
      </c>
      <c r="GU13" s="94">
        <v>2032.6850000000002</v>
      </c>
      <c r="GV13" s="94">
        <v>946.476</v>
      </c>
      <c r="GW13" s="94">
        <v>2108.9700000000003</v>
      </c>
      <c r="GX13" s="94">
        <v>3310.55</v>
      </c>
      <c r="GY13" s="94">
        <v>5567.71</v>
      </c>
      <c r="GZ13" s="94">
        <v>3509.2080000000001</v>
      </c>
      <c r="HA13" s="94">
        <v>3457.9958717853938</v>
      </c>
      <c r="HB13" s="94">
        <v>20.075000000000003</v>
      </c>
      <c r="HC13" s="94">
        <v>0</v>
      </c>
      <c r="HD13" s="16"/>
      <c r="HE13" s="94">
        <v>0</v>
      </c>
      <c r="HF13" s="94">
        <v>0</v>
      </c>
      <c r="HG13" s="94">
        <v>0</v>
      </c>
      <c r="HH13" s="94">
        <v>0</v>
      </c>
      <c r="HI13" s="94">
        <v>0</v>
      </c>
      <c r="HJ13" s="94">
        <v>0</v>
      </c>
      <c r="HK13" s="94">
        <v>0</v>
      </c>
      <c r="HL13" s="94">
        <v>0</v>
      </c>
      <c r="HM13" s="94">
        <v>0</v>
      </c>
      <c r="HN13" s="94">
        <v>0</v>
      </c>
      <c r="HP13" s="78"/>
      <c r="HQ13" s="78"/>
      <c r="HR13" s="78"/>
      <c r="HS13" s="78"/>
      <c r="HT13" s="78"/>
      <c r="HU13" s="78"/>
      <c r="HV13" s="78"/>
      <c r="HW13" s="78"/>
      <c r="HX13" s="78"/>
      <c r="HY13" s="78"/>
      <c r="HZ13" s="8"/>
      <c r="IA13" s="78"/>
      <c r="IB13" s="78"/>
      <c r="IC13" s="78"/>
      <c r="ID13" s="78"/>
      <c r="IE13" s="78"/>
      <c r="IF13" s="78"/>
      <c r="IG13" s="78"/>
      <c r="IH13" s="78"/>
      <c r="II13" s="78"/>
      <c r="IJ13" s="78"/>
      <c r="IK13" s="8"/>
      <c r="IL13" s="78"/>
      <c r="IM13" s="78"/>
      <c r="IN13" s="78"/>
      <c r="IO13" s="78"/>
      <c r="IP13" s="78"/>
      <c r="IQ13" s="78"/>
      <c r="IR13" s="78"/>
      <c r="IS13" s="78"/>
      <c r="IT13" s="78"/>
      <c r="IU13" s="78"/>
      <c r="IV13" s="8"/>
      <c r="IW13" s="78"/>
      <c r="IX13" s="78"/>
      <c r="IY13" s="78"/>
      <c r="IZ13" s="78"/>
      <c r="JA13" s="78"/>
      <c r="JB13" s="78"/>
      <c r="JC13" s="78"/>
      <c r="JD13" s="78"/>
      <c r="JE13" s="78"/>
      <c r="JF13" s="78"/>
      <c r="JG13" s="8"/>
      <c r="JH13" s="78"/>
      <c r="JI13" s="78"/>
      <c r="JJ13" s="78"/>
      <c r="JK13" s="78"/>
      <c r="JL13" s="78"/>
      <c r="JM13" s="78"/>
      <c r="JN13" s="78"/>
      <c r="JO13" s="78"/>
      <c r="JP13" s="78"/>
      <c r="JQ13" s="78"/>
      <c r="JR13" s="8"/>
      <c r="JS13" s="78"/>
      <c r="JT13" s="78"/>
      <c r="JU13" s="78"/>
      <c r="JV13" s="78"/>
      <c r="JW13" s="78"/>
      <c r="JX13" s="78"/>
      <c r="JY13" s="78"/>
      <c r="JZ13" s="78"/>
      <c r="KA13" s="78"/>
      <c r="KB13" s="78"/>
      <c r="KC13" s="8"/>
      <c r="KD13" s="78"/>
      <c r="KE13" s="78"/>
      <c r="KF13" s="78"/>
      <c r="KG13" s="78"/>
      <c r="KH13" s="78"/>
      <c r="KI13" s="78"/>
      <c r="KJ13" s="78"/>
      <c r="KK13" s="78"/>
      <c r="KL13" s="78"/>
      <c r="KM13" s="78"/>
      <c r="KN13" s="8"/>
      <c r="KO13" s="78"/>
      <c r="KP13" s="78"/>
      <c r="KQ13" s="78"/>
      <c r="KR13" s="78"/>
      <c r="KS13" s="78"/>
      <c r="KT13" s="78"/>
      <c r="KU13" s="78"/>
      <c r="KV13" s="78"/>
      <c r="KW13" s="78"/>
      <c r="KX13" s="78"/>
      <c r="KY13" s="8"/>
      <c r="KZ13" s="78"/>
      <c r="LA13" s="78"/>
      <c r="LB13" s="78"/>
      <c r="LC13" s="78"/>
      <c r="LD13" s="78"/>
      <c r="LE13" s="78"/>
      <c r="LF13" s="78"/>
      <c r="LG13" s="78"/>
      <c r="LH13" s="78"/>
      <c r="LI13" s="78"/>
      <c r="LJ13" s="8"/>
      <c r="LK13" s="78"/>
      <c r="LL13" s="78"/>
      <c r="LM13" s="78"/>
      <c r="LN13" s="78"/>
      <c r="LO13" s="78"/>
      <c r="LP13" s="78"/>
      <c r="LQ13" s="78"/>
      <c r="LR13" s="78"/>
      <c r="LS13" s="78"/>
      <c r="LT13" s="78"/>
    </row>
    <row r="14" spans="1:332" ht="12.75" x14ac:dyDescent="0.2">
      <c r="A14" s="155">
        <v>12</v>
      </c>
      <c r="B14" s="141" t="s">
        <v>44</v>
      </c>
      <c r="C14" s="155">
        <v>12</v>
      </c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16"/>
      <c r="O14" s="22">
        <v>265.58453770672332</v>
      </c>
      <c r="P14" s="22">
        <v>304.67788935957674</v>
      </c>
      <c r="Q14" s="22">
        <v>3580.6901201263986</v>
      </c>
      <c r="R14" s="22">
        <v>-1207.7997063162829</v>
      </c>
      <c r="S14" s="22">
        <v>-3969.605543037017</v>
      </c>
      <c r="T14" s="22">
        <v>-338.50084573486106</v>
      </c>
      <c r="U14" s="22">
        <v>5291.47245952103</v>
      </c>
      <c r="V14" s="22">
        <v>2101.5126871678349</v>
      </c>
      <c r="W14" s="22">
        <v>-7322.5482195095665</v>
      </c>
      <c r="X14" s="22">
        <v>3570.5552976599261</v>
      </c>
      <c r="Y14" s="16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16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16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16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16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16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16"/>
      <c r="CN14" s="22">
        <f t="shared" ref="CN14:CW14" si="36">CN35+CN12</f>
        <v>20.212572925883478</v>
      </c>
      <c r="CO14" s="22">
        <f t="shared" si="36"/>
        <v>-71.450285147649765</v>
      </c>
      <c r="CP14" s="22">
        <f t="shared" si="36"/>
        <v>53.386685338671441</v>
      </c>
      <c r="CQ14" s="22">
        <f t="shared" si="36"/>
        <v>-72.421860406672295</v>
      </c>
      <c r="CR14" s="22">
        <f t="shared" si="36"/>
        <v>-5.0475328816266938</v>
      </c>
      <c r="CS14" s="22">
        <f t="shared" si="36"/>
        <v>-88.872648090045914</v>
      </c>
      <c r="CT14" s="22">
        <f t="shared" si="36"/>
        <v>-39.63900231019079</v>
      </c>
      <c r="CU14" s="22">
        <f t="shared" si="36"/>
        <v>-68.23185371428599</v>
      </c>
      <c r="CV14" s="22">
        <f t="shared" si="36"/>
        <v>-75.528032761904797</v>
      </c>
      <c r="CW14" s="22">
        <f t="shared" si="36"/>
        <v>-75.559481809524186</v>
      </c>
      <c r="CX14" s="16"/>
      <c r="CY14" s="22">
        <f t="shared" ref="CY14:DH14" si="37">CY36+CY12</f>
        <v>0</v>
      </c>
      <c r="CZ14" s="22">
        <f t="shared" si="37"/>
        <v>0</v>
      </c>
      <c r="DA14" s="22">
        <f t="shared" si="37"/>
        <v>0.66038993698941795</v>
      </c>
      <c r="DB14" s="22">
        <f t="shared" si="37"/>
        <v>4.737181002565876</v>
      </c>
      <c r="DC14" s="22">
        <f t="shared" si="37"/>
        <v>9.7752189408138292</v>
      </c>
      <c r="DD14" s="22">
        <f t="shared" si="37"/>
        <v>-29.454989355627731</v>
      </c>
      <c r="DE14" s="22">
        <f t="shared" si="37"/>
        <v>27.136121573927539</v>
      </c>
      <c r="DF14" s="22">
        <f t="shared" si="37"/>
        <v>-3.8321962999993957</v>
      </c>
      <c r="DG14" s="22">
        <f t="shared" si="37"/>
        <v>10.3592716666667</v>
      </c>
      <c r="DH14" s="22">
        <f t="shared" si="37"/>
        <v>76.66848782857187</v>
      </c>
      <c r="DI14" s="16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16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16"/>
      <c r="EF14" s="22">
        <v>0</v>
      </c>
      <c r="EG14" s="22">
        <v>0</v>
      </c>
      <c r="EH14" s="22">
        <v>0</v>
      </c>
      <c r="EI14" s="22">
        <v>0</v>
      </c>
      <c r="EJ14" s="22">
        <v>0</v>
      </c>
      <c r="EK14" s="22">
        <v>0</v>
      </c>
      <c r="EL14" s="22">
        <v>0</v>
      </c>
      <c r="EM14" s="22">
        <v>0</v>
      </c>
      <c r="EN14" s="22">
        <v>0</v>
      </c>
      <c r="EO14" s="22">
        <v>0</v>
      </c>
      <c r="EP14" s="16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16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16"/>
      <c r="FM14" s="22">
        <v>0</v>
      </c>
      <c r="FN14" s="22">
        <v>0</v>
      </c>
      <c r="FO14" s="22">
        <v>0</v>
      </c>
      <c r="FP14" s="22">
        <v>0</v>
      </c>
      <c r="FQ14" s="22">
        <v>0</v>
      </c>
      <c r="FR14" s="22">
        <v>0</v>
      </c>
      <c r="FS14" s="22">
        <v>0</v>
      </c>
      <c r="FT14" s="22">
        <v>0</v>
      </c>
      <c r="FU14" s="22">
        <v>0</v>
      </c>
      <c r="FV14" s="22">
        <v>0</v>
      </c>
      <c r="FW14" s="16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16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16"/>
      <c r="GT14" s="22">
        <v>0</v>
      </c>
      <c r="GU14" s="22">
        <v>0</v>
      </c>
      <c r="GV14" s="22">
        <v>0</v>
      </c>
      <c r="GW14" s="22">
        <v>0</v>
      </c>
      <c r="GX14" s="22">
        <v>0</v>
      </c>
      <c r="GY14" s="22">
        <v>0</v>
      </c>
      <c r="GZ14" s="22">
        <v>0</v>
      </c>
      <c r="HA14" s="22">
        <v>0</v>
      </c>
      <c r="HB14" s="22">
        <v>0</v>
      </c>
      <c r="HC14" s="22">
        <v>0</v>
      </c>
      <c r="HD14" s="16"/>
      <c r="HE14" s="22">
        <v>0</v>
      </c>
      <c r="HF14" s="22">
        <v>0</v>
      </c>
      <c r="HG14" s="22">
        <v>0</v>
      </c>
      <c r="HH14" s="22">
        <v>0</v>
      </c>
      <c r="HI14" s="22">
        <v>0</v>
      </c>
      <c r="HJ14" s="22">
        <v>0</v>
      </c>
      <c r="HK14" s="22">
        <v>0</v>
      </c>
      <c r="HL14" s="22">
        <v>0</v>
      </c>
      <c r="HM14" s="22">
        <v>0</v>
      </c>
      <c r="HN14" s="22">
        <v>0</v>
      </c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8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8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8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8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8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8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8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8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8"/>
      <c r="LK14" s="70"/>
      <c r="LL14" s="70"/>
      <c r="LM14" s="70"/>
      <c r="LN14" s="70"/>
      <c r="LO14" s="70"/>
      <c r="LP14" s="70"/>
      <c r="LQ14" s="70"/>
      <c r="LR14" s="70"/>
      <c r="LS14" s="70"/>
      <c r="LT14" s="70"/>
    </row>
    <row r="15" spans="1:332" ht="12.75" x14ac:dyDescent="0.2">
      <c r="A15" s="155">
        <v>13</v>
      </c>
      <c r="B15" s="142" t="s">
        <v>45</v>
      </c>
      <c r="C15" s="155">
        <v>13</v>
      </c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16"/>
      <c r="O15" s="94"/>
      <c r="P15" s="94"/>
      <c r="Q15" s="94"/>
      <c r="R15" s="94"/>
      <c r="S15" s="94"/>
      <c r="T15" s="94"/>
      <c r="U15" s="94"/>
      <c r="V15" s="94"/>
      <c r="W15" s="94"/>
      <c r="X15" s="94"/>
      <c r="Y15" s="16"/>
      <c r="Z15" s="94">
        <v>125294.11500000001</v>
      </c>
      <c r="AA15" s="94">
        <v>29667.84</v>
      </c>
      <c r="AB15" s="94">
        <v>73827.884999999995</v>
      </c>
      <c r="AC15" s="94">
        <v>59216.88</v>
      </c>
      <c r="AD15" s="94">
        <v>22362.973000000002</v>
      </c>
      <c r="AE15" s="94">
        <v>27731.984</v>
      </c>
      <c r="AF15" s="94">
        <v>27405.677</v>
      </c>
      <c r="AG15" s="94">
        <v>19823.985320844065</v>
      </c>
      <c r="AH15" s="94">
        <v>16016.126978864278</v>
      </c>
      <c r="AI15" s="94">
        <v>26253.883680999999</v>
      </c>
      <c r="AJ15" s="16"/>
      <c r="AK15" s="94"/>
      <c r="AL15" s="94"/>
      <c r="AM15" s="94"/>
      <c r="AN15" s="94"/>
      <c r="AO15" s="94"/>
      <c r="AP15" s="94"/>
      <c r="AQ15" s="94"/>
      <c r="AR15" s="94"/>
      <c r="AS15" s="94"/>
      <c r="AT15" s="94"/>
      <c r="AU15" s="16"/>
      <c r="AV15" s="94"/>
      <c r="AW15" s="94"/>
      <c r="AX15" s="94"/>
      <c r="AY15" s="94"/>
      <c r="AZ15" s="94"/>
      <c r="BA15" s="94"/>
      <c r="BB15" s="94"/>
      <c r="BC15" s="94"/>
      <c r="BD15" s="94"/>
      <c r="BE15" s="94"/>
      <c r="BF15" s="16"/>
      <c r="BG15" s="94"/>
      <c r="BH15" s="94"/>
      <c r="BI15" s="94"/>
      <c r="BJ15" s="94"/>
      <c r="BK15" s="94"/>
      <c r="BL15" s="94"/>
      <c r="BM15" s="94"/>
      <c r="BN15" s="94"/>
      <c r="BO15" s="94"/>
      <c r="BP15" s="94"/>
      <c r="BQ15" s="16"/>
      <c r="BR15" s="94"/>
      <c r="BS15" s="94"/>
      <c r="BT15" s="94"/>
      <c r="BU15" s="94"/>
      <c r="BV15" s="94"/>
      <c r="BW15" s="94"/>
      <c r="BX15" s="94"/>
      <c r="BY15" s="94"/>
      <c r="BZ15" s="94"/>
      <c r="CA15" s="94"/>
      <c r="CB15" s="16"/>
      <c r="CC15" s="94"/>
      <c r="CD15" s="94"/>
      <c r="CE15" s="94"/>
      <c r="CF15" s="94"/>
      <c r="CG15" s="94"/>
      <c r="CH15" s="94"/>
      <c r="CI15" s="94"/>
      <c r="CJ15" s="94"/>
      <c r="CK15" s="94"/>
      <c r="CL15" s="94"/>
      <c r="CM15" s="16"/>
      <c r="CN15" s="94">
        <v>0</v>
      </c>
      <c r="CO15" s="94">
        <v>0</v>
      </c>
      <c r="CP15" s="94">
        <v>0</v>
      </c>
      <c r="CQ15" s="94">
        <v>0</v>
      </c>
      <c r="CR15" s="94">
        <v>0</v>
      </c>
      <c r="CS15" s="94">
        <v>0</v>
      </c>
      <c r="CT15" s="94">
        <v>0</v>
      </c>
      <c r="CU15" s="94">
        <v>0</v>
      </c>
      <c r="CV15" s="94">
        <v>0</v>
      </c>
      <c r="CW15" s="94">
        <v>0</v>
      </c>
      <c r="CX15" s="16"/>
      <c r="CY15" s="94">
        <v>0</v>
      </c>
      <c r="CZ15" s="94">
        <v>0</v>
      </c>
      <c r="DA15" s="94">
        <v>0</v>
      </c>
      <c r="DB15" s="94">
        <v>0</v>
      </c>
      <c r="DC15" s="94">
        <v>0</v>
      </c>
      <c r="DD15" s="94">
        <v>0</v>
      </c>
      <c r="DE15" s="94">
        <v>0</v>
      </c>
      <c r="DF15" s="94">
        <v>0</v>
      </c>
      <c r="DG15" s="94">
        <v>0</v>
      </c>
      <c r="DH15" s="94">
        <v>0</v>
      </c>
      <c r="DI15" s="16"/>
      <c r="DJ15" s="94"/>
      <c r="DK15" s="94"/>
      <c r="DL15" s="94"/>
      <c r="DM15" s="94"/>
      <c r="DN15" s="94"/>
      <c r="DO15" s="94"/>
      <c r="DP15" s="94"/>
      <c r="DQ15" s="94"/>
      <c r="DR15" s="94"/>
      <c r="DS15" s="94"/>
      <c r="DT15" s="16"/>
      <c r="DU15" s="94"/>
      <c r="DV15" s="94"/>
      <c r="DW15" s="94"/>
      <c r="DX15" s="94"/>
      <c r="DY15" s="94"/>
      <c r="DZ15" s="94"/>
      <c r="EA15" s="94"/>
      <c r="EB15" s="94"/>
      <c r="EC15" s="94"/>
      <c r="ED15" s="94"/>
      <c r="EE15" s="16"/>
      <c r="EF15" s="94">
        <v>0</v>
      </c>
      <c r="EG15" s="94">
        <v>0</v>
      </c>
      <c r="EH15" s="94">
        <v>0</v>
      </c>
      <c r="EI15" s="94">
        <v>0</v>
      </c>
      <c r="EJ15" s="94">
        <v>0</v>
      </c>
      <c r="EK15" s="94">
        <v>0</v>
      </c>
      <c r="EL15" s="94">
        <v>0</v>
      </c>
      <c r="EM15" s="94">
        <v>0</v>
      </c>
      <c r="EN15" s="94">
        <v>0</v>
      </c>
      <c r="EO15" s="94">
        <v>0</v>
      </c>
      <c r="EP15" s="16"/>
      <c r="EQ15" s="94"/>
      <c r="ER15" s="94"/>
      <c r="ES15" s="94"/>
      <c r="ET15" s="94"/>
      <c r="EU15" s="94"/>
      <c r="EV15" s="94"/>
      <c r="EW15" s="94"/>
      <c r="EX15" s="94"/>
      <c r="EY15" s="94"/>
      <c r="EZ15" s="94"/>
      <c r="FA15" s="16"/>
      <c r="FB15" s="94"/>
      <c r="FC15" s="94"/>
      <c r="FD15" s="94"/>
      <c r="FE15" s="94"/>
      <c r="FF15" s="94"/>
      <c r="FG15" s="94"/>
      <c r="FH15" s="94"/>
      <c r="FI15" s="94"/>
      <c r="FJ15" s="94"/>
      <c r="FK15" s="94"/>
      <c r="FL15" s="16"/>
      <c r="FM15" s="94">
        <v>0</v>
      </c>
      <c r="FN15" s="94">
        <v>0</v>
      </c>
      <c r="FO15" s="94">
        <v>0</v>
      </c>
      <c r="FP15" s="94">
        <v>0</v>
      </c>
      <c r="FQ15" s="94">
        <v>0</v>
      </c>
      <c r="FR15" s="94">
        <v>0</v>
      </c>
      <c r="FS15" s="94">
        <v>0</v>
      </c>
      <c r="FT15" s="94">
        <v>0</v>
      </c>
      <c r="FU15" s="94">
        <v>0</v>
      </c>
      <c r="FV15" s="94">
        <v>0</v>
      </c>
      <c r="FW15" s="16"/>
      <c r="FX15" s="94"/>
      <c r="FY15" s="94"/>
      <c r="FZ15" s="94"/>
      <c r="GA15" s="94"/>
      <c r="GB15" s="94"/>
      <c r="GC15" s="94"/>
      <c r="GD15" s="94"/>
      <c r="GE15" s="94"/>
      <c r="GF15" s="94"/>
      <c r="GG15" s="94"/>
      <c r="GH15" s="16"/>
      <c r="GI15" s="94"/>
      <c r="GJ15" s="94"/>
      <c r="GK15" s="94"/>
      <c r="GL15" s="94"/>
      <c r="GM15" s="94"/>
      <c r="GN15" s="94"/>
      <c r="GO15" s="94"/>
      <c r="GP15" s="94"/>
      <c r="GQ15" s="94"/>
      <c r="GR15" s="94"/>
      <c r="GS15" s="16"/>
      <c r="GT15" s="94">
        <v>0</v>
      </c>
      <c r="GU15" s="94">
        <v>0</v>
      </c>
      <c r="GV15" s="94">
        <v>0</v>
      </c>
      <c r="GW15" s="94">
        <v>0</v>
      </c>
      <c r="GX15" s="94">
        <v>0</v>
      </c>
      <c r="GY15" s="94">
        <v>0</v>
      </c>
      <c r="GZ15" s="94">
        <v>0</v>
      </c>
      <c r="HA15" s="94">
        <v>0</v>
      </c>
      <c r="HB15" s="94">
        <v>0</v>
      </c>
      <c r="HC15" s="94">
        <v>0</v>
      </c>
      <c r="HD15" s="16"/>
      <c r="HE15" s="94">
        <v>0</v>
      </c>
      <c r="HF15" s="94">
        <v>0</v>
      </c>
      <c r="HG15" s="94">
        <v>0</v>
      </c>
      <c r="HH15" s="94">
        <v>0</v>
      </c>
      <c r="HI15" s="94">
        <v>0</v>
      </c>
      <c r="HJ15" s="94">
        <v>0</v>
      </c>
      <c r="HK15" s="94">
        <v>0</v>
      </c>
      <c r="HL15" s="94">
        <v>0</v>
      </c>
      <c r="HM15" s="94">
        <v>0</v>
      </c>
      <c r="HN15" s="94">
        <v>0</v>
      </c>
      <c r="HP15" s="78"/>
      <c r="HQ15" s="78"/>
      <c r="HR15" s="78"/>
      <c r="HS15" s="78"/>
      <c r="HT15" s="78"/>
      <c r="HU15" s="78"/>
      <c r="HV15" s="78"/>
      <c r="HW15" s="78"/>
      <c r="HX15" s="78"/>
      <c r="HY15" s="78"/>
      <c r="HZ15" s="8"/>
      <c r="IA15" s="78"/>
      <c r="IB15" s="78"/>
      <c r="IC15" s="78"/>
      <c r="ID15" s="78"/>
      <c r="IE15" s="78"/>
      <c r="IF15" s="78"/>
      <c r="IG15" s="78"/>
      <c r="IH15" s="78"/>
      <c r="II15" s="78"/>
      <c r="IJ15" s="78"/>
      <c r="IK15" s="8"/>
      <c r="IL15" s="78"/>
      <c r="IM15" s="78"/>
      <c r="IN15" s="78"/>
      <c r="IO15" s="78"/>
      <c r="IP15" s="78"/>
      <c r="IQ15" s="78"/>
      <c r="IR15" s="78"/>
      <c r="IS15" s="78"/>
      <c r="IT15" s="78"/>
      <c r="IU15" s="78"/>
      <c r="IV15" s="8"/>
      <c r="IW15" s="78"/>
      <c r="IX15" s="78"/>
      <c r="IY15" s="78"/>
      <c r="IZ15" s="78"/>
      <c r="JA15" s="78"/>
      <c r="JB15" s="78"/>
      <c r="JC15" s="78"/>
      <c r="JD15" s="78"/>
      <c r="JE15" s="78"/>
      <c r="JF15" s="78"/>
      <c r="JG15" s="8"/>
      <c r="JH15" s="78"/>
      <c r="JI15" s="78"/>
      <c r="JJ15" s="78"/>
      <c r="JK15" s="78"/>
      <c r="JL15" s="78"/>
      <c r="JM15" s="78"/>
      <c r="JN15" s="78"/>
      <c r="JO15" s="78"/>
      <c r="JP15" s="78"/>
      <c r="JQ15" s="78"/>
      <c r="JR15" s="8"/>
      <c r="JS15" s="78"/>
      <c r="JT15" s="78"/>
      <c r="JU15" s="78"/>
      <c r="JV15" s="78"/>
      <c r="JW15" s="78"/>
      <c r="JX15" s="78"/>
      <c r="JY15" s="78"/>
      <c r="JZ15" s="78"/>
      <c r="KA15" s="78"/>
      <c r="KB15" s="78"/>
      <c r="KC15" s="8"/>
      <c r="KD15" s="78"/>
      <c r="KE15" s="78"/>
      <c r="KF15" s="78"/>
      <c r="KG15" s="78"/>
      <c r="KH15" s="78"/>
      <c r="KI15" s="78"/>
      <c r="KJ15" s="78"/>
      <c r="KK15" s="78"/>
      <c r="KL15" s="78"/>
      <c r="KM15" s="78"/>
      <c r="KN15" s="8"/>
      <c r="KO15" s="78"/>
      <c r="KP15" s="78"/>
      <c r="KQ15" s="78"/>
      <c r="KR15" s="78"/>
      <c r="KS15" s="78"/>
      <c r="KT15" s="78"/>
      <c r="KU15" s="78"/>
      <c r="KV15" s="78"/>
      <c r="KW15" s="78"/>
      <c r="KX15" s="78"/>
      <c r="KY15" s="8"/>
      <c r="KZ15" s="78"/>
      <c r="LA15" s="78"/>
      <c r="LB15" s="78"/>
      <c r="LC15" s="78"/>
      <c r="LD15" s="78"/>
      <c r="LE15" s="78"/>
      <c r="LF15" s="78"/>
      <c r="LG15" s="78"/>
      <c r="LH15" s="78"/>
      <c r="LI15" s="78"/>
      <c r="LJ15" s="8"/>
      <c r="LK15" s="78"/>
      <c r="LL15" s="78"/>
      <c r="LM15" s="78"/>
      <c r="LN15" s="78"/>
      <c r="LO15" s="78"/>
      <c r="LP15" s="78"/>
      <c r="LQ15" s="78"/>
      <c r="LR15" s="78"/>
      <c r="LS15" s="78"/>
      <c r="LT15" s="78"/>
    </row>
    <row r="16" spans="1:332" ht="12.75" x14ac:dyDescent="0.2">
      <c r="A16" s="155">
        <v>14</v>
      </c>
      <c r="B16" s="141" t="s">
        <v>43</v>
      </c>
      <c r="C16" s="155">
        <v>14</v>
      </c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16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16"/>
      <c r="Z16" s="22">
        <v>-619.86800000000005</v>
      </c>
      <c r="AA16" s="22">
        <v>19332.974999999999</v>
      </c>
      <c r="AB16" s="22">
        <v>14720.759</v>
      </c>
      <c r="AC16" s="22">
        <v>190023.43100000001</v>
      </c>
      <c r="AD16" s="22">
        <v>0</v>
      </c>
      <c r="AE16" s="22">
        <v>0</v>
      </c>
      <c r="AF16" s="22">
        <v>0</v>
      </c>
      <c r="AG16" s="22">
        <v>0</v>
      </c>
      <c r="AH16" s="22">
        <v>0</v>
      </c>
      <c r="AI16" s="22">
        <v>0</v>
      </c>
      <c r="AJ16" s="16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16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16"/>
      <c r="BG16" s="22">
        <v>9.41</v>
      </c>
      <c r="BH16" s="22">
        <v>38.468000000000004</v>
      </c>
      <c r="BI16" s="22">
        <v>85.591999999999999</v>
      </c>
      <c r="BJ16" s="22">
        <v>17.271000000000001</v>
      </c>
      <c r="BK16" s="22">
        <v>9.8789999999999996</v>
      </c>
      <c r="BL16" s="22">
        <v>30.786000000000001</v>
      </c>
      <c r="BM16" s="22">
        <v>14.44</v>
      </c>
      <c r="BN16" s="22"/>
      <c r="BO16" s="22"/>
      <c r="BP16" s="22"/>
      <c r="BQ16" s="16"/>
      <c r="BR16" s="22"/>
      <c r="BS16" s="22"/>
      <c r="BT16" s="22"/>
      <c r="BU16" s="22"/>
      <c r="BV16" s="22"/>
      <c r="BW16" s="22"/>
      <c r="BX16" s="22"/>
      <c r="BY16" s="22"/>
      <c r="BZ16" s="22"/>
      <c r="CA16" s="22"/>
      <c r="CB16" s="16"/>
      <c r="CC16" s="22"/>
      <c r="CD16" s="22"/>
      <c r="CE16" s="22"/>
      <c r="CF16" s="22"/>
      <c r="CG16" s="22"/>
      <c r="CH16" s="22"/>
      <c r="CI16" s="22"/>
      <c r="CJ16" s="22"/>
      <c r="CK16" s="22"/>
      <c r="CL16" s="22"/>
      <c r="CM16" s="16"/>
      <c r="CN16" s="22"/>
      <c r="CO16" s="22"/>
      <c r="CP16" s="22"/>
      <c r="CQ16" s="22"/>
      <c r="CR16" s="22"/>
      <c r="CS16" s="22"/>
      <c r="CT16" s="22"/>
      <c r="CU16" s="22"/>
      <c r="CV16" s="22"/>
      <c r="CW16" s="22"/>
      <c r="CX16" s="16"/>
      <c r="CY16" s="22"/>
      <c r="CZ16" s="22"/>
      <c r="DA16" s="22"/>
      <c r="DB16" s="22"/>
      <c r="DC16" s="22"/>
      <c r="DD16" s="22"/>
      <c r="DE16" s="22"/>
      <c r="DF16" s="22"/>
      <c r="DG16" s="22"/>
      <c r="DH16" s="22"/>
      <c r="DI16" s="16"/>
      <c r="DJ16" s="22"/>
      <c r="DK16" s="22"/>
      <c r="DL16" s="22"/>
      <c r="DM16" s="22"/>
      <c r="DN16" s="22"/>
      <c r="DO16" s="22"/>
      <c r="DP16" s="22"/>
      <c r="DQ16" s="22"/>
      <c r="DR16" s="22"/>
      <c r="DS16" s="22"/>
      <c r="DT16" s="16"/>
      <c r="DU16" s="22"/>
      <c r="DV16" s="22"/>
      <c r="DW16" s="22"/>
      <c r="DX16" s="22"/>
      <c r="DY16" s="22"/>
      <c r="DZ16" s="22"/>
      <c r="EA16" s="22"/>
      <c r="EB16" s="22"/>
      <c r="EC16" s="22"/>
      <c r="ED16" s="22"/>
      <c r="EE16" s="16"/>
      <c r="EF16" s="22">
        <v>120.34050000000001</v>
      </c>
      <c r="EG16" s="22">
        <v>71.667749999999998</v>
      </c>
      <c r="EH16" s="22">
        <v>49.830899999999993</v>
      </c>
      <c r="EI16" s="22">
        <v>25.038999999999998</v>
      </c>
      <c r="EJ16" s="22">
        <v>16.863</v>
      </c>
      <c r="EK16" s="22">
        <v>10.34775</v>
      </c>
      <c r="EL16" s="22">
        <v>8.9670000000000005</v>
      </c>
      <c r="EM16" s="22">
        <v>8.9425000000000008</v>
      </c>
      <c r="EN16" s="22">
        <v>8.9425000000000008</v>
      </c>
      <c r="EO16" s="22">
        <v>0</v>
      </c>
      <c r="EP16" s="16"/>
      <c r="EQ16" s="22">
        <v>8917.0585407371764</v>
      </c>
      <c r="ER16" s="22">
        <v>9750.8195899773709</v>
      </c>
      <c r="ES16" s="22">
        <v>8139.1776115063767</v>
      </c>
      <c r="ET16" s="22">
        <v>7599.1779125691974</v>
      </c>
      <c r="EU16" s="22">
        <v>7684.7209361972273</v>
      </c>
      <c r="EV16" s="22">
        <v>7347.4483195752036</v>
      </c>
      <c r="EW16" s="22">
        <v>7848.6402270892795</v>
      </c>
      <c r="EX16" s="22">
        <v>6908.401138626461</v>
      </c>
      <c r="EY16" s="22">
        <v>7642.3245452132032</v>
      </c>
      <c r="EZ16" s="22">
        <v>9243.6279085595816</v>
      </c>
      <c r="FA16" s="16"/>
      <c r="FB16" s="22"/>
      <c r="FC16" s="22"/>
      <c r="FD16" s="22"/>
      <c r="FE16" s="22"/>
      <c r="FF16" s="22"/>
      <c r="FG16" s="22"/>
      <c r="FH16" s="22"/>
      <c r="FI16" s="22"/>
      <c r="FJ16" s="22"/>
      <c r="FK16" s="22"/>
      <c r="FL16" s="16"/>
      <c r="FM16" s="22">
        <v>0</v>
      </c>
      <c r="FN16" s="22">
        <v>0</v>
      </c>
      <c r="FO16" s="22">
        <v>0</v>
      </c>
      <c r="FP16" s="22">
        <v>0</v>
      </c>
      <c r="FQ16" s="22">
        <v>0</v>
      </c>
      <c r="FR16" s="22">
        <v>0</v>
      </c>
      <c r="FS16" s="22">
        <v>0</v>
      </c>
      <c r="FT16" s="22">
        <v>0</v>
      </c>
      <c r="FU16" s="22">
        <v>0</v>
      </c>
      <c r="FV16" s="22">
        <v>0</v>
      </c>
      <c r="FW16" s="16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16"/>
      <c r="GI16" s="22"/>
      <c r="GJ16" s="22"/>
      <c r="GK16" s="22"/>
      <c r="GL16" s="22"/>
      <c r="GM16" s="22"/>
      <c r="GN16" s="22"/>
      <c r="GO16" s="22"/>
      <c r="GP16" s="22"/>
      <c r="GQ16" s="22"/>
      <c r="GR16" s="22"/>
      <c r="GS16" s="16"/>
      <c r="GT16" s="22">
        <v>192.54480000000004</v>
      </c>
      <c r="GU16" s="22">
        <v>114.66840000000001</v>
      </c>
      <c r="GV16" s="22">
        <v>79.729440000000011</v>
      </c>
      <c r="GW16" s="22">
        <v>40.062400000000004</v>
      </c>
      <c r="GX16" s="22">
        <v>26.980799999999999</v>
      </c>
      <c r="GY16" s="22">
        <v>16.5564</v>
      </c>
      <c r="GZ16" s="22">
        <v>14.347200000000001</v>
      </c>
      <c r="HA16" s="22">
        <v>14.308000000000002</v>
      </c>
      <c r="HB16" s="22">
        <v>14.308000000000002</v>
      </c>
      <c r="HC16" s="22">
        <v>0</v>
      </c>
      <c r="HD16" s="16"/>
      <c r="HE16" s="22">
        <v>0</v>
      </c>
      <c r="HF16" s="22">
        <v>0</v>
      </c>
      <c r="HG16" s="22">
        <v>0</v>
      </c>
      <c r="HH16" s="22">
        <v>0</v>
      </c>
      <c r="HI16" s="22">
        <v>0</v>
      </c>
      <c r="HJ16" s="22">
        <v>0</v>
      </c>
      <c r="HK16" s="22">
        <v>0</v>
      </c>
      <c r="HL16" s="22">
        <v>0</v>
      </c>
      <c r="HM16" s="22">
        <v>0</v>
      </c>
      <c r="HN16" s="22">
        <v>0</v>
      </c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8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8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8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8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8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8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8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8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8"/>
      <c r="LK16" s="70"/>
      <c r="LL16" s="70"/>
      <c r="LM16" s="70"/>
      <c r="LN16" s="70"/>
      <c r="LO16" s="70"/>
      <c r="LP16" s="70"/>
      <c r="LQ16" s="70"/>
      <c r="LR16" s="70"/>
      <c r="LS16" s="70"/>
      <c r="LT16" s="70"/>
    </row>
    <row r="17" spans="1:332" ht="12.75" x14ac:dyDescent="0.2">
      <c r="A17" s="155">
        <v>15</v>
      </c>
      <c r="B17" s="142" t="s">
        <v>132</v>
      </c>
      <c r="C17" s="155">
        <v>15</v>
      </c>
      <c r="D17" s="94"/>
      <c r="E17" s="94"/>
      <c r="F17" s="94"/>
      <c r="G17" s="94"/>
      <c r="H17" s="94"/>
      <c r="I17" s="94"/>
      <c r="J17" s="94"/>
      <c r="K17" s="94"/>
      <c r="L17" s="94"/>
      <c r="M17" s="94"/>
      <c r="N17" s="16"/>
      <c r="O17" s="94"/>
      <c r="P17" s="94"/>
      <c r="Q17" s="94"/>
      <c r="R17" s="94"/>
      <c r="S17" s="94"/>
      <c r="T17" s="94"/>
      <c r="U17" s="94"/>
      <c r="V17" s="94"/>
      <c r="W17" s="94"/>
      <c r="X17" s="94"/>
      <c r="Y17" s="16"/>
      <c r="Z17" s="94"/>
      <c r="AA17" s="94"/>
      <c r="AB17" s="94"/>
      <c r="AC17" s="94"/>
      <c r="AD17" s="94"/>
      <c r="AE17" s="94"/>
      <c r="AF17" s="94"/>
      <c r="AG17" s="94"/>
      <c r="AH17" s="94"/>
      <c r="AI17" s="94"/>
      <c r="AJ17" s="16"/>
      <c r="AK17" s="94"/>
      <c r="AL17" s="94"/>
      <c r="AM17" s="94"/>
      <c r="AN17" s="94"/>
      <c r="AO17" s="94"/>
      <c r="AP17" s="94"/>
      <c r="AQ17" s="94"/>
      <c r="AR17" s="94"/>
      <c r="AS17" s="94"/>
      <c r="AT17" s="94"/>
      <c r="AU17" s="16"/>
      <c r="AV17" s="94"/>
      <c r="AW17" s="94"/>
      <c r="AX17" s="94"/>
      <c r="AY17" s="94"/>
      <c r="AZ17" s="94"/>
      <c r="BA17" s="94"/>
      <c r="BB17" s="94"/>
      <c r="BC17" s="94"/>
      <c r="BD17" s="94"/>
      <c r="BE17" s="94"/>
      <c r="BF17" s="16"/>
      <c r="BG17" s="94"/>
      <c r="BH17" s="94"/>
      <c r="BI17" s="94"/>
      <c r="BJ17" s="94"/>
      <c r="BK17" s="94"/>
      <c r="BL17" s="94"/>
      <c r="BM17" s="94"/>
      <c r="BN17" s="94"/>
      <c r="BO17" s="94"/>
      <c r="BP17" s="94"/>
      <c r="BQ17" s="16"/>
      <c r="BR17" s="94"/>
      <c r="BS17" s="94"/>
      <c r="BT17" s="94"/>
      <c r="BU17" s="94"/>
      <c r="BV17" s="94"/>
      <c r="BW17" s="94"/>
      <c r="BX17" s="94"/>
      <c r="BY17" s="94"/>
      <c r="BZ17" s="94"/>
      <c r="CA17" s="94"/>
      <c r="CB17" s="16"/>
      <c r="CC17" s="94"/>
      <c r="CD17" s="94"/>
      <c r="CE17" s="94"/>
      <c r="CF17" s="94"/>
      <c r="CG17" s="94"/>
      <c r="CH17" s="94"/>
      <c r="CI17" s="94"/>
      <c r="CJ17" s="94"/>
      <c r="CK17" s="94"/>
      <c r="CL17" s="94"/>
      <c r="CM17" s="16"/>
      <c r="CN17" s="94">
        <v>0</v>
      </c>
      <c r="CO17" s="94">
        <v>0</v>
      </c>
      <c r="CP17" s="94">
        <v>0</v>
      </c>
      <c r="CQ17" s="94">
        <v>0</v>
      </c>
      <c r="CR17" s="94">
        <v>0</v>
      </c>
      <c r="CS17" s="94">
        <v>0</v>
      </c>
      <c r="CT17" s="94">
        <v>0</v>
      </c>
      <c r="CU17" s="94">
        <v>0</v>
      </c>
      <c r="CV17" s="94">
        <v>0</v>
      </c>
      <c r="CW17" s="94">
        <v>0</v>
      </c>
      <c r="CX17" s="16"/>
      <c r="CY17" s="94">
        <v>0</v>
      </c>
      <c r="CZ17" s="94">
        <v>0</v>
      </c>
      <c r="DA17" s="94">
        <v>0</v>
      </c>
      <c r="DB17" s="94">
        <v>0</v>
      </c>
      <c r="DC17" s="94">
        <v>0</v>
      </c>
      <c r="DD17" s="94">
        <v>0</v>
      </c>
      <c r="DE17" s="94">
        <v>0</v>
      </c>
      <c r="DF17" s="94">
        <v>0</v>
      </c>
      <c r="DG17" s="94">
        <v>0</v>
      </c>
      <c r="DH17" s="94">
        <v>0</v>
      </c>
      <c r="DI17" s="16"/>
      <c r="DJ17" s="94"/>
      <c r="DK17" s="94"/>
      <c r="DL17" s="94"/>
      <c r="DM17" s="94"/>
      <c r="DN17" s="94"/>
      <c r="DO17" s="94"/>
      <c r="DP17" s="94"/>
      <c r="DQ17" s="94"/>
      <c r="DR17" s="94"/>
      <c r="DS17" s="94"/>
      <c r="DT17" s="16"/>
      <c r="DU17" s="94"/>
      <c r="DV17" s="94"/>
      <c r="DW17" s="94"/>
      <c r="DX17" s="94"/>
      <c r="DY17" s="94"/>
      <c r="DZ17" s="94"/>
      <c r="EA17" s="94"/>
      <c r="EB17" s="94"/>
      <c r="EC17" s="94"/>
      <c r="ED17" s="94"/>
      <c r="EE17" s="16"/>
      <c r="EF17" s="94">
        <v>1832.4103669905833</v>
      </c>
      <c r="EG17" s="94">
        <v>1899.8872610404194</v>
      </c>
      <c r="EH17" s="94">
        <v>1975.245778532161</v>
      </c>
      <c r="EI17" s="94">
        <v>2042.3868800188231</v>
      </c>
      <c r="EJ17" s="94">
        <v>2476.5801862746375</v>
      </c>
      <c r="EK17" s="94">
        <v>3003.0791320944986</v>
      </c>
      <c r="EL17" s="94">
        <v>3651.483808128442</v>
      </c>
      <c r="EM17" s="94">
        <v>4415.6591299383654</v>
      </c>
      <c r="EN17" s="94">
        <v>5081.7400238095233</v>
      </c>
      <c r="EO17" s="94">
        <v>0</v>
      </c>
      <c r="EP17" s="16"/>
      <c r="EQ17" s="94"/>
      <c r="ER17" s="94"/>
      <c r="ES17" s="94"/>
      <c r="ET17" s="94"/>
      <c r="EU17" s="94"/>
      <c r="EV17" s="94"/>
      <c r="EW17" s="94"/>
      <c r="EX17" s="94"/>
      <c r="EY17" s="94"/>
      <c r="EZ17" s="94"/>
      <c r="FA17" s="16"/>
      <c r="FB17" s="94"/>
      <c r="FC17" s="94"/>
      <c r="FD17" s="94"/>
      <c r="FE17" s="94"/>
      <c r="FF17" s="94"/>
      <c r="FG17" s="94"/>
      <c r="FH17" s="94"/>
      <c r="FI17" s="94"/>
      <c r="FJ17" s="94"/>
      <c r="FK17" s="94"/>
      <c r="FL17" s="16"/>
      <c r="FM17" s="94">
        <v>0</v>
      </c>
      <c r="FN17" s="94">
        <v>0</v>
      </c>
      <c r="FO17" s="94">
        <v>0</v>
      </c>
      <c r="FP17" s="94">
        <v>0</v>
      </c>
      <c r="FQ17" s="94">
        <v>0</v>
      </c>
      <c r="FR17" s="94">
        <v>0</v>
      </c>
      <c r="FS17" s="94">
        <v>0</v>
      </c>
      <c r="FT17" s="94">
        <v>0</v>
      </c>
      <c r="FU17" s="94">
        <v>0</v>
      </c>
      <c r="FV17" s="94">
        <v>0</v>
      </c>
      <c r="FW17" s="16"/>
      <c r="FX17" s="94"/>
      <c r="FY17" s="94"/>
      <c r="FZ17" s="94"/>
      <c r="GA17" s="94"/>
      <c r="GB17" s="94"/>
      <c r="GC17" s="94"/>
      <c r="GD17" s="94"/>
      <c r="GE17" s="94"/>
      <c r="GF17" s="94"/>
      <c r="GG17" s="94"/>
      <c r="GH17" s="16"/>
      <c r="GI17" s="94"/>
      <c r="GJ17" s="94"/>
      <c r="GK17" s="94"/>
      <c r="GL17" s="94"/>
      <c r="GM17" s="94"/>
      <c r="GN17" s="94"/>
      <c r="GO17" s="94"/>
      <c r="GP17" s="94"/>
      <c r="GQ17" s="94"/>
      <c r="GR17" s="94"/>
      <c r="GS17" s="16"/>
      <c r="GT17" s="94">
        <v>4434.2909137755669</v>
      </c>
      <c r="GU17" s="94">
        <v>4336.7458768452261</v>
      </c>
      <c r="GV17" s="94">
        <v>4252.9667524963825</v>
      </c>
      <c r="GW17" s="94">
        <v>4148.0459547762275</v>
      </c>
      <c r="GX17" s="94">
        <v>4397.2485733883432</v>
      </c>
      <c r="GY17" s="94">
        <v>4661.4225654616475</v>
      </c>
      <c r="GZ17" s="94">
        <v>4955.0056346275578</v>
      </c>
      <c r="HA17" s="94">
        <v>5238.3364530413555</v>
      </c>
      <c r="HB17" s="94">
        <v>5518.6603571428559</v>
      </c>
      <c r="HC17" s="94">
        <v>0</v>
      </c>
      <c r="HD17" s="16"/>
      <c r="HE17" s="94">
        <v>0</v>
      </c>
      <c r="HF17" s="94">
        <v>0</v>
      </c>
      <c r="HG17" s="94">
        <v>0</v>
      </c>
      <c r="HH17" s="94">
        <v>0</v>
      </c>
      <c r="HI17" s="94">
        <v>0</v>
      </c>
      <c r="HJ17" s="94">
        <v>0</v>
      </c>
      <c r="HK17" s="94">
        <v>0</v>
      </c>
      <c r="HL17" s="94">
        <v>0</v>
      </c>
      <c r="HM17" s="94">
        <v>0</v>
      </c>
      <c r="HN17" s="94">
        <v>0</v>
      </c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8"/>
      <c r="LK17" s="78"/>
      <c r="LL17" s="78"/>
      <c r="LM17" s="78"/>
      <c r="LN17" s="78"/>
      <c r="LO17" s="78"/>
      <c r="LP17" s="78"/>
      <c r="LQ17" s="78"/>
      <c r="LR17" s="78"/>
      <c r="LS17" s="78"/>
      <c r="LT17" s="78"/>
    </row>
    <row r="18" spans="1:332" ht="12.75" x14ac:dyDescent="0.2">
      <c r="A18" s="155">
        <v>16</v>
      </c>
      <c r="B18" s="141" t="s">
        <v>110</v>
      </c>
      <c r="C18" s="155">
        <v>16</v>
      </c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16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16"/>
      <c r="Z18" s="22">
        <v>938210.69099999999</v>
      </c>
      <c r="AA18" s="22">
        <v>851705.68</v>
      </c>
      <c r="AB18" s="22">
        <v>790205.58299999998</v>
      </c>
      <c r="AC18" s="22">
        <v>1085197.3189999999</v>
      </c>
      <c r="AD18" s="22">
        <v>669043.49799999991</v>
      </c>
      <c r="AE18" s="22">
        <v>631783.19299999997</v>
      </c>
      <c r="AF18" s="22">
        <v>577590.10000000009</v>
      </c>
      <c r="AG18" s="22">
        <v>509027.25292003324</v>
      </c>
      <c r="AH18" s="22">
        <v>440532.61250883871</v>
      </c>
      <c r="AI18" s="22">
        <v>395050.96899999998</v>
      </c>
      <c r="AJ18" s="16"/>
      <c r="AK18" s="22"/>
      <c r="AL18" s="22"/>
      <c r="AM18" s="22"/>
      <c r="AN18" s="22"/>
      <c r="AO18" s="22"/>
      <c r="AP18" s="22"/>
      <c r="AQ18" s="22"/>
      <c r="AR18" s="22"/>
      <c r="AS18" s="22"/>
      <c r="AT18" s="22"/>
      <c r="AU18" s="16"/>
      <c r="AV18" s="22"/>
      <c r="AW18" s="22"/>
      <c r="AX18" s="22"/>
      <c r="AY18" s="22"/>
      <c r="AZ18" s="22"/>
      <c r="BA18" s="22"/>
      <c r="BB18" s="22"/>
      <c r="BC18" s="22"/>
      <c r="BD18" s="22"/>
      <c r="BE18" s="22"/>
      <c r="BF18" s="16"/>
      <c r="BG18" s="22"/>
      <c r="BH18" s="22"/>
      <c r="BI18" s="22"/>
      <c r="BJ18" s="22"/>
      <c r="BK18" s="22"/>
      <c r="BL18" s="22"/>
      <c r="BM18" s="22"/>
      <c r="BN18" s="22"/>
      <c r="BO18" s="22"/>
      <c r="BP18" s="22"/>
      <c r="BQ18" s="16"/>
      <c r="BR18" s="22"/>
      <c r="BS18" s="22"/>
      <c r="BT18" s="22"/>
      <c r="BU18" s="22"/>
      <c r="BV18" s="22"/>
      <c r="BW18" s="22"/>
      <c r="BX18" s="22"/>
      <c r="BY18" s="22"/>
      <c r="BZ18" s="22"/>
      <c r="CA18" s="22"/>
      <c r="CB18" s="16"/>
      <c r="CC18" s="22"/>
      <c r="CD18" s="22"/>
      <c r="CE18" s="22"/>
      <c r="CF18" s="22"/>
      <c r="CG18" s="22"/>
      <c r="CH18" s="22"/>
      <c r="CI18" s="22"/>
      <c r="CJ18" s="22"/>
      <c r="CK18" s="22"/>
      <c r="CL18" s="22"/>
      <c r="CM18" s="16"/>
      <c r="CN18" s="22">
        <v>0</v>
      </c>
      <c r="CO18" s="22">
        <v>0</v>
      </c>
      <c r="CP18" s="22">
        <v>0</v>
      </c>
      <c r="CQ18" s="22">
        <v>0</v>
      </c>
      <c r="CR18" s="22">
        <v>0</v>
      </c>
      <c r="CS18" s="22">
        <v>0</v>
      </c>
      <c r="CT18" s="22">
        <v>0</v>
      </c>
      <c r="CU18" s="22">
        <v>0</v>
      </c>
      <c r="CV18" s="22">
        <v>0</v>
      </c>
      <c r="CW18" s="22">
        <v>0</v>
      </c>
      <c r="CX18" s="16"/>
      <c r="CY18" s="22">
        <v>0</v>
      </c>
      <c r="CZ18" s="22">
        <v>0</v>
      </c>
      <c r="DA18" s="22">
        <v>0</v>
      </c>
      <c r="DB18" s="22">
        <v>0</v>
      </c>
      <c r="DC18" s="22">
        <v>0</v>
      </c>
      <c r="DD18" s="22">
        <v>0</v>
      </c>
      <c r="DE18" s="22">
        <v>0</v>
      </c>
      <c r="DF18" s="22">
        <v>0</v>
      </c>
      <c r="DG18" s="22">
        <v>0</v>
      </c>
      <c r="DH18" s="22">
        <v>0</v>
      </c>
      <c r="DI18" s="16"/>
      <c r="DJ18" s="22"/>
      <c r="DK18" s="22"/>
      <c r="DL18" s="22"/>
      <c r="DM18" s="22"/>
      <c r="DN18" s="22"/>
      <c r="DO18" s="22"/>
      <c r="DP18" s="22"/>
      <c r="DQ18" s="22"/>
      <c r="DR18" s="22"/>
      <c r="DS18" s="22"/>
      <c r="DT18" s="16"/>
      <c r="DU18" s="22"/>
      <c r="DV18" s="22"/>
      <c r="DW18" s="22"/>
      <c r="DX18" s="22"/>
      <c r="DY18" s="22"/>
      <c r="DZ18" s="22"/>
      <c r="EA18" s="22"/>
      <c r="EB18" s="22"/>
      <c r="EC18" s="22"/>
      <c r="ED18" s="22"/>
      <c r="EE18" s="16"/>
      <c r="EF18" s="22">
        <v>0</v>
      </c>
      <c r="EG18" s="22">
        <v>0</v>
      </c>
      <c r="EH18" s="22">
        <v>0</v>
      </c>
      <c r="EI18" s="22">
        <v>0</v>
      </c>
      <c r="EJ18" s="22">
        <v>0</v>
      </c>
      <c r="EK18" s="22">
        <v>0</v>
      </c>
      <c r="EL18" s="22">
        <v>0</v>
      </c>
      <c r="EM18" s="22">
        <v>0</v>
      </c>
      <c r="EN18" s="22">
        <v>0</v>
      </c>
      <c r="EO18" s="22">
        <v>0</v>
      </c>
      <c r="EP18" s="16"/>
      <c r="EQ18" s="22"/>
      <c r="ER18" s="22"/>
      <c r="ES18" s="22"/>
      <c r="ET18" s="22"/>
      <c r="EU18" s="22"/>
      <c r="EV18" s="22"/>
      <c r="EW18" s="22"/>
      <c r="EX18" s="22"/>
      <c r="EY18" s="22"/>
      <c r="EZ18" s="22"/>
      <c r="FA18" s="16"/>
      <c r="FB18" s="22"/>
      <c r="FC18" s="22"/>
      <c r="FD18" s="22"/>
      <c r="FE18" s="22"/>
      <c r="FF18" s="22"/>
      <c r="FG18" s="22"/>
      <c r="FH18" s="22"/>
      <c r="FI18" s="22"/>
      <c r="FJ18" s="22"/>
      <c r="FK18" s="22"/>
      <c r="FL18" s="16"/>
      <c r="FM18" s="22">
        <v>0</v>
      </c>
      <c r="FN18" s="22">
        <v>0</v>
      </c>
      <c r="FO18" s="22">
        <v>0</v>
      </c>
      <c r="FP18" s="22">
        <v>0</v>
      </c>
      <c r="FQ18" s="22">
        <v>0</v>
      </c>
      <c r="FR18" s="22">
        <v>0</v>
      </c>
      <c r="FS18" s="22">
        <v>0</v>
      </c>
      <c r="FT18" s="22">
        <v>0</v>
      </c>
      <c r="FU18" s="22">
        <v>0</v>
      </c>
      <c r="FV18" s="22">
        <v>0</v>
      </c>
      <c r="FW18" s="16"/>
      <c r="FX18" s="22"/>
      <c r="FY18" s="22"/>
      <c r="FZ18" s="22"/>
      <c r="GA18" s="22"/>
      <c r="GB18" s="22"/>
      <c r="GC18" s="22"/>
      <c r="GD18" s="22"/>
      <c r="GE18" s="22"/>
      <c r="GF18" s="22"/>
      <c r="GG18" s="22"/>
      <c r="GH18" s="16"/>
      <c r="GI18" s="22"/>
      <c r="GJ18" s="22"/>
      <c r="GK18" s="22"/>
      <c r="GL18" s="22"/>
      <c r="GM18" s="22"/>
      <c r="GN18" s="22"/>
      <c r="GO18" s="22"/>
      <c r="GP18" s="22"/>
      <c r="GQ18" s="22"/>
      <c r="GR18" s="22"/>
      <c r="GS18" s="16"/>
      <c r="GT18" s="22">
        <v>0</v>
      </c>
      <c r="GU18" s="22">
        <v>0</v>
      </c>
      <c r="GV18" s="22">
        <v>0</v>
      </c>
      <c r="GW18" s="22">
        <v>0</v>
      </c>
      <c r="GX18" s="22">
        <v>0</v>
      </c>
      <c r="GY18" s="22">
        <v>0</v>
      </c>
      <c r="GZ18" s="22">
        <v>0</v>
      </c>
      <c r="HA18" s="22">
        <v>0</v>
      </c>
      <c r="HB18" s="22">
        <v>0</v>
      </c>
      <c r="HC18" s="22">
        <v>0</v>
      </c>
      <c r="HD18" s="16"/>
      <c r="HE18" s="22">
        <v>0</v>
      </c>
      <c r="HF18" s="22">
        <v>0</v>
      </c>
      <c r="HG18" s="22">
        <v>0</v>
      </c>
      <c r="HH18" s="22">
        <v>0</v>
      </c>
      <c r="HI18" s="22">
        <v>0</v>
      </c>
      <c r="HJ18" s="22">
        <v>0</v>
      </c>
      <c r="HK18" s="22">
        <v>0</v>
      </c>
      <c r="HL18" s="22">
        <v>0</v>
      </c>
      <c r="HM18" s="22">
        <v>0</v>
      </c>
      <c r="HN18" s="22">
        <v>0</v>
      </c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8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8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8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8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8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8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8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8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8"/>
      <c r="LK18" s="70"/>
      <c r="LL18" s="70"/>
      <c r="LM18" s="70"/>
      <c r="LN18" s="70"/>
      <c r="LO18" s="70"/>
      <c r="LP18" s="70"/>
      <c r="LQ18" s="70"/>
      <c r="LR18" s="70"/>
      <c r="LS18" s="70"/>
      <c r="LT18" s="70"/>
    </row>
    <row r="19" spans="1:332" ht="12.75" x14ac:dyDescent="0.2">
      <c r="A19" s="155">
        <v>17</v>
      </c>
      <c r="B19" s="142" t="s">
        <v>111</v>
      </c>
      <c r="C19" s="155">
        <v>17</v>
      </c>
      <c r="D19" s="94"/>
      <c r="E19" s="94"/>
      <c r="F19" s="94"/>
      <c r="G19" s="94"/>
      <c r="H19" s="94"/>
      <c r="I19" s="94"/>
      <c r="J19" s="94"/>
      <c r="K19" s="94"/>
      <c r="L19" s="94"/>
      <c r="M19" s="94"/>
      <c r="N19" s="16"/>
      <c r="O19" s="94"/>
      <c r="P19" s="94"/>
      <c r="Q19" s="94"/>
      <c r="R19" s="94"/>
      <c r="S19" s="94"/>
      <c r="T19" s="94"/>
      <c r="U19" s="94"/>
      <c r="V19" s="94"/>
      <c r="W19" s="94"/>
      <c r="X19" s="94"/>
      <c r="Y19" s="16"/>
      <c r="Z19" s="94"/>
      <c r="AA19" s="94"/>
      <c r="AB19" s="94"/>
      <c r="AC19" s="94"/>
      <c r="AD19" s="94"/>
      <c r="AE19" s="94"/>
      <c r="AF19" s="94"/>
      <c r="AG19" s="94"/>
      <c r="AH19" s="94"/>
      <c r="AI19" s="94"/>
      <c r="AJ19" s="16"/>
      <c r="AK19" s="94"/>
      <c r="AL19" s="94"/>
      <c r="AM19" s="94"/>
      <c r="AN19" s="94"/>
      <c r="AO19" s="94"/>
      <c r="AP19" s="94"/>
      <c r="AQ19" s="94"/>
      <c r="AR19" s="94"/>
      <c r="AS19" s="94"/>
      <c r="AT19" s="94"/>
      <c r="AU19" s="16"/>
      <c r="AV19" s="94"/>
      <c r="AW19" s="94"/>
      <c r="AX19" s="94"/>
      <c r="AY19" s="94"/>
      <c r="AZ19" s="94"/>
      <c r="BA19" s="94"/>
      <c r="BB19" s="94"/>
      <c r="BC19" s="94"/>
      <c r="BD19" s="94"/>
      <c r="BE19" s="94"/>
      <c r="BF19" s="16"/>
      <c r="BG19" s="94"/>
      <c r="BH19" s="94"/>
      <c r="BI19" s="94"/>
      <c r="BJ19" s="94"/>
      <c r="BK19" s="94"/>
      <c r="BL19" s="94"/>
      <c r="BM19" s="94"/>
      <c r="BN19" s="94"/>
      <c r="BO19" s="94"/>
      <c r="BP19" s="94"/>
      <c r="BQ19" s="16"/>
      <c r="BR19" s="94"/>
      <c r="BS19" s="94"/>
      <c r="BT19" s="94"/>
      <c r="BU19" s="94"/>
      <c r="BV19" s="94"/>
      <c r="BW19" s="94"/>
      <c r="BX19" s="94"/>
      <c r="BY19" s="94"/>
      <c r="BZ19" s="94"/>
      <c r="CA19" s="94"/>
      <c r="CB19" s="16"/>
      <c r="CC19" s="94"/>
      <c r="CD19" s="94"/>
      <c r="CE19" s="94"/>
      <c r="CF19" s="94"/>
      <c r="CG19" s="94"/>
      <c r="CH19" s="94"/>
      <c r="CI19" s="94"/>
      <c r="CJ19" s="94"/>
      <c r="CK19" s="94"/>
      <c r="CL19" s="94"/>
      <c r="CM19" s="16"/>
      <c r="CN19" s="94">
        <v>0</v>
      </c>
      <c r="CO19" s="94">
        <v>0</v>
      </c>
      <c r="CP19" s="94">
        <v>0</v>
      </c>
      <c r="CQ19" s="94">
        <v>0</v>
      </c>
      <c r="CR19" s="94">
        <v>0</v>
      </c>
      <c r="CS19" s="94">
        <v>0</v>
      </c>
      <c r="CT19" s="94">
        <v>0</v>
      </c>
      <c r="CU19" s="94">
        <v>0</v>
      </c>
      <c r="CV19" s="94">
        <v>0</v>
      </c>
      <c r="CW19" s="94">
        <v>0</v>
      </c>
      <c r="CX19" s="16"/>
      <c r="CY19" s="94">
        <v>0</v>
      </c>
      <c r="CZ19" s="94">
        <v>0</v>
      </c>
      <c r="DA19" s="94">
        <v>0</v>
      </c>
      <c r="DB19" s="94">
        <v>0</v>
      </c>
      <c r="DC19" s="94">
        <v>0</v>
      </c>
      <c r="DD19" s="94">
        <v>0</v>
      </c>
      <c r="DE19" s="94">
        <v>0</v>
      </c>
      <c r="DF19" s="94">
        <v>0</v>
      </c>
      <c r="DG19" s="94">
        <v>0</v>
      </c>
      <c r="DH19" s="94">
        <v>0</v>
      </c>
      <c r="DI19" s="16"/>
      <c r="DJ19" s="94"/>
      <c r="DK19" s="94"/>
      <c r="DL19" s="94"/>
      <c r="DM19" s="94"/>
      <c r="DN19" s="94"/>
      <c r="DO19" s="94"/>
      <c r="DP19" s="94"/>
      <c r="DQ19" s="94"/>
      <c r="DR19" s="94"/>
      <c r="DS19" s="94"/>
      <c r="DT19" s="16"/>
      <c r="DU19" s="94"/>
      <c r="DV19" s="94"/>
      <c r="DW19" s="94"/>
      <c r="DX19" s="94"/>
      <c r="DY19" s="94"/>
      <c r="DZ19" s="94"/>
      <c r="EA19" s="94"/>
      <c r="EB19" s="94"/>
      <c r="EC19" s="94"/>
      <c r="ED19" s="94"/>
      <c r="EE19" s="16"/>
      <c r="EF19" s="94">
        <v>0</v>
      </c>
      <c r="EG19" s="94">
        <v>0</v>
      </c>
      <c r="EH19" s="94">
        <v>0</v>
      </c>
      <c r="EI19" s="94">
        <v>0</v>
      </c>
      <c r="EJ19" s="94">
        <v>0</v>
      </c>
      <c r="EK19" s="94">
        <v>0</v>
      </c>
      <c r="EL19" s="94">
        <v>0</v>
      </c>
      <c r="EM19" s="94">
        <v>0</v>
      </c>
      <c r="EN19" s="94">
        <v>0</v>
      </c>
      <c r="EO19" s="94">
        <v>0</v>
      </c>
      <c r="EP19" s="16"/>
      <c r="EQ19" s="94"/>
      <c r="ER19" s="94"/>
      <c r="ES19" s="94"/>
      <c r="ET19" s="94"/>
      <c r="EU19" s="94"/>
      <c r="EV19" s="94"/>
      <c r="EW19" s="94"/>
      <c r="EX19" s="94"/>
      <c r="EY19" s="94"/>
      <c r="EZ19" s="94"/>
      <c r="FA19" s="16"/>
      <c r="FB19" s="94"/>
      <c r="FC19" s="94"/>
      <c r="FD19" s="94"/>
      <c r="FE19" s="94"/>
      <c r="FF19" s="94"/>
      <c r="FG19" s="94"/>
      <c r="FH19" s="94"/>
      <c r="FI19" s="94"/>
      <c r="FJ19" s="94"/>
      <c r="FK19" s="94"/>
      <c r="FL19" s="16"/>
      <c r="FM19" s="94">
        <v>0</v>
      </c>
      <c r="FN19" s="94">
        <v>0</v>
      </c>
      <c r="FO19" s="94">
        <v>0</v>
      </c>
      <c r="FP19" s="94">
        <v>0</v>
      </c>
      <c r="FQ19" s="94">
        <v>0</v>
      </c>
      <c r="FR19" s="94">
        <v>0</v>
      </c>
      <c r="FS19" s="94">
        <v>0</v>
      </c>
      <c r="FT19" s="94">
        <v>0</v>
      </c>
      <c r="FU19" s="94">
        <v>0</v>
      </c>
      <c r="FV19" s="94">
        <v>0</v>
      </c>
      <c r="FW19" s="16"/>
      <c r="FX19" s="94"/>
      <c r="FY19" s="94"/>
      <c r="FZ19" s="94"/>
      <c r="GA19" s="94"/>
      <c r="GB19" s="94"/>
      <c r="GC19" s="94"/>
      <c r="GD19" s="94"/>
      <c r="GE19" s="94"/>
      <c r="GF19" s="94"/>
      <c r="GG19" s="94"/>
      <c r="GH19" s="16"/>
      <c r="GI19" s="94"/>
      <c r="GJ19" s="94"/>
      <c r="GK19" s="94"/>
      <c r="GL19" s="94"/>
      <c r="GM19" s="94"/>
      <c r="GN19" s="94"/>
      <c r="GO19" s="94"/>
      <c r="GP19" s="94"/>
      <c r="GQ19" s="94"/>
      <c r="GR19" s="94"/>
      <c r="GS19" s="16"/>
      <c r="GT19" s="94">
        <v>0</v>
      </c>
      <c r="GU19" s="94">
        <v>0</v>
      </c>
      <c r="GV19" s="94">
        <v>0</v>
      </c>
      <c r="GW19" s="94">
        <v>0</v>
      </c>
      <c r="GX19" s="94">
        <v>0</v>
      </c>
      <c r="GY19" s="94">
        <v>0</v>
      </c>
      <c r="GZ19" s="94">
        <v>0</v>
      </c>
      <c r="HA19" s="94">
        <v>0</v>
      </c>
      <c r="HB19" s="94">
        <v>0</v>
      </c>
      <c r="HC19" s="94">
        <v>0</v>
      </c>
      <c r="HD19" s="16"/>
      <c r="HE19" s="94">
        <v>0</v>
      </c>
      <c r="HF19" s="94">
        <v>0</v>
      </c>
      <c r="HG19" s="94">
        <v>0</v>
      </c>
      <c r="HH19" s="94">
        <v>0</v>
      </c>
      <c r="HI19" s="94">
        <v>0</v>
      </c>
      <c r="HJ19" s="94">
        <v>0</v>
      </c>
      <c r="HK19" s="94">
        <v>0</v>
      </c>
      <c r="HL19" s="94">
        <v>0</v>
      </c>
      <c r="HM19" s="94">
        <v>0</v>
      </c>
      <c r="HN19" s="94">
        <v>0</v>
      </c>
      <c r="HP19" s="78"/>
      <c r="HQ19" s="78"/>
      <c r="HR19" s="78"/>
      <c r="HS19" s="78"/>
      <c r="HT19" s="78"/>
      <c r="HU19" s="78"/>
      <c r="HV19" s="78"/>
      <c r="HW19" s="78"/>
      <c r="HX19" s="78"/>
      <c r="HY19" s="78"/>
      <c r="HZ19" s="8"/>
      <c r="IA19" s="78"/>
      <c r="IB19" s="78"/>
      <c r="IC19" s="78"/>
      <c r="ID19" s="78"/>
      <c r="IE19" s="78"/>
      <c r="IF19" s="78"/>
      <c r="IG19" s="78"/>
      <c r="IH19" s="78"/>
      <c r="II19" s="78"/>
      <c r="IJ19" s="78"/>
      <c r="IK19" s="8"/>
      <c r="IL19" s="78"/>
      <c r="IM19" s="78"/>
      <c r="IN19" s="78"/>
      <c r="IO19" s="78"/>
      <c r="IP19" s="78"/>
      <c r="IQ19" s="78"/>
      <c r="IR19" s="78"/>
      <c r="IS19" s="78"/>
      <c r="IT19" s="78"/>
      <c r="IU19" s="78"/>
      <c r="IV19" s="8"/>
      <c r="IW19" s="78"/>
      <c r="IX19" s="78"/>
      <c r="IY19" s="78"/>
      <c r="IZ19" s="78"/>
      <c r="JA19" s="78"/>
      <c r="JB19" s="78"/>
      <c r="JC19" s="78"/>
      <c r="JD19" s="78"/>
      <c r="JE19" s="78"/>
      <c r="JF19" s="78"/>
      <c r="JG19" s="8"/>
      <c r="JH19" s="78"/>
      <c r="JI19" s="78"/>
      <c r="JJ19" s="78"/>
      <c r="JK19" s="78"/>
      <c r="JL19" s="78"/>
      <c r="JM19" s="78"/>
      <c r="JN19" s="78"/>
      <c r="JO19" s="78"/>
      <c r="JP19" s="78"/>
      <c r="JQ19" s="78"/>
      <c r="JR19" s="8"/>
      <c r="JS19" s="78"/>
      <c r="JT19" s="78"/>
      <c r="JU19" s="78"/>
      <c r="JV19" s="78"/>
      <c r="JW19" s="78"/>
      <c r="JX19" s="78"/>
      <c r="JY19" s="78"/>
      <c r="JZ19" s="78"/>
      <c r="KA19" s="78"/>
      <c r="KB19" s="78"/>
      <c r="KC19" s="8"/>
      <c r="KD19" s="78"/>
      <c r="KE19" s="78"/>
      <c r="KF19" s="78"/>
      <c r="KG19" s="78"/>
      <c r="KH19" s="78"/>
      <c r="KI19" s="78"/>
      <c r="KJ19" s="78"/>
      <c r="KK19" s="78"/>
      <c r="KL19" s="78"/>
      <c r="KM19" s="78"/>
      <c r="KN19" s="8"/>
      <c r="KO19" s="78"/>
      <c r="KP19" s="78"/>
      <c r="KQ19" s="78"/>
      <c r="KR19" s="78"/>
      <c r="KS19" s="78"/>
      <c r="KT19" s="78"/>
      <c r="KU19" s="78"/>
      <c r="KV19" s="78"/>
      <c r="KW19" s="78"/>
      <c r="KX19" s="78"/>
      <c r="KY19" s="8"/>
      <c r="KZ19" s="78"/>
      <c r="LA19" s="78"/>
      <c r="LB19" s="78"/>
      <c r="LC19" s="78"/>
      <c r="LD19" s="78"/>
      <c r="LE19" s="78"/>
      <c r="LF19" s="78"/>
      <c r="LG19" s="78"/>
      <c r="LH19" s="78"/>
      <c r="LI19" s="78"/>
      <c r="LJ19" s="8"/>
      <c r="LK19" s="78"/>
      <c r="LL19" s="78"/>
      <c r="LM19" s="78"/>
      <c r="LN19" s="78"/>
      <c r="LO19" s="78"/>
      <c r="LP19" s="78"/>
      <c r="LQ19" s="78"/>
      <c r="LR19" s="78"/>
      <c r="LS19" s="78"/>
      <c r="LT19" s="78"/>
    </row>
    <row r="20" spans="1:332" ht="12.75" x14ac:dyDescent="0.2">
      <c r="A20" s="155">
        <v>18</v>
      </c>
      <c r="B20" s="141" t="s">
        <v>11</v>
      </c>
      <c r="C20" s="155">
        <v>18</v>
      </c>
      <c r="D20" s="22">
        <v>0</v>
      </c>
      <c r="E20" s="22">
        <v>0</v>
      </c>
      <c r="F20" s="22">
        <v>0</v>
      </c>
      <c r="G20" s="22">
        <v>0</v>
      </c>
      <c r="H20" s="22">
        <v>0</v>
      </c>
      <c r="I20" s="22">
        <v>0</v>
      </c>
      <c r="J20" s="22">
        <v>0</v>
      </c>
      <c r="K20" s="22">
        <v>0</v>
      </c>
      <c r="L20" s="22">
        <v>0</v>
      </c>
      <c r="M20" s="22">
        <v>0</v>
      </c>
      <c r="N20" s="16"/>
      <c r="O20" s="22">
        <v>0</v>
      </c>
      <c r="P20" s="22">
        <v>0</v>
      </c>
      <c r="Q20" s="22">
        <v>0</v>
      </c>
      <c r="R20" s="22">
        <v>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16"/>
      <c r="Z20" s="22">
        <v>91859.688874651096</v>
      </c>
      <c r="AA20" s="22">
        <v>91783.710898021614</v>
      </c>
      <c r="AB20" s="22">
        <v>55042.262999999999</v>
      </c>
      <c r="AC20" s="22">
        <v>105052.05171853869</v>
      </c>
      <c r="AD20" s="22">
        <v>69143.912914420071</v>
      </c>
      <c r="AE20" s="22">
        <v>68369.314721850678</v>
      </c>
      <c r="AF20" s="22">
        <v>70492.352301720719</v>
      </c>
      <c r="AG20" s="22">
        <v>65191.153956936796</v>
      </c>
      <c r="AH20" s="22">
        <v>60744.302769857692</v>
      </c>
      <c r="AI20" s="22">
        <v>58897.607409406148</v>
      </c>
      <c r="AJ20" s="16"/>
      <c r="AK20" s="22">
        <f t="shared" ref="AK20" si="38">SUM(AK21:AK24)</f>
        <v>0</v>
      </c>
      <c r="AL20" s="22">
        <f t="shared" ref="AL20" si="39">SUM(AL21:AL24)</f>
        <v>0</v>
      </c>
      <c r="AM20" s="22">
        <f t="shared" ref="AM20" si="40">SUM(AM21:AM24)</f>
        <v>0</v>
      </c>
      <c r="AN20" s="22">
        <f t="shared" ref="AN20" si="41">SUM(AN21:AN24)</f>
        <v>0</v>
      </c>
      <c r="AO20" s="22">
        <f t="shared" ref="AO20" si="42">SUM(AO21:AO24)</f>
        <v>0</v>
      </c>
      <c r="AP20" s="22">
        <f t="shared" ref="AP20" si="43">SUM(AP21:AP24)</f>
        <v>0</v>
      </c>
      <c r="AQ20" s="22">
        <f t="shared" ref="AQ20" si="44">SUM(AQ21:AQ24)</f>
        <v>0</v>
      </c>
      <c r="AR20" s="22">
        <f t="shared" ref="AR20" si="45">SUM(AR21:AR24)</f>
        <v>0</v>
      </c>
      <c r="AS20" s="22">
        <f t="shared" ref="AS20" si="46">SUM(AS21:AS24)</f>
        <v>0</v>
      </c>
      <c r="AT20" s="22">
        <f t="shared" ref="AT20" si="47">SUM(AT21:AT24)</f>
        <v>0</v>
      </c>
      <c r="AU20" s="16"/>
      <c r="AV20" s="22">
        <f t="shared" ref="AV20" si="48">SUM(AV21:AV24)</f>
        <v>0</v>
      </c>
      <c r="AW20" s="22">
        <f t="shared" ref="AW20" si="49">SUM(AW21:AW24)</f>
        <v>0</v>
      </c>
      <c r="AX20" s="22">
        <f t="shared" ref="AX20" si="50">SUM(AX21:AX24)</f>
        <v>0</v>
      </c>
      <c r="AY20" s="22">
        <f t="shared" ref="AY20" si="51">SUM(AY21:AY24)</f>
        <v>0</v>
      </c>
      <c r="AZ20" s="22">
        <f t="shared" ref="AZ20" si="52">SUM(AZ21:AZ24)</f>
        <v>0</v>
      </c>
      <c r="BA20" s="22">
        <f t="shared" ref="BA20" si="53">SUM(BA21:BA24)</f>
        <v>0</v>
      </c>
      <c r="BB20" s="22">
        <f t="shared" ref="BB20" si="54">SUM(BB21:BB24)</f>
        <v>0</v>
      </c>
      <c r="BC20" s="22">
        <f t="shared" ref="BC20" si="55">SUM(BC21:BC24)</f>
        <v>0</v>
      </c>
      <c r="BD20" s="22">
        <f t="shared" ref="BD20" si="56">SUM(BD21:BD24)</f>
        <v>0</v>
      </c>
      <c r="BE20" s="22">
        <f t="shared" ref="BE20" si="57">SUM(BE21:BE24)</f>
        <v>0</v>
      </c>
      <c r="BF20" s="16"/>
      <c r="BG20" s="22">
        <v>1703.578</v>
      </c>
      <c r="BH20" s="22">
        <v>1264.664</v>
      </c>
      <c r="BI20" s="22">
        <v>1205.952</v>
      </c>
      <c r="BJ20" s="22">
        <v>1720.575</v>
      </c>
      <c r="BK20" s="22">
        <v>2205.944</v>
      </c>
      <c r="BL20" s="22">
        <v>2165.145</v>
      </c>
      <c r="BM20" s="22">
        <v>2200.1790000000001</v>
      </c>
      <c r="BN20" s="22">
        <f>-JO20</f>
        <v>1599.9759620351108</v>
      </c>
      <c r="BO20" s="22">
        <f t="shared" ref="BO20:BP20" si="58">-JP20</f>
        <v>1636.1560537940923</v>
      </c>
      <c r="BP20" s="22">
        <f t="shared" si="58"/>
        <v>1660.8056706726181</v>
      </c>
      <c r="BQ20" s="16"/>
      <c r="BR20" s="22">
        <v>0</v>
      </c>
      <c r="BS20" s="22">
        <v>0</v>
      </c>
      <c r="BT20" s="22">
        <v>0</v>
      </c>
      <c r="BU20" s="22">
        <v>0</v>
      </c>
      <c r="BV20" s="22">
        <v>0</v>
      </c>
      <c r="BW20" s="22">
        <v>0</v>
      </c>
      <c r="BX20" s="22">
        <v>0</v>
      </c>
      <c r="BY20" s="22">
        <v>0</v>
      </c>
      <c r="BZ20" s="22">
        <v>0</v>
      </c>
      <c r="CA20" s="22">
        <v>0</v>
      </c>
      <c r="CB20" s="16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16"/>
      <c r="CN20" s="22">
        <v>0</v>
      </c>
      <c r="CO20" s="22">
        <v>0</v>
      </c>
      <c r="CP20" s="22">
        <v>0</v>
      </c>
      <c r="CQ20" s="22">
        <v>0</v>
      </c>
      <c r="CR20" s="22">
        <v>0</v>
      </c>
      <c r="CS20" s="22">
        <v>0</v>
      </c>
      <c r="CT20" s="22">
        <v>0</v>
      </c>
      <c r="CU20" s="22">
        <v>0</v>
      </c>
      <c r="CV20" s="22">
        <v>0</v>
      </c>
      <c r="CW20" s="22">
        <v>0</v>
      </c>
      <c r="CX20" s="16"/>
      <c r="CY20" s="22">
        <v>0</v>
      </c>
      <c r="CZ20" s="22">
        <v>0</v>
      </c>
      <c r="DA20" s="22">
        <v>0</v>
      </c>
      <c r="DB20" s="22">
        <v>0</v>
      </c>
      <c r="DC20" s="22">
        <v>0</v>
      </c>
      <c r="DD20" s="22">
        <v>0</v>
      </c>
      <c r="DE20" s="22">
        <v>0</v>
      </c>
      <c r="DF20" s="22">
        <v>0</v>
      </c>
      <c r="DG20" s="22">
        <v>0</v>
      </c>
      <c r="DH20" s="22">
        <v>0</v>
      </c>
      <c r="DI20" s="16"/>
      <c r="DJ20" s="22">
        <v>0</v>
      </c>
      <c r="DK20" s="22">
        <v>0</v>
      </c>
      <c r="DL20" s="22">
        <v>0</v>
      </c>
      <c r="DM20" s="22">
        <v>0</v>
      </c>
      <c r="DN20" s="22">
        <v>0</v>
      </c>
      <c r="DO20" s="22">
        <v>0</v>
      </c>
      <c r="DP20" s="22">
        <v>0</v>
      </c>
      <c r="DQ20" s="22">
        <v>0</v>
      </c>
      <c r="DR20" s="22">
        <v>0</v>
      </c>
      <c r="DS20" s="22">
        <v>0</v>
      </c>
      <c r="DT20" s="16"/>
      <c r="DU20" s="22">
        <v>0</v>
      </c>
      <c r="DV20" s="22">
        <v>0</v>
      </c>
      <c r="DW20" s="22">
        <v>0</v>
      </c>
      <c r="DX20" s="22">
        <v>0</v>
      </c>
      <c r="DY20" s="22">
        <v>0</v>
      </c>
      <c r="DZ20" s="22">
        <v>0</v>
      </c>
      <c r="EA20" s="22">
        <v>0</v>
      </c>
      <c r="EB20" s="22">
        <v>0</v>
      </c>
      <c r="EC20" s="22">
        <v>0</v>
      </c>
      <c r="ED20" s="22">
        <v>0</v>
      </c>
      <c r="EE20" s="16"/>
      <c r="EF20" s="22">
        <v>0</v>
      </c>
      <c r="EG20" s="22">
        <v>0</v>
      </c>
      <c r="EH20" s="22">
        <v>0</v>
      </c>
      <c r="EI20" s="22">
        <v>0</v>
      </c>
      <c r="EJ20" s="22">
        <v>0</v>
      </c>
      <c r="EK20" s="22">
        <v>0</v>
      </c>
      <c r="EL20" s="22">
        <v>0</v>
      </c>
      <c r="EM20" s="22">
        <v>0</v>
      </c>
      <c r="EN20" s="22">
        <v>0</v>
      </c>
      <c r="EO20" s="22">
        <v>0</v>
      </c>
      <c r="EP20" s="16"/>
      <c r="EQ20" s="22">
        <v>1608.8029087853217</v>
      </c>
      <c r="ER20" s="22">
        <v>1648.3300827903781</v>
      </c>
      <c r="ES20" s="22">
        <v>1671.9669494832913</v>
      </c>
      <c r="ET20" s="22">
        <v>1720.2441431256771</v>
      </c>
      <c r="EU20" s="22">
        <v>1748.5126319084995</v>
      </c>
      <c r="EV20" s="22">
        <v>1801.7157882068336</v>
      </c>
      <c r="EW20" s="22">
        <v>1843.9083400110605</v>
      </c>
      <c r="EX20" s="22">
        <v>1911.7684059846417</v>
      </c>
      <c r="EY20" s="22">
        <v>1977.2782673071183</v>
      </c>
      <c r="EZ20" s="22">
        <v>2045.5345736214265</v>
      </c>
      <c r="FA20" s="16"/>
      <c r="FB20" s="22">
        <v>3724.783755874309</v>
      </c>
      <c r="FC20" s="22">
        <v>3874.2163367210151</v>
      </c>
      <c r="FD20" s="22">
        <v>3948.789993433752</v>
      </c>
      <c r="FE20" s="22">
        <v>4008.0374163308406</v>
      </c>
      <c r="FF20" s="22">
        <v>4115.5310959870694</v>
      </c>
      <c r="FG20" s="22">
        <v>4192.9038067613919</v>
      </c>
      <c r="FH20" s="22">
        <v>4348.5491117542169</v>
      </c>
      <c r="FI20" s="22">
        <v>4463.3423479999992</v>
      </c>
      <c r="FJ20" s="22">
        <v>4586.7133996044804</v>
      </c>
      <c r="FK20" s="22">
        <v>4679.1035590859283</v>
      </c>
      <c r="FL20" s="16"/>
      <c r="FM20" s="22">
        <v>0</v>
      </c>
      <c r="FN20" s="22">
        <v>0</v>
      </c>
      <c r="FO20" s="22">
        <v>0</v>
      </c>
      <c r="FP20" s="22">
        <v>0</v>
      </c>
      <c r="FQ20" s="22">
        <v>0</v>
      </c>
      <c r="FR20" s="22">
        <v>0</v>
      </c>
      <c r="FS20" s="22">
        <v>0</v>
      </c>
      <c r="FT20" s="22">
        <v>0</v>
      </c>
      <c r="FU20" s="22">
        <v>0</v>
      </c>
      <c r="FV20" s="22">
        <v>0</v>
      </c>
      <c r="FW20" s="16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16"/>
      <c r="GI20" s="22">
        <v>0</v>
      </c>
      <c r="GJ20" s="22">
        <v>0</v>
      </c>
      <c r="GK20" s="22">
        <v>0</v>
      </c>
      <c r="GL20" s="22">
        <v>0</v>
      </c>
      <c r="GM20" s="22">
        <v>0</v>
      </c>
      <c r="GN20" s="22">
        <v>0</v>
      </c>
      <c r="GO20" s="22">
        <v>0</v>
      </c>
      <c r="GP20" s="22">
        <v>0</v>
      </c>
      <c r="GQ20" s="22">
        <v>0</v>
      </c>
      <c r="GR20" s="22">
        <v>0</v>
      </c>
      <c r="GS20" s="16"/>
      <c r="GT20" s="22">
        <v>0</v>
      </c>
      <c r="GU20" s="22">
        <v>0</v>
      </c>
      <c r="GV20" s="22">
        <v>0</v>
      </c>
      <c r="GW20" s="22">
        <v>0</v>
      </c>
      <c r="GX20" s="22">
        <v>0</v>
      </c>
      <c r="GY20" s="22">
        <v>0</v>
      </c>
      <c r="GZ20" s="22">
        <v>0</v>
      </c>
      <c r="HA20" s="22">
        <v>0</v>
      </c>
      <c r="HB20" s="22">
        <v>0</v>
      </c>
      <c r="HC20" s="22">
        <v>0</v>
      </c>
      <c r="HD20" s="16"/>
      <c r="HE20" s="22">
        <v>0</v>
      </c>
      <c r="HF20" s="22">
        <v>0</v>
      </c>
      <c r="HG20" s="22">
        <v>0</v>
      </c>
      <c r="HH20" s="22">
        <v>0</v>
      </c>
      <c r="HI20" s="22">
        <v>0</v>
      </c>
      <c r="HJ20" s="22">
        <v>0</v>
      </c>
      <c r="HK20" s="22">
        <v>0</v>
      </c>
      <c r="HL20" s="22">
        <v>0</v>
      </c>
      <c r="HM20" s="22">
        <v>0</v>
      </c>
      <c r="HN20" s="22">
        <v>0</v>
      </c>
      <c r="HP20" s="70">
        <v>0</v>
      </c>
      <c r="HQ20" s="70">
        <v>0</v>
      </c>
      <c r="HR20" s="70">
        <v>0</v>
      </c>
      <c r="HS20" s="70">
        <v>0</v>
      </c>
      <c r="HT20" s="70">
        <v>0</v>
      </c>
      <c r="HU20" s="70">
        <v>0</v>
      </c>
      <c r="HV20" s="70">
        <v>0</v>
      </c>
      <c r="HW20" s="70">
        <v>0</v>
      </c>
      <c r="HX20" s="70">
        <v>0</v>
      </c>
      <c r="HY20" s="70">
        <v>0</v>
      </c>
      <c r="HZ20" s="8"/>
      <c r="IA20" s="70">
        <v>0</v>
      </c>
      <c r="IB20" s="70">
        <v>0</v>
      </c>
      <c r="IC20" s="70">
        <v>0</v>
      </c>
      <c r="ID20" s="70">
        <v>0</v>
      </c>
      <c r="IE20" s="70">
        <v>0</v>
      </c>
      <c r="IF20" s="70">
        <v>0</v>
      </c>
      <c r="IG20" s="70">
        <v>0</v>
      </c>
      <c r="IH20" s="70">
        <v>0</v>
      </c>
      <c r="II20" s="70">
        <v>0</v>
      </c>
      <c r="IJ20" s="70">
        <v>0</v>
      </c>
      <c r="IK20" s="8"/>
      <c r="IL20" s="70">
        <f>IL22</f>
        <v>-19101.317803149133</v>
      </c>
      <c r="IM20" s="70">
        <f t="shared" ref="IM20:IU20" si="59">IM22</f>
        <v>-18166.935885389707</v>
      </c>
      <c r="IN20" s="70">
        <f t="shared" si="59"/>
        <v>-17968.610905155299</v>
      </c>
      <c r="IO20" s="70">
        <f t="shared" si="59"/>
        <v>-18053.048738801666</v>
      </c>
      <c r="IP20" s="70">
        <f t="shared" si="59"/>
        <v>-18237.550640072554</v>
      </c>
      <c r="IQ20" s="70">
        <f t="shared" si="59"/>
        <v>-19467.630877664349</v>
      </c>
      <c r="IR20" s="70">
        <f t="shared" si="59"/>
        <v>-18615.204865217605</v>
      </c>
      <c r="IS20" s="70">
        <f t="shared" si="59"/>
        <v>-19966.213962808299</v>
      </c>
      <c r="IT20" s="70">
        <f t="shared" si="59"/>
        <v>-20275.284231367223</v>
      </c>
      <c r="IU20" s="70">
        <f t="shared" si="59"/>
        <v>-19545.010851502662</v>
      </c>
      <c r="IV20" s="8"/>
      <c r="IW20" s="70">
        <v>0</v>
      </c>
      <c r="IX20" s="70">
        <v>0</v>
      </c>
      <c r="IY20" s="70">
        <v>0</v>
      </c>
      <c r="IZ20" s="70">
        <v>0</v>
      </c>
      <c r="JA20" s="70">
        <v>0</v>
      </c>
      <c r="JB20" s="70">
        <v>0</v>
      </c>
      <c r="JC20" s="70">
        <v>0</v>
      </c>
      <c r="JD20" s="70">
        <v>0</v>
      </c>
      <c r="JE20" s="70">
        <v>0</v>
      </c>
      <c r="JF20" s="70">
        <v>0</v>
      </c>
      <c r="JG20" s="8"/>
      <c r="JH20" s="70">
        <f>JH22</f>
        <v>-1703.578</v>
      </c>
      <c r="JI20" s="70">
        <f t="shared" ref="JI20:JN20" si="60">JI22</f>
        <v>-1264.664</v>
      </c>
      <c r="JJ20" s="70">
        <f t="shared" si="60"/>
        <v>-1205.952</v>
      </c>
      <c r="JK20" s="70">
        <f t="shared" si="60"/>
        <v>-1720.575</v>
      </c>
      <c r="JL20" s="70">
        <f t="shared" si="60"/>
        <v>-2205.944</v>
      </c>
      <c r="JM20" s="70">
        <f t="shared" si="60"/>
        <v>-2165.145</v>
      </c>
      <c r="JN20" s="70">
        <f t="shared" si="60"/>
        <v>-2200.1790000000001</v>
      </c>
      <c r="JO20" s="70">
        <v>-1599.9759620351108</v>
      </c>
      <c r="JP20" s="70">
        <v>-1636.1560537940923</v>
      </c>
      <c r="JQ20" s="70">
        <v>-1660.8056706726181</v>
      </c>
      <c r="JR20" s="8"/>
      <c r="JS20" s="70">
        <v>-6.7285757892248688</v>
      </c>
      <c r="JT20" s="70">
        <v>-6.893892239471537</v>
      </c>
      <c r="JU20" s="70">
        <v>-6.9927498733647706</v>
      </c>
      <c r="JV20" s="70">
        <v>-7.1946619624963946</v>
      </c>
      <c r="JW20" s="70">
        <v>-7.3128906579962587</v>
      </c>
      <c r="JX20" s="70">
        <v>-7.5354048438076218</v>
      </c>
      <c r="JY20" s="70">
        <v>-7.7118688351425728</v>
      </c>
      <c r="JZ20" s="70">
        <v>-7.9956833375105365</v>
      </c>
      <c r="KA20" s="70">
        <v>-8.1480335753007065</v>
      </c>
      <c r="KB20" s="70">
        <v>-8.252515881993725</v>
      </c>
      <c r="KC20" s="8"/>
      <c r="KD20" s="70">
        <v>0</v>
      </c>
      <c r="KE20" s="70">
        <v>0</v>
      </c>
      <c r="KF20" s="70">
        <v>0</v>
      </c>
      <c r="KG20" s="70">
        <v>0</v>
      </c>
      <c r="KH20" s="70">
        <v>0</v>
      </c>
      <c r="KI20" s="70">
        <v>0</v>
      </c>
      <c r="KJ20" s="70">
        <v>0</v>
      </c>
      <c r="KK20" s="70">
        <v>0</v>
      </c>
      <c r="KL20" s="70">
        <v>0</v>
      </c>
      <c r="KM20" s="70">
        <v>0</v>
      </c>
      <c r="KN20" s="8"/>
      <c r="KO20" s="70">
        <v>0</v>
      </c>
      <c r="KP20" s="70">
        <v>0</v>
      </c>
      <c r="KQ20" s="70">
        <v>0</v>
      </c>
      <c r="KR20" s="70">
        <v>0</v>
      </c>
      <c r="KS20" s="70">
        <v>0</v>
      </c>
      <c r="KT20" s="70">
        <v>0</v>
      </c>
      <c r="KU20" s="70">
        <v>0</v>
      </c>
      <c r="KV20" s="70">
        <v>0</v>
      </c>
      <c r="KW20" s="70">
        <v>0</v>
      </c>
      <c r="KX20" s="70">
        <v>0</v>
      </c>
      <c r="KY20" s="8"/>
      <c r="KZ20" s="70">
        <v>0</v>
      </c>
      <c r="LA20" s="70">
        <v>0</v>
      </c>
      <c r="LB20" s="70">
        <v>0</v>
      </c>
      <c r="LC20" s="70">
        <v>0</v>
      </c>
      <c r="LD20" s="70">
        <v>0</v>
      </c>
      <c r="LE20" s="70">
        <v>0</v>
      </c>
      <c r="LF20" s="70">
        <v>0</v>
      </c>
      <c r="LG20" s="70">
        <v>0</v>
      </c>
      <c r="LH20" s="70">
        <v>0</v>
      </c>
      <c r="LI20" s="70">
        <v>0</v>
      </c>
      <c r="LJ20" s="8"/>
      <c r="LK20" s="70">
        <v>0</v>
      </c>
      <c r="LL20" s="70">
        <v>0</v>
      </c>
      <c r="LM20" s="70">
        <v>0</v>
      </c>
      <c r="LN20" s="70">
        <v>0</v>
      </c>
      <c r="LO20" s="70">
        <v>0</v>
      </c>
      <c r="LP20" s="70">
        <v>0</v>
      </c>
      <c r="LQ20" s="70">
        <v>0</v>
      </c>
      <c r="LR20" s="70">
        <v>0</v>
      </c>
      <c r="LS20" s="70">
        <v>0</v>
      </c>
      <c r="LT20" s="70">
        <v>0</v>
      </c>
    </row>
    <row r="21" spans="1:332" ht="12.75" x14ac:dyDescent="0.2">
      <c r="A21" s="155">
        <v>19</v>
      </c>
      <c r="B21" s="143" t="s">
        <v>109</v>
      </c>
      <c r="C21" s="155">
        <v>19</v>
      </c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16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16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16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16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16"/>
      <c r="BG21" s="95"/>
      <c r="BH21" s="95"/>
      <c r="BI21" s="95"/>
      <c r="BJ21" s="95"/>
      <c r="BK21" s="95"/>
      <c r="BL21" s="95"/>
      <c r="BM21" s="95"/>
      <c r="BN21" s="95"/>
      <c r="BO21" s="95"/>
      <c r="BP21" s="95"/>
      <c r="BQ21" s="16"/>
      <c r="BR21" s="95"/>
      <c r="BS21" s="95"/>
      <c r="BT21" s="95"/>
      <c r="BU21" s="95"/>
      <c r="BV21" s="95"/>
      <c r="BW21" s="95"/>
      <c r="BX21" s="95"/>
      <c r="BY21" s="95"/>
      <c r="BZ21" s="95"/>
      <c r="CA21" s="95"/>
      <c r="CB21" s="16"/>
      <c r="CC21" s="95"/>
      <c r="CD21" s="95"/>
      <c r="CE21" s="95"/>
      <c r="CF21" s="95"/>
      <c r="CG21" s="95"/>
      <c r="CH21" s="95"/>
      <c r="CI21" s="95"/>
      <c r="CJ21" s="95"/>
      <c r="CK21" s="95"/>
      <c r="CL21" s="95"/>
      <c r="CM21" s="16"/>
      <c r="CN21" s="95">
        <v>0</v>
      </c>
      <c r="CO21" s="95">
        <v>0</v>
      </c>
      <c r="CP21" s="95">
        <v>0</v>
      </c>
      <c r="CQ21" s="95">
        <v>0</v>
      </c>
      <c r="CR21" s="95">
        <v>0</v>
      </c>
      <c r="CS21" s="95">
        <v>0</v>
      </c>
      <c r="CT21" s="95">
        <v>0</v>
      </c>
      <c r="CU21" s="95">
        <v>0</v>
      </c>
      <c r="CV21" s="95">
        <v>0</v>
      </c>
      <c r="CW21" s="95">
        <v>0</v>
      </c>
      <c r="CX21" s="16"/>
      <c r="CY21" s="95">
        <v>0</v>
      </c>
      <c r="CZ21" s="95">
        <v>0</v>
      </c>
      <c r="DA21" s="95">
        <v>0</v>
      </c>
      <c r="DB21" s="95">
        <v>0</v>
      </c>
      <c r="DC21" s="95">
        <v>0</v>
      </c>
      <c r="DD21" s="95">
        <v>0</v>
      </c>
      <c r="DE21" s="95">
        <v>0</v>
      </c>
      <c r="DF21" s="95">
        <v>0</v>
      </c>
      <c r="DG21" s="95">
        <v>0</v>
      </c>
      <c r="DH21" s="95">
        <v>0</v>
      </c>
      <c r="DI21" s="16"/>
      <c r="DJ21" s="95"/>
      <c r="DK21" s="95"/>
      <c r="DL21" s="95"/>
      <c r="DM21" s="95"/>
      <c r="DN21" s="95"/>
      <c r="DO21" s="95"/>
      <c r="DP21" s="95"/>
      <c r="DQ21" s="95"/>
      <c r="DR21" s="95"/>
      <c r="DS21" s="95"/>
      <c r="DT21" s="16"/>
      <c r="DU21" s="95"/>
      <c r="DV21" s="95"/>
      <c r="DW21" s="95"/>
      <c r="DX21" s="95"/>
      <c r="DY21" s="95"/>
      <c r="DZ21" s="95"/>
      <c r="EA21" s="95"/>
      <c r="EB21" s="95"/>
      <c r="EC21" s="95"/>
      <c r="ED21" s="95"/>
      <c r="EE21" s="16"/>
      <c r="EF21" s="95">
        <v>0</v>
      </c>
      <c r="EG21" s="95">
        <v>0</v>
      </c>
      <c r="EH21" s="95">
        <v>0</v>
      </c>
      <c r="EI21" s="95">
        <v>0</v>
      </c>
      <c r="EJ21" s="95">
        <v>0</v>
      </c>
      <c r="EK21" s="95">
        <v>0</v>
      </c>
      <c r="EL21" s="95">
        <v>0</v>
      </c>
      <c r="EM21" s="95">
        <v>0</v>
      </c>
      <c r="EN21" s="95">
        <v>0</v>
      </c>
      <c r="EO21" s="95">
        <v>0</v>
      </c>
      <c r="EP21" s="16"/>
      <c r="EQ21" s="95">
        <v>1608.8029087853217</v>
      </c>
      <c r="ER21" s="95">
        <v>1648.3300827903781</v>
      </c>
      <c r="ES21" s="95">
        <v>1671.9669494832913</v>
      </c>
      <c r="ET21" s="95">
        <v>1720.2441431256771</v>
      </c>
      <c r="EU21" s="95">
        <v>1748.5126319084995</v>
      </c>
      <c r="EV21" s="95">
        <v>1801.7157882068336</v>
      </c>
      <c r="EW21" s="95">
        <v>1843.9083400110605</v>
      </c>
      <c r="EX21" s="95">
        <v>1911.7684059846417</v>
      </c>
      <c r="EY21" s="95">
        <v>1977.2782673071183</v>
      </c>
      <c r="EZ21" s="95">
        <v>2045.5345736214265</v>
      </c>
      <c r="FA21" s="16"/>
      <c r="FB21" s="95"/>
      <c r="FC21" s="95"/>
      <c r="FD21" s="95"/>
      <c r="FE21" s="95"/>
      <c r="FF21" s="95"/>
      <c r="FG21" s="95"/>
      <c r="FH21" s="95"/>
      <c r="FI21" s="95"/>
      <c r="FJ21" s="95"/>
      <c r="FK21" s="95"/>
      <c r="FL21" s="16"/>
      <c r="FM21" s="95">
        <v>0</v>
      </c>
      <c r="FN21" s="95">
        <v>0</v>
      </c>
      <c r="FO21" s="95">
        <v>0</v>
      </c>
      <c r="FP21" s="95">
        <v>0</v>
      </c>
      <c r="FQ21" s="95">
        <v>0</v>
      </c>
      <c r="FR21" s="95">
        <v>0</v>
      </c>
      <c r="FS21" s="95">
        <v>0</v>
      </c>
      <c r="FT21" s="95">
        <v>0</v>
      </c>
      <c r="FU21" s="95">
        <v>0</v>
      </c>
      <c r="FV21" s="95">
        <v>0</v>
      </c>
      <c r="FW21" s="16"/>
      <c r="FX21" s="95"/>
      <c r="FY21" s="95"/>
      <c r="FZ21" s="95"/>
      <c r="GA21" s="95"/>
      <c r="GB21" s="95"/>
      <c r="GC21" s="95"/>
      <c r="GD21" s="95"/>
      <c r="GE21" s="95"/>
      <c r="GF21" s="95"/>
      <c r="GG21" s="95"/>
      <c r="GH21" s="16"/>
      <c r="GI21" s="95"/>
      <c r="GJ21" s="95"/>
      <c r="GK21" s="95"/>
      <c r="GL21" s="95"/>
      <c r="GM21" s="95"/>
      <c r="GN21" s="95"/>
      <c r="GO21" s="95"/>
      <c r="GP21" s="95"/>
      <c r="GQ21" s="95"/>
      <c r="GR21" s="95"/>
      <c r="GS21" s="16"/>
      <c r="GT21" s="95">
        <v>0</v>
      </c>
      <c r="GU21" s="95">
        <v>0</v>
      </c>
      <c r="GV21" s="95">
        <v>0</v>
      </c>
      <c r="GW21" s="95">
        <v>0</v>
      </c>
      <c r="GX21" s="95">
        <v>0</v>
      </c>
      <c r="GY21" s="95">
        <v>0</v>
      </c>
      <c r="GZ21" s="95">
        <v>0</v>
      </c>
      <c r="HA21" s="95">
        <v>0</v>
      </c>
      <c r="HB21" s="95">
        <v>0</v>
      </c>
      <c r="HC21" s="95">
        <v>0</v>
      </c>
      <c r="HD21" s="16"/>
      <c r="HE21" s="95">
        <v>0</v>
      </c>
      <c r="HF21" s="95">
        <v>0</v>
      </c>
      <c r="HG21" s="95">
        <v>0</v>
      </c>
      <c r="HH21" s="95">
        <v>0</v>
      </c>
      <c r="HI21" s="95">
        <v>0</v>
      </c>
      <c r="HJ21" s="95">
        <v>0</v>
      </c>
      <c r="HK21" s="95">
        <v>0</v>
      </c>
      <c r="HL21" s="95">
        <v>0</v>
      </c>
      <c r="HM21" s="95">
        <v>0</v>
      </c>
      <c r="HN21" s="95">
        <v>0</v>
      </c>
      <c r="HP21" s="77"/>
      <c r="HQ21" s="77"/>
      <c r="HR21" s="77"/>
      <c r="HS21" s="77"/>
      <c r="HT21" s="77"/>
      <c r="HU21" s="77"/>
      <c r="HV21" s="77"/>
      <c r="HW21" s="77"/>
      <c r="HX21" s="77"/>
      <c r="HY21" s="77"/>
      <c r="HZ21" s="8"/>
      <c r="IA21" s="77"/>
      <c r="IB21" s="77"/>
      <c r="IC21" s="77"/>
      <c r="ID21" s="77"/>
      <c r="IE21" s="77"/>
      <c r="IF21" s="77"/>
      <c r="IG21" s="77"/>
      <c r="IH21" s="77"/>
      <c r="II21" s="77"/>
      <c r="IJ21" s="77"/>
      <c r="IK21" s="8"/>
      <c r="IL21" s="77"/>
      <c r="IM21" s="77"/>
      <c r="IN21" s="77"/>
      <c r="IO21" s="77"/>
      <c r="IP21" s="77"/>
      <c r="IQ21" s="77"/>
      <c r="IR21" s="77"/>
      <c r="IS21" s="77"/>
      <c r="IT21" s="77"/>
      <c r="IU21" s="77"/>
      <c r="IV21" s="8"/>
      <c r="IW21" s="77"/>
      <c r="IX21" s="77"/>
      <c r="IY21" s="77"/>
      <c r="IZ21" s="77"/>
      <c r="JA21" s="77"/>
      <c r="JB21" s="77"/>
      <c r="JC21" s="77"/>
      <c r="JD21" s="77"/>
      <c r="JE21" s="77"/>
      <c r="JF21" s="77"/>
      <c r="JG21" s="8"/>
      <c r="JH21" s="77"/>
      <c r="JI21" s="77"/>
      <c r="JJ21" s="77"/>
      <c r="JK21" s="77"/>
      <c r="JL21" s="77"/>
      <c r="JM21" s="77"/>
      <c r="JN21" s="77"/>
      <c r="JO21" s="77"/>
      <c r="JP21" s="77"/>
      <c r="JQ21" s="77"/>
      <c r="JR21" s="8"/>
      <c r="JS21" s="77"/>
      <c r="JT21" s="77"/>
      <c r="JU21" s="77"/>
      <c r="JV21" s="77"/>
      <c r="JW21" s="77"/>
      <c r="JX21" s="77"/>
      <c r="JY21" s="77"/>
      <c r="JZ21" s="77"/>
      <c r="KA21" s="77"/>
      <c r="KB21" s="77"/>
      <c r="KC21" s="8"/>
      <c r="KD21" s="77"/>
      <c r="KE21" s="77"/>
      <c r="KF21" s="77"/>
      <c r="KG21" s="77"/>
      <c r="KH21" s="77"/>
      <c r="KI21" s="77"/>
      <c r="KJ21" s="77"/>
      <c r="KK21" s="77"/>
      <c r="KL21" s="77"/>
      <c r="KM21" s="77"/>
      <c r="KN21" s="8"/>
      <c r="KO21" s="77"/>
      <c r="KP21" s="77"/>
      <c r="KQ21" s="77"/>
      <c r="KR21" s="77"/>
      <c r="KS21" s="77"/>
      <c r="KT21" s="77"/>
      <c r="KU21" s="77"/>
      <c r="KV21" s="77"/>
      <c r="KW21" s="77"/>
      <c r="KX21" s="77"/>
      <c r="KY21" s="8"/>
      <c r="KZ21" s="77"/>
      <c r="LA21" s="77"/>
      <c r="LB21" s="77"/>
      <c r="LC21" s="77"/>
      <c r="LD21" s="77"/>
      <c r="LE21" s="77"/>
      <c r="LF21" s="77"/>
      <c r="LG21" s="77"/>
      <c r="LH21" s="77"/>
      <c r="LI21" s="77"/>
      <c r="LJ21" s="8"/>
      <c r="LK21" s="77"/>
      <c r="LL21" s="77"/>
      <c r="LM21" s="77"/>
      <c r="LN21" s="77"/>
      <c r="LO21" s="77"/>
      <c r="LP21" s="77"/>
      <c r="LQ21" s="77"/>
      <c r="LR21" s="77"/>
      <c r="LS21" s="77"/>
      <c r="LT21" s="77"/>
    </row>
    <row r="22" spans="1:332" ht="12.75" x14ac:dyDescent="0.2">
      <c r="A22" s="155">
        <v>20</v>
      </c>
      <c r="B22" s="102" t="s">
        <v>115</v>
      </c>
      <c r="C22" s="155">
        <v>20</v>
      </c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16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16"/>
      <c r="Z22" s="22">
        <v>91859.688874651096</v>
      </c>
      <c r="AA22" s="22">
        <v>91783.710898021614</v>
      </c>
      <c r="AB22" s="22">
        <v>55042.262999999999</v>
      </c>
      <c r="AC22" s="22">
        <v>97531.165873451318</v>
      </c>
      <c r="AD22" s="22">
        <v>61938.292071681419</v>
      </c>
      <c r="AE22" s="22">
        <v>61101.006381415922</v>
      </c>
      <c r="AF22" s="22">
        <v>63248.762618584071</v>
      </c>
      <c r="AG22" s="22">
        <v>56826.042308071359</v>
      </c>
      <c r="AH22" s="22">
        <v>52452.928749766201</v>
      </c>
      <c r="AI22" s="22">
        <v>50755.536024300367</v>
      </c>
      <c r="AJ22" s="16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16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16"/>
      <c r="BG22" s="22">
        <v>1703.578</v>
      </c>
      <c r="BH22" s="22">
        <v>1264.664</v>
      </c>
      <c r="BI22" s="22">
        <v>1205.952</v>
      </c>
      <c r="BJ22" s="22">
        <v>1720.575</v>
      </c>
      <c r="BK22" s="22">
        <v>2205.944</v>
      </c>
      <c r="BL22" s="22">
        <v>2165.145</v>
      </c>
      <c r="BM22" s="22">
        <v>2200.1790000000001</v>
      </c>
      <c r="BN22" s="22">
        <f>-JO30</f>
        <v>1599.9759620351108</v>
      </c>
      <c r="BO22" s="22">
        <f>-JP30</f>
        <v>1636.1560537940923</v>
      </c>
      <c r="BP22" s="22">
        <f>-JQ30</f>
        <v>1660.8056706726181</v>
      </c>
      <c r="BQ22" s="16"/>
      <c r="BR22" s="22"/>
      <c r="BS22" s="22"/>
      <c r="BT22" s="22"/>
      <c r="BU22" s="22"/>
      <c r="BV22" s="22"/>
      <c r="BW22" s="22"/>
      <c r="BX22" s="22"/>
      <c r="BY22" s="22"/>
      <c r="BZ22" s="22"/>
      <c r="CA22" s="22"/>
      <c r="CB22" s="16"/>
      <c r="CC22" s="22">
        <f>-JS22</f>
        <v>6.7285757892248688</v>
      </c>
      <c r="CD22" s="22">
        <f t="shared" ref="CD22:CL22" si="61">-JT22</f>
        <v>6.893892239471537</v>
      </c>
      <c r="CE22" s="22">
        <f t="shared" si="61"/>
        <v>6.9927498733647706</v>
      </c>
      <c r="CF22" s="22">
        <f t="shared" si="61"/>
        <v>7.1946619624963946</v>
      </c>
      <c r="CG22" s="22">
        <f t="shared" si="61"/>
        <v>7.3128906579962587</v>
      </c>
      <c r="CH22" s="22">
        <f t="shared" si="61"/>
        <v>7.5354048438076218</v>
      </c>
      <c r="CI22" s="22">
        <f t="shared" si="61"/>
        <v>7.7118688351425728</v>
      </c>
      <c r="CJ22" s="22">
        <f t="shared" si="61"/>
        <v>7.9956833375105365</v>
      </c>
      <c r="CK22" s="22">
        <f t="shared" si="61"/>
        <v>8.1480335753007065</v>
      </c>
      <c r="CL22" s="22">
        <f t="shared" si="61"/>
        <v>8.252515881993725</v>
      </c>
      <c r="CM22" s="16"/>
      <c r="CN22" s="22">
        <v>0</v>
      </c>
      <c r="CO22" s="22">
        <v>0</v>
      </c>
      <c r="CP22" s="22">
        <v>0</v>
      </c>
      <c r="CQ22" s="22">
        <v>0</v>
      </c>
      <c r="CR22" s="22">
        <v>0</v>
      </c>
      <c r="CS22" s="22">
        <v>0</v>
      </c>
      <c r="CT22" s="22">
        <v>0</v>
      </c>
      <c r="CU22" s="22">
        <v>0</v>
      </c>
      <c r="CV22" s="22">
        <v>0</v>
      </c>
      <c r="CW22" s="22">
        <v>0</v>
      </c>
      <c r="CX22" s="16"/>
      <c r="CY22" s="22">
        <v>0</v>
      </c>
      <c r="CZ22" s="22">
        <v>0</v>
      </c>
      <c r="DA22" s="22">
        <v>0</v>
      </c>
      <c r="DB22" s="22">
        <v>0</v>
      </c>
      <c r="DC22" s="22">
        <v>0</v>
      </c>
      <c r="DD22" s="22">
        <v>0</v>
      </c>
      <c r="DE22" s="22">
        <v>0</v>
      </c>
      <c r="DF22" s="22">
        <v>0</v>
      </c>
      <c r="DG22" s="22">
        <v>0</v>
      </c>
      <c r="DH22" s="22">
        <v>0</v>
      </c>
      <c r="DI22" s="16"/>
      <c r="DJ22" s="22"/>
      <c r="DK22" s="22"/>
      <c r="DL22" s="22"/>
      <c r="DM22" s="22"/>
      <c r="DN22" s="22"/>
      <c r="DO22" s="22"/>
      <c r="DP22" s="22"/>
      <c r="DQ22" s="22"/>
      <c r="DR22" s="22"/>
      <c r="DS22" s="22"/>
      <c r="DT22" s="16"/>
      <c r="DU22" s="22"/>
      <c r="DV22" s="22"/>
      <c r="DW22" s="22"/>
      <c r="DX22" s="22"/>
      <c r="DY22" s="22"/>
      <c r="DZ22" s="22"/>
      <c r="EA22" s="22"/>
      <c r="EB22" s="22"/>
      <c r="EC22" s="22"/>
      <c r="ED22" s="22"/>
      <c r="EE22" s="16"/>
      <c r="EF22" s="22">
        <v>0</v>
      </c>
      <c r="EG22" s="22">
        <v>0</v>
      </c>
      <c r="EH22" s="22">
        <v>0</v>
      </c>
      <c r="EI22" s="22">
        <v>0</v>
      </c>
      <c r="EJ22" s="22">
        <v>0</v>
      </c>
      <c r="EK22" s="22">
        <v>0</v>
      </c>
      <c r="EL22" s="22">
        <v>0</v>
      </c>
      <c r="EM22" s="22">
        <v>0</v>
      </c>
      <c r="EN22" s="22">
        <v>0</v>
      </c>
      <c r="EO22" s="22">
        <v>0</v>
      </c>
      <c r="EP22" s="16"/>
      <c r="EQ22" s="22"/>
      <c r="ER22" s="22"/>
      <c r="ES22" s="22"/>
      <c r="ET22" s="22"/>
      <c r="EU22" s="22"/>
      <c r="EV22" s="22"/>
      <c r="EW22" s="22"/>
      <c r="EX22" s="22"/>
      <c r="EY22" s="22"/>
      <c r="EZ22" s="22"/>
      <c r="FA22" s="16"/>
      <c r="FB22" s="22">
        <v>3724.783755874309</v>
      </c>
      <c r="FC22" s="22">
        <v>3874.2163367210151</v>
      </c>
      <c r="FD22" s="22">
        <v>3948.789993433752</v>
      </c>
      <c r="FE22" s="22">
        <v>4008.0374163308406</v>
      </c>
      <c r="FF22" s="22">
        <v>4115.5310959870694</v>
      </c>
      <c r="FG22" s="22">
        <v>4192.9038067613919</v>
      </c>
      <c r="FH22" s="22">
        <v>4348.5491117542169</v>
      </c>
      <c r="FI22" s="22">
        <v>4463.3423479999992</v>
      </c>
      <c r="FJ22" s="22">
        <v>4586.7133996044804</v>
      </c>
      <c r="FK22" s="22">
        <v>4679.1035590859283</v>
      </c>
      <c r="FL22" s="16"/>
      <c r="FM22" s="22">
        <v>0</v>
      </c>
      <c r="FN22" s="22">
        <v>0</v>
      </c>
      <c r="FO22" s="22">
        <v>0</v>
      </c>
      <c r="FP22" s="22">
        <v>0</v>
      </c>
      <c r="FQ22" s="22">
        <v>0</v>
      </c>
      <c r="FR22" s="22">
        <v>0</v>
      </c>
      <c r="FS22" s="22">
        <v>0</v>
      </c>
      <c r="FT22" s="22">
        <v>0</v>
      </c>
      <c r="FU22" s="22">
        <v>0</v>
      </c>
      <c r="FV22" s="22">
        <v>0</v>
      </c>
      <c r="FW22" s="16"/>
      <c r="FX22" s="22"/>
      <c r="FY22" s="22"/>
      <c r="FZ22" s="22"/>
      <c r="GA22" s="22"/>
      <c r="GB22" s="22"/>
      <c r="GC22" s="22"/>
      <c r="GD22" s="22"/>
      <c r="GE22" s="22"/>
      <c r="GF22" s="22"/>
      <c r="GG22" s="22"/>
      <c r="GH22" s="16"/>
      <c r="GI22" s="22"/>
      <c r="GJ22" s="22"/>
      <c r="GK22" s="22"/>
      <c r="GL22" s="22"/>
      <c r="GM22" s="22"/>
      <c r="GN22" s="22"/>
      <c r="GO22" s="22"/>
      <c r="GP22" s="22"/>
      <c r="GQ22" s="22"/>
      <c r="GR22" s="22"/>
      <c r="GS22" s="16"/>
      <c r="GT22" s="22">
        <v>0</v>
      </c>
      <c r="GU22" s="22">
        <v>0</v>
      </c>
      <c r="GV22" s="22">
        <v>0</v>
      </c>
      <c r="GW22" s="22">
        <v>0</v>
      </c>
      <c r="GX22" s="22">
        <v>0</v>
      </c>
      <c r="GY22" s="22">
        <v>0</v>
      </c>
      <c r="GZ22" s="22">
        <v>0</v>
      </c>
      <c r="HA22" s="22">
        <v>0</v>
      </c>
      <c r="HB22" s="22">
        <v>0</v>
      </c>
      <c r="HC22" s="22">
        <v>0</v>
      </c>
      <c r="HD22" s="16"/>
      <c r="HE22" s="22">
        <v>0</v>
      </c>
      <c r="HF22" s="22">
        <v>0</v>
      </c>
      <c r="HG22" s="22">
        <v>0</v>
      </c>
      <c r="HH22" s="22">
        <v>0</v>
      </c>
      <c r="HI22" s="22">
        <v>0</v>
      </c>
      <c r="HJ22" s="22">
        <v>0</v>
      </c>
      <c r="HK22" s="22">
        <v>0</v>
      </c>
      <c r="HL22" s="22">
        <v>0</v>
      </c>
      <c r="HM22" s="22">
        <v>0</v>
      </c>
      <c r="HN22" s="22">
        <v>0</v>
      </c>
      <c r="HP22" s="70">
        <v>0</v>
      </c>
      <c r="HQ22" s="70">
        <v>0</v>
      </c>
      <c r="HR22" s="70">
        <v>0</v>
      </c>
      <c r="HS22" s="70">
        <v>0</v>
      </c>
      <c r="HT22" s="70">
        <v>0</v>
      </c>
      <c r="HU22" s="70">
        <v>0</v>
      </c>
      <c r="HV22" s="70">
        <v>0</v>
      </c>
      <c r="HW22" s="70">
        <v>0</v>
      </c>
      <c r="HX22" s="70">
        <v>0</v>
      </c>
      <c r="HY22" s="70">
        <v>0</v>
      </c>
      <c r="HZ22" s="8"/>
      <c r="IA22" s="70">
        <v>0</v>
      </c>
      <c r="IB22" s="70">
        <v>0</v>
      </c>
      <c r="IC22" s="70">
        <v>0</v>
      </c>
      <c r="ID22" s="70">
        <v>0</v>
      </c>
      <c r="IE22" s="70">
        <v>0</v>
      </c>
      <c r="IF22" s="70">
        <v>0</v>
      </c>
      <c r="IG22" s="70">
        <v>0</v>
      </c>
      <c r="IH22" s="70">
        <v>0</v>
      </c>
      <c r="II22" s="70">
        <v>0</v>
      </c>
      <c r="IJ22" s="70">
        <v>0</v>
      </c>
      <c r="IK22" s="8"/>
      <c r="IL22" s="70">
        <v>-19101.317803149133</v>
      </c>
      <c r="IM22" s="70">
        <v>-18166.935885389707</v>
      </c>
      <c r="IN22" s="70">
        <v>-17968.610905155299</v>
      </c>
      <c r="IO22" s="70">
        <v>-18053.048738801666</v>
      </c>
      <c r="IP22" s="70">
        <v>-18237.550640072554</v>
      </c>
      <c r="IQ22" s="70">
        <v>-19467.630877664349</v>
      </c>
      <c r="IR22" s="70">
        <v>-18615.204865217605</v>
      </c>
      <c r="IS22" s="70">
        <v>-19966.213962808299</v>
      </c>
      <c r="IT22" s="70">
        <v>-20275.284231367223</v>
      </c>
      <c r="IU22" s="70">
        <v>-19545.010851502662</v>
      </c>
      <c r="IV22" s="8"/>
      <c r="IW22" s="70">
        <v>0</v>
      </c>
      <c r="IX22" s="70">
        <v>0</v>
      </c>
      <c r="IY22" s="70">
        <v>0</v>
      </c>
      <c r="IZ22" s="70">
        <v>0</v>
      </c>
      <c r="JA22" s="70">
        <v>0</v>
      </c>
      <c r="JB22" s="70">
        <v>0</v>
      </c>
      <c r="JC22" s="70">
        <v>0</v>
      </c>
      <c r="JD22" s="70">
        <v>0</v>
      </c>
      <c r="JE22" s="70">
        <v>0</v>
      </c>
      <c r="JF22" s="70">
        <v>0</v>
      </c>
      <c r="JG22" s="8"/>
      <c r="JH22" s="70">
        <f>-BG22</f>
        <v>-1703.578</v>
      </c>
      <c r="JI22" s="70">
        <f t="shared" ref="JI22:JN22" si="62">-BH22</f>
        <v>-1264.664</v>
      </c>
      <c r="JJ22" s="70">
        <f t="shared" si="62"/>
        <v>-1205.952</v>
      </c>
      <c r="JK22" s="70">
        <f t="shared" si="62"/>
        <v>-1720.575</v>
      </c>
      <c r="JL22" s="70">
        <f t="shared" si="62"/>
        <v>-2205.944</v>
      </c>
      <c r="JM22" s="70">
        <f t="shared" si="62"/>
        <v>-2165.145</v>
      </c>
      <c r="JN22" s="70">
        <f t="shared" si="62"/>
        <v>-2200.1790000000001</v>
      </c>
      <c r="JO22" s="70">
        <f t="shared" ref="JO22" si="63">-BN22</f>
        <v>-1599.9759620351108</v>
      </c>
      <c r="JP22" s="70">
        <f t="shared" ref="JP22" si="64">-BO22</f>
        <v>-1636.1560537940923</v>
      </c>
      <c r="JQ22" s="70">
        <f t="shared" ref="JQ22" si="65">-BP22</f>
        <v>-1660.8056706726181</v>
      </c>
      <c r="JR22" s="8"/>
      <c r="JS22" s="70">
        <v>-6.7285757892248688</v>
      </c>
      <c r="JT22" s="70">
        <v>-6.893892239471537</v>
      </c>
      <c r="JU22" s="70">
        <v>-6.9927498733647706</v>
      </c>
      <c r="JV22" s="70">
        <v>-7.1946619624963946</v>
      </c>
      <c r="JW22" s="70">
        <v>-7.3128906579962587</v>
      </c>
      <c r="JX22" s="70">
        <v>-7.5354048438076218</v>
      </c>
      <c r="JY22" s="70">
        <v>-7.7118688351425728</v>
      </c>
      <c r="JZ22" s="70">
        <v>-7.9956833375105365</v>
      </c>
      <c r="KA22" s="70">
        <v>-8.1480335753007065</v>
      </c>
      <c r="KB22" s="70">
        <v>-8.252515881993725</v>
      </c>
      <c r="KC22" s="8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8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8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8"/>
      <c r="LK22" s="70"/>
      <c r="LL22" s="70"/>
      <c r="LM22" s="70"/>
      <c r="LN22" s="70"/>
      <c r="LO22" s="70"/>
      <c r="LP22" s="70"/>
      <c r="LQ22" s="70"/>
      <c r="LR22" s="70"/>
      <c r="LS22" s="70"/>
      <c r="LT22" s="70"/>
    </row>
    <row r="23" spans="1:332" ht="12.75" x14ac:dyDescent="0.2">
      <c r="A23" s="155">
        <v>21</v>
      </c>
      <c r="B23" s="143" t="s">
        <v>114</v>
      </c>
      <c r="C23" s="155">
        <v>21</v>
      </c>
      <c r="D23" s="95"/>
      <c r="E23" s="95"/>
      <c r="F23" s="95"/>
      <c r="G23" s="95"/>
      <c r="H23" s="95"/>
      <c r="I23" s="95"/>
      <c r="J23" s="95"/>
      <c r="K23" s="95"/>
      <c r="L23" s="95"/>
      <c r="M23" s="95"/>
      <c r="N23" s="16"/>
      <c r="O23" s="95"/>
      <c r="P23" s="95"/>
      <c r="Q23" s="95"/>
      <c r="R23" s="95"/>
      <c r="S23" s="95"/>
      <c r="T23" s="95"/>
      <c r="U23" s="95"/>
      <c r="V23" s="95"/>
      <c r="W23" s="95"/>
      <c r="X23" s="95"/>
      <c r="Y23" s="16"/>
      <c r="Z23" s="95">
        <v>0</v>
      </c>
      <c r="AA23" s="95">
        <v>0</v>
      </c>
      <c r="AB23" s="95">
        <v>0</v>
      </c>
      <c r="AC23" s="95">
        <v>7520.8858450873722</v>
      </c>
      <c r="AD23" s="95">
        <v>7205.6208427386482</v>
      </c>
      <c r="AE23" s="95">
        <v>7268.3083404347626</v>
      </c>
      <c r="AF23" s="95">
        <v>7243.5896831366508</v>
      </c>
      <c r="AG23" s="95">
        <v>8365.111648865437</v>
      </c>
      <c r="AH23" s="95">
        <v>8291.3740200914945</v>
      </c>
      <c r="AI23" s="95">
        <v>8142.071385105779</v>
      </c>
      <c r="AJ23" s="16"/>
      <c r="AK23" s="95"/>
      <c r="AL23" s="95"/>
      <c r="AM23" s="95"/>
      <c r="AN23" s="95"/>
      <c r="AO23" s="95"/>
      <c r="AP23" s="95"/>
      <c r="AQ23" s="95"/>
      <c r="AR23" s="95"/>
      <c r="AS23" s="95"/>
      <c r="AT23" s="95"/>
      <c r="AU23" s="16"/>
      <c r="AV23" s="95"/>
      <c r="AW23" s="95"/>
      <c r="AX23" s="95"/>
      <c r="AY23" s="95"/>
      <c r="AZ23" s="95"/>
      <c r="BA23" s="95"/>
      <c r="BB23" s="95"/>
      <c r="BC23" s="95"/>
      <c r="BD23" s="95"/>
      <c r="BE23" s="95"/>
      <c r="BF23" s="16"/>
      <c r="BG23" s="95"/>
      <c r="BH23" s="95"/>
      <c r="BI23" s="95"/>
      <c r="BJ23" s="95"/>
      <c r="BK23" s="95"/>
      <c r="BL23" s="95"/>
      <c r="BM23" s="95"/>
      <c r="BN23" s="95"/>
      <c r="BO23" s="95"/>
      <c r="BP23" s="95"/>
      <c r="BQ23" s="16"/>
      <c r="BR23" s="95"/>
      <c r="BS23" s="95"/>
      <c r="BT23" s="95"/>
      <c r="BU23" s="95"/>
      <c r="BV23" s="95"/>
      <c r="BW23" s="95"/>
      <c r="BX23" s="95"/>
      <c r="BY23" s="95"/>
      <c r="BZ23" s="95"/>
      <c r="CA23" s="95"/>
      <c r="CB23" s="16"/>
      <c r="CC23" s="95"/>
      <c r="CD23" s="95"/>
      <c r="CE23" s="95"/>
      <c r="CF23" s="95"/>
      <c r="CG23" s="95"/>
      <c r="CH23" s="95"/>
      <c r="CI23" s="95"/>
      <c r="CJ23" s="95"/>
      <c r="CK23" s="95"/>
      <c r="CL23" s="95"/>
      <c r="CM23" s="16"/>
      <c r="CN23" s="95">
        <v>0</v>
      </c>
      <c r="CO23" s="95">
        <v>0</v>
      </c>
      <c r="CP23" s="95">
        <v>0</v>
      </c>
      <c r="CQ23" s="95">
        <v>0</v>
      </c>
      <c r="CR23" s="95">
        <v>0</v>
      </c>
      <c r="CS23" s="95">
        <v>0</v>
      </c>
      <c r="CT23" s="95">
        <v>0</v>
      </c>
      <c r="CU23" s="95">
        <v>0</v>
      </c>
      <c r="CV23" s="95">
        <v>0</v>
      </c>
      <c r="CW23" s="95">
        <v>0</v>
      </c>
      <c r="CX23" s="16"/>
      <c r="CY23" s="95">
        <v>0</v>
      </c>
      <c r="CZ23" s="95">
        <v>0</v>
      </c>
      <c r="DA23" s="95">
        <v>0</v>
      </c>
      <c r="DB23" s="95">
        <v>0</v>
      </c>
      <c r="DC23" s="95">
        <v>0</v>
      </c>
      <c r="DD23" s="95">
        <v>0</v>
      </c>
      <c r="DE23" s="95">
        <v>0</v>
      </c>
      <c r="DF23" s="95">
        <v>0</v>
      </c>
      <c r="DG23" s="95">
        <v>0</v>
      </c>
      <c r="DH23" s="95">
        <v>0</v>
      </c>
      <c r="DI23" s="16"/>
      <c r="DJ23" s="95"/>
      <c r="DK23" s="95"/>
      <c r="DL23" s="95"/>
      <c r="DM23" s="95"/>
      <c r="DN23" s="95"/>
      <c r="DO23" s="95"/>
      <c r="DP23" s="95"/>
      <c r="DQ23" s="95"/>
      <c r="DR23" s="95"/>
      <c r="DS23" s="95"/>
      <c r="DT23" s="16"/>
      <c r="DU23" s="95"/>
      <c r="DV23" s="95"/>
      <c r="DW23" s="95"/>
      <c r="DX23" s="95"/>
      <c r="DY23" s="95"/>
      <c r="DZ23" s="95"/>
      <c r="EA23" s="95"/>
      <c r="EB23" s="95"/>
      <c r="EC23" s="95"/>
      <c r="ED23" s="95"/>
      <c r="EE23" s="16"/>
      <c r="EF23" s="95">
        <v>0</v>
      </c>
      <c r="EG23" s="95">
        <v>0</v>
      </c>
      <c r="EH23" s="95">
        <v>0</v>
      </c>
      <c r="EI23" s="95">
        <v>0</v>
      </c>
      <c r="EJ23" s="95">
        <v>0</v>
      </c>
      <c r="EK23" s="95">
        <v>0</v>
      </c>
      <c r="EL23" s="95">
        <v>0</v>
      </c>
      <c r="EM23" s="95">
        <v>0</v>
      </c>
      <c r="EN23" s="95">
        <v>0</v>
      </c>
      <c r="EO23" s="95">
        <v>0</v>
      </c>
      <c r="EP23" s="16"/>
      <c r="EQ23" s="95"/>
      <c r="ER23" s="95"/>
      <c r="ES23" s="95"/>
      <c r="ET23" s="95"/>
      <c r="EU23" s="95"/>
      <c r="EV23" s="95"/>
      <c r="EW23" s="95"/>
      <c r="EX23" s="95"/>
      <c r="EY23" s="95"/>
      <c r="EZ23" s="95"/>
      <c r="FA23" s="16"/>
      <c r="FB23" s="95"/>
      <c r="FC23" s="95"/>
      <c r="FD23" s="95"/>
      <c r="FE23" s="95"/>
      <c r="FF23" s="95"/>
      <c r="FG23" s="95"/>
      <c r="FH23" s="95"/>
      <c r="FI23" s="95"/>
      <c r="FJ23" s="95"/>
      <c r="FK23" s="95"/>
      <c r="FL23" s="16"/>
      <c r="FM23" s="95">
        <v>0</v>
      </c>
      <c r="FN23" s="95">
        <v>0</v>
      </c>
      <c r="FO23" s="95">
        <v>0</v>
      </c>
      <c r="FP23" s="95">
        <v>0</v>
      </c>
      <c r="FQ23" s="95">
        <v>0</v>
      </c>
      <c r="FR23" s="95">
        <v>0</v>
      </c>
      <c r="FS23" s="95">
        <v>0</v>
      </c>
      <c r="FT23" s="95">
        <v>0</v>
      </c>
      <c r="FU23" s="95">
        <v>0</v>
      </c>
      <c r="FV23" s="95">
        <v>0</v>
      </c>
      <c r="FW23" s="16"/>
      <c r="FX23" s="95"/>
      <c r="FY23" s="95"/>
      <c r="FZ23" s="95"/>
      <c r="GA23" s="95"/>
      <c r="GB23" s="95"/>
      <c r="GC23" s="95"/>
      <c r="GD23" s="95"/>
      <c r="GE23" s="95"/>
      <c r="GF23" s="95"/>
      <c r="GG23" s="95"/>
      <c r="GH23" s="16"/>
      <c r="GI23" s="95"/>
      <c r="GJ23" s="95"/>
      <c r="GK23" s="95"/>
      <c r="GL23" s="95"/>
      <c r="GM23" s="95"/>
      <c r="GN23" s="95"/>
      <c r="GO23" s="95"/>
      <c r="GP23" s="95"/>
      <c r="GQ23" s="95"/>
      <c r="GR23" s="95"/>
      <c r="GS23" s="16"/>
      <c r="GT23" s="95">
        <v>0</v>
      </c>
      <c r="GU23" s="95">
        <v>0</v>
      </c>
      <c r="GV23" s="95">
        <v>0</v>
      </c>
      <c r="GW23" s="95">
        <v>0</v>
      </c>
      <c r="GX23" s="95">
        <v>0</v>
      </c>
      <c r="GY23" s="95">
        <v>0</v>
      </c>
      <c r="GZ23" s="95">
        <v>0</v>
      </c>
      <c r="HA23" s="95">
        <v>0</v>
      </c>
      <c r="HB23" s="95">
        <v>0</v>
      </c>
      <c r="HC23" s="95">
        <v>0</v>
      </c>
      <c r="HD23" s="16"/>
      <c r="HE23" s="95">
        <v>0</v>
      </c>
      <c r="HF23" s="95">
        <v>0</v>
      </c>
      <c r="HG23" s="95">
        <v>0</v>
      </c>
      <c r="HH23" s="95">
        <v>0</v>
      </c>
      <c r="HI23" s="95">
        <v>0</v>
      </c>
      <c r="HJ23" s="95">
        <v>0</v>
      </c>
      <c r="HK23" s="95">
        <v>0</v>
      </c>
      <c r="HL23" s="95">
        <v>0</v>
      </c>
      <c r="HM23" s="95">
        <v>0</v>
      </c>
      <c r="HN23" s="95">
        <v>0</v>
      </c>
      <c r="HP23" s="77"/>
      <c r="HQ23" s="77"/>
      <c r="HR23" s="77"/>
      <c r="HS23" s="77"/>
      <c r="HT23" s="77"/>
      <c r="HU23" s="77"/>
      <c r="HV23" s="77"/>
      <c r="HW23" s="77"/>
      <c r="HX23" s="77"/>
      <c r="HY23" s="77"/>
      <c r="HZ23" s="8"/>
      <c r="IA23" s="77"/>
      <c r="IB23" s="77"/>
      <c r="IC23" s="77"/>
      <c r="ID23" s="77"/>
      <c r="IE23" s="77"/>
      <c r="IF23" s="77"/>
      <c r="IG23" s="77"/>
      <c r="IH23" s="77"/>
      <c r="II23" s="77"/>
      <c r="IJ23" s="77"/>
      <c r="IK23" s="8"/>
      <c r="IL23" s="77"/>
      <c r="IM23" s="77"/>
      <c r="IN23" s="77"/>
      <c r="IO23" s="77"/>
      <c r="IP23" s="77"/>
      <c r="IQ23" s="77"/>
      <c r="IR23" s="77"/>
      <c r="IS23" s="77"/>
      <c r="IT23" s="77"/>
      <c r="IU23" s="77"/>
      <c r="IV23" s="8"/>
      <c r="IW23" s="77"/>
      <c r="IX23" s="77"/>
      <c r="IY23" s="77"/>
      <c r="IZ23" s="77"/>
      <c r="JA23" s="77"/>
      <c r="JB23" s="77"/>
      <c r="JC23" s="77"/>
      <c r="JD23" s="77"/>
      <c r="JE23" s="77"/>
      <c r="JF23" s="77"/>
      <c r="JG23" s="8"/>
      <c r="JH23" s="77"/>
      <c r="JI23" s="77"/>
      <c r="JJ23" s="77"/>
      <c r="JK23" s="77"/>
      <c r="JL23" s="77"/>
      <c r="JM23" s="77"/>
      <c r="JN23" s="77"/>
      <c r="JO23" s="77"/>
      <c r="JP23" s="77"/>
      <c r="JQ23" s="77"/>
      <c r="JR23" s="8"/>
      <c r="JS23" s="77"/>
      <c r="JT23" s="77"/>
      <c r="JU23" s="77"/>
      <c r="JV23" s="77"/>
      <c r="JW23" s="77"/>
      <c r="JX23" s="77"/>
      <c r="JY23" s="77"/>
      <c r="JZ23" s="77"/>
      <c r="KA23" s="77"/>
      <c r="KB23" s="77"/>
      <c r="KC23" s="8"/>
      <c r="KD23" s="77"/>
      <c r="KE23" s="77"/>
      <c r="KF23" s="77"/>
      <c r="KG23" s="77"/>
      <c r="KH23" s="77"/>
      <c r="KI23" s="77"/>
      <c r="KJ23" s="77"/>
      <c r="KK23" s="77"/>
      <c r="KL23" s="77"/>
      <c r="KM23" s="77"/>
      <c r="KN23" s="8"/>
      <c r="KO23" s="77"/>
      <c r="KP23" s="77"/>
      <c r="KQ23" s="77"/>
      <c r="KR23" s="77"/>
      <c r="KS23" s="77"/>
      <c r="KT23" s="77"/>
      <c r="KU23" s="77"/>
      <c r="KV23" s="77"/>
      <c r="KW23" s="77"/>
      <c r="KX23" s="77"/>
      <c r="KY23" s="8"/>
      <c r="KZ23" s="77"/>
      <c r="LA23" s="77"/>
      <c r="LB23" s="77"/>
      <c r="LC23" s="77"/>
      <c r="LD23" s="77"/>
      <c r="LE23" s="77"/>
      <c r="LF23" s="77"/>
      <c r="LG23" s="77"/>
      <c r="LH23" s="77"/>
      <c r="LI23" s="77"/>
      <c r="LJ23" s="8"/>
      <c r="LK23" s="77"/>
      <c r="LL23" s="77"/>
      <c r="LM23" s="77"/>
      <c r="LN23" s="77"/>
      <c r="LO23" s="77"/>
      <c r="LP23" s="77"/>
      <c r="LQ23" s="77"/>
      <c r="LR23" s="77"/>
      <c r="LS23" s="77"/>
      <c r="LT23" s="77"/>
    </row>
    <row r="24" spans="1:332" ht="12.75" x14ac:dyDescent="0.2">
      <c r="A24" s="155">
        <v>22</v>
      </c>
      <c r="B24" s="102" t="s">
        <v>108</v>
      </c>
      <c r="C24" s="155">
        <v>22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16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16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16"/>
      <c r="AK24" s="22"/>
      <c r="AL24" s="22"/>
      <c r="AM24" s="22"/>
      <c r="AN24" s="22"/>
      <c r="AO24" s="22"/>
      <c r="AP24" s="22"/>
      <c r="AQ24" s="22"/>
      <c r="AR24" s="22"/>
      <c r="AS24" s="22"/>
      <c r="AT24" s="22"/>
      <c r="AU24" s="16"/>
      <c r="AV24" s="22"/>
      <c r="AW24" s="22"/>
      <c r="AX24" s="22"/>
      <c r="AY24" s="22"/>
      <c r="AZ24" s="22"/>
      <c r="BA24" s="22"/>
      <c r="BB24" s="22"/>
      <c r="BC24" s="22"/>
      <c r="BD24" s="22"/>
      <c r="BE24" s="22"/>
      <c r="BF24" s="16"/>
      <c r="BG24" s="22"/>
      <c r="BH24" s="22"/>
      <c r="BI24" s="22"/>
      <c r="BJ24" s="22"/>
      <c r="BK24" s="22"/>
      <c r="BL24" s="22"/>
      <c r="BM24" s="22"/>
      <c r="BN24" s="22"/>
      <c r="BO24" s="22"/>
      <c r="BP24" s="22"/>
      <c r="BQ24" s="16"/>
      <c r="BR24" s="22"/>
      <c r="BS24" s="22"/>
      <c r="BT24" s="22"/>
      <c r="BU24" s="22"/>
      <c r="BV24" s="22"/>
      <c r="BW24" s="22"/>
      <c r="BX24" s="22"/>
      <c r="BY24" s="22"/>
      <c r="BZ24" s="22"/>
      <c r="CA24" s="22"/>
      <c r="CB24" s="16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16"/>
      <c r="CN24" s="22">
        <v>0</v>
      </c>
      <c r="CO24" s="22">
        <v>0</v>
      </c>
      <c r="CP24" s="22">
        <v>0</v>
      </c>
      <c r="CQ24" s="22">
        <v>0</v>
      </c>
      <c r="CR24" s="22">
        <v>0</v>
      </c>
      <c r="CS24" s="22">
        <v>0</v>
      </c>
      <c r="CT24" s="22">
        <v>0</v>
      </c>
      <c r="CU24" s="22">
        <v>0</v>
      </c>
      <c r="CV24" s="22">
        <v>0</v>
      </c>
      <c r="CW24" s="22">
        <v>0</v>
      </c>
      <c r="CX24" s="16"/>
      <c r="CY24" s="22">
        <v>0</v>
      </c>
      <c r="CZ24" s="22">
        <v>0</v>
      </c>
      <c r="DA24" s="22">
        <v>0</v>
      </c>
      <c r="DB24" s="22">
        <v>0</v>
      </c>
      <c r="DC24" s="22">
        <v>0</v>
      </c>
      <c r="DD24" s="22">
        <v>0</v>
      </c>
      <c r="DE24" s="22">
        <v>0</v>
      </c>
      <c r="DF24" s="22">
        <v>0</v>
      </c>
      <c r="DG24" s="22">
        <v>0</v>
      </c>
      <c r="DH24" s="22">
        <v>0</v>
      </c>
      <c r="DI24" s="16"/>
      <c r="DJ24" s="22"/>
      <c r="DK24" s="22"/>
      <c r="DL24" s="22"/>
      <c r="DM24" s="22"/>
      <c r="DN24" s="22"/>
      <c r="DO24" s="22"/>
      <c r="DP24" s="22"/>
      <c r="DQ24" s="22"/>
      <c r="DR24" s="22"/>
      <c r="DS24" s="22"/>
      <c r="DT24" s="16"/>
      <c r="DU24" s="22"/>
      <c r="DV24" s="22"/>
      <c r="DW24" s="22"/>
      <c r="DX24" s="22"/>
      <c r="DY24" s="22"/>
      <c r="DZ24" s="22"/>
      <c r="EA24" s="22"/>
      <c r="EB24" s="22"/>
      <c r="EC24" s="22"/>
      <c r="ED24" s="22"/>
      <c r="EE24" s="16"/>
      <c r="EF24" s="22">
        <v>0</v>
      </c>
      <c r="EG24" s="22">
        <v>0</v>
      </c>
      <c r="EH24" s="22">
        <v>0</v>
      </c>
      <c r="EI24" s="22">
        <v>0</v>
      </c>
      <c r="EJ24" s="22">
        <v>0</v>
      </c>
      <c r="EK24" s="22">
        <v>0</v>
      </c>
      <c r="EL24" s="22">
        <v>0</v>
      </c>
      <c r="EM24" s="22">
        <v>0</v>
      </c>
      <c r="EN24" s="22">
        <v>0</v>
      </c>
      <c r="EO24" s="22">
        <v>0</v>
      </c>
      <c r="EP24" s="16"/>
      <c r="EQ24" s="22"/>
      <c r="ER24" s="22"/>
      <c r="ES24" s="22"/>
      <c r="ET24" s="22"/>
      <c r="EU24" s="22"/>
      <c r="EV24" s="22"/>
      <c r="EW24" s="22"/>
      <c r="EX24" s="22"/>
      <c r="EY24" s="22"/>
      <c r="EZ24" s="22"/>
      <c r="FA24" s="16"/>
      <c r="FB24" s="22"/>
      <c r="FC24" s="22"/>
      <c r="FD24" s="22"/>
      <c r="FE24" s="22"/>
      <c r="FF24" s="22"/>
      <c r="FG24" s="22"/>
      <c r="FH24" s="22"/>
      <c r="FI24" s="22"/>
      <c r="FJ24" s="22"/>
      <c r="FK24" s="22"/>
      <c r="FL24" s="16"/>
      <c r="FM24" s="22">
        <v>0</v>
      </c>
      <c r="FN24" s="22">
        <v>0</v>
      </c>
      <c r="FO24" s="22">
        <v>0</v>
      </c>
      <c r="FP24" s="22">
        <v>0</v>
      </c>
      <c r="FQ24" s="22">
        <v>0</v>
      </c>
      <c r="FR24" s="22">
        <v>0</v>
      </c>
      <c r="FS24" s="22">
        <v>0</v>
      </c>
      <c r="FT24" s="22">
        <v>0</v>
      </c>
      <c r="FU24" s="22">
        <v>0</v>
      </c>
      <c r="FV24" s="22">
        <v>0</v>
      </c>
      <c r="FW24" s="16"/>
      <c r="FX24" s="22"/>
      <c r="FY24" s="22"/>
      <c r="FZ24" s="22"/>
      <c r="GA24" s="22"/>
      <c r="GB24" s="22"/>
      <c r="GC24" s="22"/>
      <c r="GD24" s="22"/>
      <c r="GE24" s="22"/>
      <c r="GF24" s="22"/>
      <c r="GG24" s="22"/>
      <c r="GH24" s="16"/>
      <c r="GI24" s="22"/>
      <c r="GJ24" s="22"/>
      <c r="GK24" s="22"/>
      <c r="GL24" s="22"/>
      <c r="GM24" s="22"/>
      <c r="GN24" s="22"/>
      <c r="GO24" s="22"/>
      <c r="GP24" s="22"/>
      <c r="GQ24" s="22"/>
      <c r="GR24" s="22"/>
      <c r="GS24" s="16"/>
      <c r="GT24" s="22">
        <v>0</v>
      </c>
      <c r="GU24" s="22">
        <v>0</v>
      </c>
      <c r="GV24" s="22">
        <v>0</v>
      </c>
      <c r="GW24" s="22">
        <v>0</v>
      </c>
      <c r="GX24" s="22">
        <v>0</v>
      </c>
      <c r="GY24" s="22">
        <v>0</v>
      </c>
      <c r="GZ24" s="22">
        <v>0</v>
      </c>
      <c r="HA24" s="22">
        <v>0</v>
      </c>
      <c r="HB24" s="22">
        <v>0</v>
      </c>
      <c r="HC24" s="22">
        <v>0</v>
      </c>
      <c r="HD24" s="16"/>
      <c r="HE24" s="22">
        <v>0</v>
      </c>
      <c r="HF24" s="22">
        <v>0</v>
      </c>
      <c r="HG24" s="22">
        <v>0</v>
      </c>
      <c r="HH24" s="22">
        <v>0</v>
      </c>
      <c r="HI24" s="22">
        <v>0</v>
      </c>
      <c r="HJ24" s="22">
        <v>0</v>
      </c>
      <c r="HK24" s="22">
        <v>0</v>
      </c>
      <c r="HL24" s="22">
        <v>0</v>
      </c>
      <c r="HM24" s="22">
        <v>0</v>
      </c>
      <c r="HN24" s="22">
        <v>0</v>
      </c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8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8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8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8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8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8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8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8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8"/>
      <c r="LK24" s="70"/>
      <c r="LL24" s="70"/>
      <c r="LM24" s="70"/>
      <c r="LN24" s="70"/>
      <c r="LO24" s="70"/>
      <c r="LP24" s="70"/>
      <c r="LQ24" s="70"/>
      <c r="LR24" s="70"/>
      <c r="LS24" s="70"/>
      <c r="LT24" s="70"/>
    </row>
    <row r="25" spans="1:332" ht="12.75" x14ac:dyDescent="0.25">
      <c r="A25" s="155">
        <v>23</v>
      </c>
      <c r="B25" s="149" t="s">
        <v>296</v>
      </c>
      <c r="C25" s="155">
        <v>23</v>
      </c>
      <c r="D25" s="96">
        <v>0</v>
      </c>
      <c r="E25" s="96">
        <v>0</v>
      </c>
      <c r="F25" s="96">
        <v>0</v>
      </c>
      <c r="G25" s="96">
        <v>0</v>
      </c>
      <c r="H25" s="96">
        <v>0</v>
      </c>
      <c r="I25" s="96">
        <v>0</v>
      </c>
      <c r="J25" s="96">
        <v>0</v>
      </c>
      <c r="K25" s="96">
        <v>0</v>
      </c>
      <c r="L25" s="96">
        <v>0</v>
      </c>
      <c r="M25" s="96">
        <v>0</v>
      </c>
      <c r="N25" s="1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1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1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16"/>
      <c r="AV25" s="96">
        <v>-619.6679038499999</v>
      </c>
      <c r="AW25" s="96">
        <v>-87.953358850000001</v>
      </c>
      <c r="AX25" s="96">
        <v>-318.5933225</v>
      </c>
      <c r="AY25" s="96">
        <v>-256.91432809999998</v>
      </c>
      <c r="AZ25" s="96">
        <v>-113.67435865000002</v>
      </c>
      <c r="BA25" s="96">
        <v>-147.31246824999997</v>
      </c>
      <c r="BB25" s="96">
        <v>-154.96936545</v>
      </c>
      <c r="BC25" s="96">
        <v>-204.2176293</v>
      </c>
      <c r="BD25" s="96">
        <v>-152.08458804999998</v>
      </c>
      <c r="BE25" s="96">
        <v>-159.01581574553151</v>
      </c>
      <c r="BF25" s="16"/>
      <c r="BG25" s="96">
        <v>-114928.07415999999</v>
      </c>
      <c r="BH25" s="96">
        <v>-114288.70037999999</v>
      </c>
      <c r="BI25" s="96">
        <v>-123752.15128000001</v>
      </c>
      <c r="BJ25" s="96">
        <v>-110163.21303</v>
      </c>
      <c r="BK25" s="96">
        <v>-109373.15268</v>
      </c>
      <c r="BL25" s="96">
        <v>-111661.70876000001</v>
      </c>
      <c r="BM25" s="96">
        <v>-111387.88632000001</v>
      </c>
      <c r="BN25" s="96">
        <v>-103673.91918</v>
      </c>
      <c r="BO25" s="96">
        <v>-90026.101729999995</v>
      </c>
      <c r="BP25" s="96">
        <v>-89053.699160000004</v>
      </c>
      <c r="BQ25" s="16"/>
      <c r="BR25" s="96">
        <v>0</v>
      </c>
      <c r="BS25" s="96">
        <v>0</v>
      </c>
      <c r="BT25" s="96">
        <v>0</v>
      </c>
      <c r="BU25" s="96">
        <v>0</v>
      </c>
      <c r="BV25" s="96">
        <v>0</v>
      </c>
      <c r="BW25" s="96">
        <v>0</v>
      </c>
      <c r="BX25" s="96">
        <v>0</v>
      </c>
      <c r="BY25" s="96">
        <v>0</v>
      </c>
      <c r="BZ25" s="96">
        <v>0</v>
      </c>
      <c r="CA25" s="96">
        <v>0</v>
      </c>
      <c r="CB25" s="1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16"/>
      <c r="CN25" s="96">
        <v>1671.1007663842765</v>
      </c>
      <c r="CO25" s="96">
        <v>1709.3977475717923</v>
      </c>
      <c r="CP25" s="96">
        <v>1607.577486514504</v>
      </c>
      <c r="CQ25" s="96">
        <v>2055.7997678862239</v>
      </c>
      <c r="CR25" s="96">
        <v>1832.1365113159352</v>
      </c>
      <c r="CS25" s="96">
        <v>2119.3977081956687</v>
      </c>
      <c r="CT25" s="96">
        <v>2277.8224473088571</v>
      </c>
      <c r="CU25" s="96">
        <v>2402.908512</v>
      </c>
      <c r="CV25" s="96">
        <v>2556.9207880000004</v>
      </c>
      <c r="CW25" s="96">
        <v>2809.0478027619047</v>
      </c>
      <c r="CX25" s="16"/>
      <c r="CY25" s="96">
        <v>0</v>
      </c>
      <c r="CZ25" s="96">
        <v>0</v>
      </c>
      <c r="DA25" s="96">
        <v>164.01487779326428</v>
      </c>
      <c r="DB25" s="96">
        <v>1176.5293801454429</v>
      </c>
      <c r="DC25" s="96">
        <v>2427.7797861199506</v>
      </c>
      <c r="DD25" s="96">
        <v>3196.2411390050443</v>
      </c>
      <c r="DE25" s="96">
        <v>3534.9079953227911</v>
      </c>
      <c r="DF25" s="96">
        <v>3631.1518773571429</v>
      </c>
      <c r="DG25" s="96">
        <v>3737.6681222142852</v>
      </c>
      <c r="DH25" s="96">
        <v>3703.4859635714283</v>
      </c>
      <c r="DI25" s="16"/>
      <c r="DJ25" s="96">
        <v>123.93358076999999</v>
      </c>
      <c r="DK25" s="96">
        <v>17.59067177</v>
      </c>
      <c r="DL25" s="96">
        <v>63.718664499999996</v>
      </c>
      <c r="DM25" s="96">
        <v>51.382865619999997</v>
      </c>
      <c r="DN25" s="96">
        <v>22.734871730000002</v>
      </c>
      <c r="DO25" s="96">
        <v>29.462493649999995</v>
      </c>
      <c r="DP25" s="96">
        <v>30.993873090000001</v>
      </c>
      <c r="DQ25" s="96">
        <v>40.84352586</v>
      </c>
      <c r="DR25" s="96">
        <v>30.416917609999999</v>
      </c>
      <c r="DS25" s="96">
        <v>31.803163149106304</v>
      </c>
      <c r="DT25" s="16"/>
      <c r="DU25" s="96">
        <v>1170.1571146299998</v>
      </c>
      <c r="DV25" s="96">
        <v>1216.1808435600001</v>
      </c>
      <c r="DW25" s="96">
        <v>2673.48424419</v>
      </c>
      <c r="DX25" s="96">
        <v>2111.2057199999999</v>
      </c>
      <c r="DY25" s="96">
        <v>2487.6695821900003</v>
      </c>
      <c r="DZ25" s="96">
        <v>2345.35729528</v>
      </c>
      <c r="EA25" s="96">
        <v>2348.6681429999999</v>
      </c>
      <c r="EB25" s="96">
        <v>2614.1255097100002</v>
      </c>
      <c r="EC25" s="96">
        <v>2614.8467626099996</v>
      </c>
      <c r="ED25" s="96">
        <v>2850.7172703743377</v>
      </c>
      <c r="EE25" s="16"/>
      <c r="EF25" s="96">
        <v>31346.68793486229</v>
      </c>
      <c r="EG25" s="96">
        <v>32232.849047883235</v>
      </c>
      <c r="EH25" s="96">
        <v>26122.336257112216</v>
      </c>
      <c r="EI25" s="96">
        <v>26189.050289105868</v>
      </c>
      <c r="EJ25" s="96">
        <v>22476.193084179529</v>
      </c>
      <c r="EK25" s="96">
        <v>26885.930098448865</v>
      </c>
      <c r="EL25" s="96">
        <v>25660.685041231354</v>
      </c>
      <c r="EM25" s="96">
        <v>22057.155480800491</v>
      </c>
      <c r="EN25" s="96">
        <v>16932.113789452182</v>
      </c>
      <c r="EO25" s="96">
        <v>14450.811708917165</v>
      </c>
      <c r="EP25" s="16"/>
      <c r="EQ25" s="96">
        <v>52340.048325819967</v>
      </c>
      <c r="ER25" s="96">
        <v>53626.007088270111</v>
      </c>
      <c r="ES25" s="96">
        <v>54394.997956090025</v>
      </c>
      <c r="ET25" s="96">
        <v>55965.625802719944</v>
      </c>
      <c r="EU25" s="96">
        <v>56885.299717350004</v>
      </c>
      <c r="EV25" s="96">
        <v>58616.186550370112</v>
      </c>
      <c r="EW25" s="96">
        <v>59988.859479020059</v>
      </c>
      <c r="EX25" s="96">
        <v>62196.587419499883</v>
      </c>
      <c r="EY25" s="96">
        <v>64327.854890929913</v>
      </c>
      <c r="EZ25" s="96">
        <v>66548.4739310398</v>
      </c>
      <c r="FA25" s="16"/>
      <c r="FB25" s="96">
        <v>6927.7710930981029</v>
      </c>
      <c r="FC25" s="96">
        <v>6995.0963755550292</v>
      </c>
      <c r="FD25" s="96">
        <v>7046.5758061644528</v>
      </c>
      <c r="FE25" s="96">
        <v>7387.2330687486901</v>
      </c>
      <c r="FF25" s="96">
        <v>7880.0426708615196</v>
      </c>
      <c r="FG25" s="96">
        <v>7724.8665176851109</v>
      </c>
      <c r="FH25" s="96">
        <v>7811.7766373878176</v>
      </c>
      <c r="FI25" s="96">
        <v>7788.0740303772054</v>
      </c>
      <c r="FJ25" s="96">
        <v>8528.5144319517749</v>
      </c>
      <c r="FK25" s="96">
        <v>8631.6254777149479</v>
      </c>
      <c r="FL25" s="16"/>
      <c r="FM25" s="96">
        <v>24008.36976190476</v>
      </c>
      <c r="FN25" s="96">
        <v>25393.846476666662</v>
      </c>
      <c r="FO25" s="96">
        <v>23896.674534761907</v>
      </c>
      <c r="FP25" s="96">
        <v>22360.572312952379</v>
      </c>
      <c r="FQ25" s="96">
        <v>23441.37977333333</v>
      </c>
      <c r="FR25" s="96">
        <v>27091.81937714286</v>
      </c>
      <c r="FS25" s="96">
        <v>25808.095577619049</v>
      </c>
      <c r="FT25" s="96">
        <v>36616.34589480437</v>
      </c>
      <c r="FU25" s="96">
        <v>23410.269514696345</v>
      </c>
      <c r="FV25" s="96">
        <v>21683.220369711529</v>
      </c>
      <c r="FW25" s="1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16"/>
      <c r="GI25" s="96">
        <v>9564.1735802055773</v>
      </c>
      <c r="GJ25" s="96">
        <v>11085.378662994608</v>
      </c>
      <c r="GK25" s="96">
        <v>11091.625891839616</v>
      </c>
      <c r="GL25" s="96">
        <v>7463.6493421814375</v>
      </c>
      <c r="GM25" s="96">
        <v>6861.2423340851601</v>
      </c>
      <c r="GN25" s="96">
        <v>6921.0112986309105</v>
      </c>
      <c r="GO25" s="96">
        <v>7265.5354647556551</v>
      </c>
      <c r="GP25" s="96">
        <v>7344.4123239736928</v>
      </c>
      <c r="GQ25" s="96">
        <v>6918.799940579006</v>
      </c>
      <c r="GR25" s="96">
        <v>7412.1675147557016</v>
      </c>
      <c r="GS25" s="16"/>
      <c r="GT25" s="96">
        <v>33543.826470094646</v>
      </c>
      <c r="GU25" s="96">
        <v>29297.305768606187</v>
      </c>
      <c r="GV25" s="96">
        <v>27312.249033276872</v>
      </c>
      <c r="GW25" s="96">
        <v>26900.652821510503</v>
      </c>
      <c r="GX25" s="96">
        <v>29484.729226381034</v>
      </c>
      <c r="GY25" s="96">
        <v>30060.544306095238</v>
      </c>
      <c r="GZ25" s="96">
        <v>27219.532265205482</v>
      </c>
      <c r="HA25" s="96">
        <v>28020.840162847169</v>
      </c>
      <c r="HB25" s="96">
        <v>24379.731378405551</v>
      </c>
      <c r="HC25" s="96">
        <v>21209.342908142877</v>
      </c>
      <c r="HD25" s="16"/>
      <c r="HE25" s="96">
        <v>6533.1350000000002</v>
      </c>
      <c r="HF25" s="96">
        <v>5953.6788100000003</v>
      </c>
      <c r="HG25" s="96">
        <v>7895.4570800000001</v>
      </c>
      <c r="HH25" s="96">
        <v>8527.4522199999992</v>
      </c>
      <c r="HI25" s="96">
        <v>8695.0478495238094</v>
      </c>
      <c r="HJ25" s="96">
        <v>9043.2574000000004</v>
      </c>
      <c r="HK25" s="96">
        <v>9221.82998047619</v>
      </c>
      <c r="HL25" s="96">
        <v>9816.251743255516</v>
      </c>
      <c r="HM25" s="96">
        <v>8973.902871799537</v>
      </c>
      <c r="HN25" s="96">
        <v>7204.3586007454323</v>
      </c>
      <c r="HP25" s="97">
        <v>-384.46702960948159</v>
      </c>
      <c r="HQ25" s="97">
        <v>-369.54549291943755</v>
      </c>
      <c r="HR25" s="97">
        <v>-369.37048909371231</v>
      </c>
      <c r="HS25" s="97">
        <v>-555.09322801925487</v>
      </c>
      <c r="HT25" s="97">
        <v>-658.52245580541489</v>
      </c>
      <c r="HU25" s="97">
        <v>-785.28969977921577</v>
      </c>
      <c r="HV25" s="97">
        <v>-822.24333760588968</v>
      </c>
      <c r="HW25" s="97">
        <v>-731.72229911982868</v>
      </c>
      <c r="HX25" s="97">
        <v>-936.40587890447466</v>
      </c>
      <c r="HY25" s="97">
        <v>-1105.7710120100783</v>
      </c>
      <c r="HZ25" s="8"/>
      <c r="IA25" s="97">
        <v>-1042.7991517723381</v>
      </c>
      <c r="IB25" s="97">
        <v>-1157.8353676309252</v>
      </c>
      <c r="IC25" s="97">
        <v>-1033.1898515948023</v>
      </c>
      <c r="ID25" s="97">
        <v>-1632.5585153516304</v>
      </c>
      <c r="IE25" s="97">
        <v>-1773.2414647603669</v>
      </c>
      <c r="IF25" s="97">
        <v>-888.61224325648516</v>
      </c>
      <c r="IG25" s="97">
        <v>-1276.2851667117579</v>
      </c>
      <c r="IH25" s="97">
        <v>-2044.9386012021018</v>
      </c>
      <c r="II25" s="97">
        <v>-2223.7818849930445</v>
      </c>
      <c r="IJ25" s="97">
        <v>-2379.2902163734452</v>
      </c>
      <c r="IK25" s="8"/>
      <c r="IL25" s="97"/>
      <c r="IM25" s="97"/>
      <c r="IN25" s="97"/>
      <c r="IO25" s="97"/>
      <c r="IP25" s="97"/>
      <c r="IQ25" s="97"/>
      <c r="IR25" s="97"/>
      <c r="IS25" s="97"/>
      <c r="IT25" s="97"/>
      <c r="IU25" s="97"/>
      <c r="IV25" s="8"/>
      <c r="IW25" s="97">
        <v>-51343.855862749588</v>
      </c>
      <c r="IX25" s="97">
        <v>-49339.935751059362</v>
      </c>
      <c r="IY25" s="97">
        <v>-57580.471881179976</v>
      </c>
      <c r="IZ25" s="97">
        <v>-43296.388142147778</v>
      </c>
      <c r="JA25" s="97">
        <v>-52491.202952052205</v>
      </c>
      <c r="JB25" s="97">
        <v>-73665.781028527446</v>
      </c>
      <c r="JC25" s="97">
        <v>-56456.586713745732</v>
      </c>
      <c r="JD25" s="97">
        <v>-49572.081545754641</v>
      </c>
      <c r="JE25" s="97">
        <v>-50245.688273237916</v>
      </c>
      <c r="JF25" s="97">
        <v>-62159.848470096273</v>
      </c>
      <c r="JG25" s="8"/>
      <c r="JH25" s="97">
        <v>-1456.1871409837099</v>
      </c>
      <c r="JI25" s="97">
        <v>-1413.0816872382998</v>
      </c>
      <c r="JJ25" s="97">
        <v>-1412.626460772914</v>
      </c>
      <c r="JK25" s="97">
        <v>-1471.5600056524183</v>
      </c>
      <c r="JL25" s="97">
        <v>-1541.4211904221495</v>
      </c>
      <c r="JM25" s="97">
        <v>-1581.5859384703811</v>
      </c>
      <c r="JN25" s="97">
        <v>-1576.0340595954685</v>
      </c>
      <c r="JO25" s="97">
        <v>-1599.9759620351108</v>
      </c>
      <c r="JP25" s="97">
        <v>-1636.1560537940923</v>
      </c>
      <c r="JQ25" s="97">
        <v>-1660.8056706726181</v>
      </c>
      <c r="JR25" s="8"/>
      <c r="JS25" s="97">
        <v>-74.025225232838338</v>
      </c>
      <c r="JT25" s="97">
        <v>-59.496472465623135</v>
      </c>
      <c r="JU25" s="97">
        <v>-62.849618025043483</v>
      </c>
      <c r="JV25" s="97">
        <v>-65.496173138670258</v>
      </c>
      <c r="JW25" s="97">
        <v>-46.629862083319757</v>
      </c>
      <c r="JX25" s="97">
        <v>-49.592230213936624</v>
      </c>
      <c r="JY25" s="97">
        <v>-63.364717047097677</v>
      </c>
      <c r="JZ25" s="97">
        <v>-66.460301789163424</v>
      </c>
      <c r="KA25" s="97">
        <v>-79.322985970540628</v>
      </c>
      <c r="KB25" s="97">
        <v>-77.672748268802394</v>
      </c>
      <c r="KC25" s="8"/>
      <c r="KD25" s="97">
        <v>-1764.8560933683486</v>
      </c>
      <c r="KE25" s="97">
        <v>-1715.6503301582025</v>
      </c>
      <c r="KF25" s="97">
        <v>-1711.7748478294359</v>
      </c>
      <c r="KG25" s="97">
        <v>-2183.2164776583322</v>
      </c>
      <c r="KH25" s="97">
        <v>-2562.4523574524842</v>
      </c>
      <c r="KI25" s="97">
        <v>-1922.7799373445764</v>
      </c>
      <c r="KJ25" s="97">
        <v>-2213.2665940090155</v>
      </c>
      <c r="KK25" s="97">
        <v>-2225.9232962426245</v>
      </c>
      <c r="KL25" s="97">
        <v>-2212.6251558782528</v>
      </c>
      <c r="KM25" s="97">
        <v>-4193.2486222402867</v>
      </c>
      <c r="KN25" s="8"/>
      <c r="KO25" s="97">
        <v>-251.36903251511421</v>
      </c>
      <c r="KP25" s="97">
        <v>-239.07277729925258</v>
      </c>
      <c r="KQ25" s="97">
        <v>-236.46286530685157</v>
      </c>
      <c r="KR25" s="97">
        <v>-237.57404814617689</v>
      </c>
      <c r="KS25" s="97">
        <v>-240.00205153827878</v>
      </c>
      <c r="KT25" s="97">
        <v>-256.1896299255896</v>
      </c>
      <c r="KU25" s="97">
        <v>-244.9718959321722</v>
      </c>
      <c r="KV25" s="97">
        <v>-262.75087083224435</v>
      </c>
      <c r="KW25" s="97">
        <v>-266.81816583186134</v>
      </c>
      <c r="KX25" s="97">
        <v>-257.20793292228512</v>
      </c>
      <c r="KY25" s="8"/>
      <c r="KZ25" s="97">
        <v>-110.29666529965138</v>
      </c>
      <c r="LA25" s="97">
        <v>-78.117298920465075</v>
      </c>
      <c r="LB25" s="97">
        <v>-43.028919493357002</v>
      </c>
      <c r="LC25" s="97">
        <v>-211.74991748369408</v>
      </c>
      <c r="LD25" s="97">
        <v>-388.81125134585295</v>
      </c>
      <c r="LE25" s="97">
        <v>-307.01061299412117</v>
      </c>
      <c r="LF25" s="97">
        <v>-450.31519371719372</v>
      </c>
      <c r="LG25" s="97">
        <v>-305.6406879602273</v>
      </c>
      <c r="LH25" s="97">
        <v>-257.37914144463014</v>
      </c>
      <c r="LI25" s="97">
        <v>-1217.7837324819379</v>
      </c>
      <c r="LJ25" s="8"/>
      <c r="LK25" s="97">
        <v>-0.36450453055150117</v>
      </c>
      <c r="LL25" s="97">
        <v>0</v>
      </c>
      <c r="LM25" s="97">
        <v>0</v>
      </c>
      <c r="LN25" s="97">
        <v>-11.952184776250308</v>
      </c>
      <c r="LO25" s="97">
        <v>-2.466585632690915</v>
      </c>
      <c r="LP25" s="97">
        <v>0</v>
      </c>
      <c r="LQ25" s="97">
        <v>-15.217126244862635</v>
      </c>
      <c r="LR25" s="97">
        <v>-17.588690061047949</v>
      </c>
      <c r="LS25" s="97">
        <v>-5.462107492149479</v>
      </c>
      <c r="LT25" s="97">
        <v>-86.151072632766997</v>
      </c>
    </row>
    <row r="26" spans="1:332" ht="12.75" x14ac:dyDescent="0.2">
      <c r="A26" s="155">
        <v>24</v>
      </c>
      <c r="B26" s="141" t="s">
        <v>2</v>
      </c>
      <c r="C26" s="155">
        <v>24</v>
      </c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16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16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16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16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16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16"/>
      <c r="BR26" s="22"/>
      <c r="BS26" s="22"/>
      <c r="BT26" s="22"/>
      <c r="BU26" s="22"/>
      <c r="BV26" s="22"/>
      <c r="BW26" s="22"/>
      <c r="BX26" s="22"/>
      <c r="BY26" s="22"/>
      <c r="BZ26" s="22"/>
      <c r="CA26" s="22"/>
      <c r="CB26" s="16"/>
      <c r="CC26" s="22"/>
      <c r="CD26" s="22"/>
      <c r="CE26" s="22"/>
      <c r="CF26" s="22"/>
      <c r="CG26" s="22"/>
      <c r="CH26" s="22"/>
      <c r="CI26" s="22"/>
      <c r="CJ26" s="22"/>
      <c r="CK26" s="22"/>
      <c r="CL26" s="22"/>
      <c r="CM26" s="16"/>
      <c r="CN26" s="22">
        <v>0</v>
      </c>
      <c r="CO26" s="22">
        <v>0</v>
      </c>
      <c r="CP26" s="22">
        <v>0</v>
      </c>
      <c r="CQ26" s="22">
        <v>0</v>
      </c>
      <c r="CR26" s="22">
        <v>0</v>
      </c>
      <c r="CS26" s="22">
        <v>0</v>
      </c>
      <c r="CT26" s="22">
        <v>0</v>
      </c>
      <c r="CU26" s="22">
        <v>0</v>
      </c>
      <c r="CV26" s="22">
        <v>0</v>
      </c>
      <c r="CW26" s="22">
        <v>0</v>
      </c>
      <c r="CX26" s="16"/>
      <c r="CY26" s="22">
        <v>0</v>
      </c>
      <c r="CZ26" s="22">
        <v>0</v>
      </c>
      <c r="DA26" s="22">
        <v>0</v>
      </c>
      <c r="DB26" s="22">
        <v>0</v>
      </c>
      <c r="DC26" s="22">
        <v>0</v>
      </c>
      <c r="DD26" s="22">
        <v>0</v>
      </c>
      <c r="DE26" s="22">
        <v>0</v>
      </c>
      <c r="DF26" s="22">
        <v>0</v>
      </c>
      <c r="DG26" s="22">
        <v>0</v>
      </c>
      <c r="DH26" s="22">
        <v>0</v>
      </c>
      <c r="DI26" s="16"/>
      <c r="DJ26" s="22"/>
      <c r="DK26" s="22"/>
      <c r="DL26" s="22"/>
      <c r="DM26" s="22"/>
      <c r="DN26" s="22"/>
      <c r="DO26" s="22"/>
      <c r="DP26" s="22"/>
      <c r="DQ26" s="22"/>
      <c r="DR26" s="22"/>
      <c r="DS26" s="22"/>
      <c r="DT26" s="16"/>
      <c r="DU26" s="22"/>
      <c r="DV26" s="22"/>
      <c r="DW26" s="22"/>
      <c r="DX26" s="22"/>
      <c r="DY26" s="22"/>
      <c r="DZ26" s="22"/>
      <c r="EA26" s="22"/>
      <c r="EB26" s="22"/>
      <c r="EC26" s="22"/>
      <c r="ED26" s="22"/>
      <c r="EE26" s="16"/>
      <c r="EF26" s="22">
        <v>0</v>
      </c>
      <c r="EG26" s="22">
        <v>0</v>
      </c>
      <c r="EH26" s="22">
        <v>0</v>
      </c>
      <c r="EI26" s="22">
        <v>0</v>
      </c>
      <c r="EJ26" s="22">
        <v>0</v>
      </c>
      <c r="EK26" s="22">
        <v>0</v>
      </c>
      <c r="EL26" s="22">
        <v>0</v>
      </c>
      <c r="EM26" s="22">
        <v>0</v>
      </c>
      <c r="EN26" s="22">
        <v>0</v>
      </c>
      <c r="EO26" s="22">
        <v>0</v>
      </c>
      <c r="EP26" s="16"/>
      <c r="EQ26" s="22">
        <v>42557.891765789966</v>
      </c>
      <c r="ER26" s="22">
        <v>44241.981627730107</v>
      </c>
      <c r="ES26" s="22">
        <v>46160.882809270028</v>
      </c>
      <c r="ET26" s="22">
        <v>40837.366031699938</v>
      </c>
      <c r="EU26" s="22">
        <v>40557.462626440007</v>
      </c>
      <c r="EV26" s="22">
        <v>48427.478134560108</v>
      </c>
      <c r="EW26" s="22">
        <v>47581.709764190062</v>
      </c>
      <c r="EX26" s="22">
        <v>44362.790073429867</v>
      </c>
      <c r="EY26" s="22">
        <v>44741.963397739913</v>
      </c>
      <c r="EZ26" s="22">
        <v>44681.902367079791</v>
      </c>
      <c r="FA26" s="16"/>
      <c r="FB26" s="22"/>
      <c r="FC26" s="22"/>
      <c r="FD26" s="22"/>
      <c r="FE26" s="22"/>
      <c r="FF26" s="22"/>
      <c r="FG26" s="22"/>
      <c r="FH26" s="22"/>
      <c r="FI26" s="22"/>
      <c r="FJ26" s="22"/>
      <c r="FK26" s="22"/>
      <c r="FL26" s="16"/>
      <c r="FM26" s="22">
        <v>0</v>
      </c>
      <c r="FN26" s="22">
        <v>0</v>
      </c>
      <c r="FO26" s="22">
        <v>0</v>
      </c>
      <c r="FP26" s="22">
        <v>0</v>
      </c>
      <c r="FQ26" s="22">
        <v>0</v>
      </c>
      <c r="FR26" s="22">
        <v>0</v>
      </c>
      <c r="FS26" s="22">
        <v>0</v>
      </c>
      <c r="FT26" s="22">
        <v>0</v>
      </c>
      <c r="FU26" s="22">
        <v>0</v>
      </c>
      <c r="FV26" s="22">
        <v>0</v>
      </c>
      <c r="FW26" s="16"/>
      <c r="FX26" s="22"/>
      <c r="FY26" s="22"/>
      <c r="FZ26" s="22"/>
      <c r="GA26" s="22"/>
      <c r="GB26" s="22"/>
      <c r="GC26" s="22"/>
      <c r="GD26" s="22"/>
      <c r="GE26" s="22"/>
      <c r="GF26" s="22"/>
      <c r="GG26" s="22"/>
      <c r="GH26" s="16"/>
      <c r="GI26" s="22"/>
      <c r="GJ26" s="22"/>
      <c r="GK26" s="22"/>
      <c r="GL26" s="22"/>
      <c r="GM26" s="22"/>
      <c r="GN26" s="22"/>
      <c r="GO26" s="22"/>
      <c r="GP26" s="22"/>
      <c r="GQ26" s="22"/>
      <c r="GR26" s="22"/>
      <c r="GS26" s="16"/>
      <c r="GT26" s="22">
        <v>0</v>
      </c>
      <c r="GU26" s="22">
        <v>0</v>
      </c>
      <c r="GV26" s="22">
        <v>0</v>
      </c>
      <c r="GW26" s="22">
        <v>0</v>
      </c>
      <c r="GX26" s="22">
        <v>0</v>
      </c>
      <c r="GY26" s="22">
        <v>0</v>
      </c>
      <c r="GZ26" s="22">
        <v>0</v>
      </c>
      <c r="HA26" s="22">
        <v>0</v>
      </c>
      <c r="HB26" s="22">
        <v>0</v>
      </c>
      <c r="HC26" s="22">
        <v>0</v>
      </c>
      <c r="HD26" s="16"/>
      <c r="HE26" s="22">
        <v>0</v>
      </c>
      <c r="HF26" s="22">
        <v>0</v>
      </c>
      <c r="HG26" s="22">
        <v>0</v>
      </c>
      <c r="HH26" s="22">
        <v>0</v>
      </c>
      <c r="HI26" s="22">
        <v>0</v>
      </c>
      <c r="HJ26" s="22">
        <v>0</v>
      </c>
      <c r="HK26" s="22">
        <v>0</v>
      </c>
      <c r="HL26" s="22">
        <v>0</v>
      </c>
      <c r="HM26" s="22">
        <v>0</v>
      </c>
      <c r="HN26" s="22">
        <v>0</v>
      </c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8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8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8"/>
      <c r="IW26" s="70">
        <v>-51124.251500000006</v>
      </c>
      <c r="IX26" s="70">
        <v>-49147.057200000003</v>
      </c>
      <c r="IY26" s="70">
        <v>-57389.378600000004</v>
      </c>
      <c r="IZ26" s="70">
        <v>-43139.016300000003</v>
      </c>
      <c r="JA26" s="70">
        <v>-52304.5553</v>
      </c>
      <c r="JB26" s="70">
        <v>-73509.472200000004</v>
      </c>
      <c r="JC26" s="70">
        <v>-56324.366800000003</v>
      </c>
      <c r="JD26" s="70">
        <v>-49451.111599999997</v>
      </c>
      <c r="JE26" s="70">
        <v>-50107.090699999993</v>
      </c>
      <c r="JF26" s="70">
        <v>-62009.169399999992</v>
      </c>
      <c r="JG26" s="8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8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8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8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8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8"/>
      <c r="LK26" s="70"/>
      <c r="LL26" s="70"/>
      <c r="LM26" s="70"/>
      <c r="LN26" s="70"/>
      <c r="LO26" s="70"/>
      <c r="LP26" s="70"/>
      <c r="LQ26" s="70"/>
      <c r="LR26" s="70"/>
      <c r="LS26" s="70"/>
      <c r="LT26" s="70"/>
    </row>
    <row r="27" spans="1:332" ht="12.75" x14ac:dyDescent="0.25">
      <c r="A27" s="155">
        <v>25</v>
      </c>
      <c r="B27" s="148" t="s">
        <v>3</v>
      </c>
      <c r="C27" s="155">
        <v>25</v>
      </c>
      <c r="D27" s="110"/>
      <c r="E27" s="110"/>
      <c r="F27" s="110"/>
      <c r="G27" s="110"/>
      <c r="H27" s="110"/>
      <c r="I27" s="110"/>
      <c r="J27" s="110"/>
      <c r="K27" s="110"/>
      <c r="L27" s="110"/>
      <c r="M27" s="110"/>
      <c r="N27" s="16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6"/>
      <c r="Z27" s="110"/>
      <c r="AA27" s="110"/>
      <c r="AB27" s="110"/>
      <c r="AC27" s="110"/>
      <c r="AD27" s="110"/>
      <c r="AE27" s="110"/>
      <c r="AF27" s="110"/>
      <c r="AG27" s="110"/>
      <c r="AH27" s="110"/>
      <c r="AI27" s="110"/>
      <c r="AJ27" s="16"/>
      <c r="AK27" s="110"/>
      <c r="AL27" s="110"/>
      <c r="AM27" s="110"/>
      <c r="AN27" s="110"/>
      <c r="AO27" s="110"/>
      <c r="AP27" s="110"/>
      <c r="AQ27" s="110"/>
      <c r="AR27" s="110"/>
      <c r="AS27" s="110"/>
      <c r="AT27" s="110"/>
      <c r="AU27" s="16"/>
      <c r="AV27" s="110"/>
      <c r="AW27" s="110"/>
      <c r="AX27" s="110"/>
      <c r="AY27" s="110"/>
      <c r="AZ27" s="110"/>
      <c r="BA27" s="110"/>
      <c r="BB27" s="110"/>
      <c r="BC27" s="110"/>
      <c r="BD27" s="110"/>
      <c r="BE27" s="110"/>
      <c r="BF27" s="16"/>
      <c r="BG27" s="110"/>
      <c r="BH27" s="110"/>
      <c r="BI27" s="110"/>
      <c r="BJ27" s="110"/>
      <c r="BK27" s="110"/>
      <c r="BL27" s="110"/>
      <c r="BM27" s="110"/>
      <c r="BN27" s="110"/>
      <c r="BO27" s="110"/>
      <c r="BP27" s="110"/>
      <c r="BQ27" s="16"/>
      <c r="BR27" s="110"/>
      <c r="BS27" s="110"/>
      <c r="BT27" s="110"/>
      <c r="BU27" s="110"/>
      <c r="BV27" s="110"/>
      <c r="BW27" s="110"/>
      <c r="BX27" s="110"/>
      <c r="BY27" s="110"/>
      <c r="BZ27" s="110"/>
      <c r="CA27" s="110"/>
      <c r="CB27" s="16"/>
      <c r="CC27" s="110"/>
      <c r="CD27" s="110"/>
      <c r="CE27" s="110"/>
      <c r="CF27" s="110"/>
      <c r="CG27" s="110"/>
      <c r="CH27" s="110"/>
      <c r="CI27" s="110"/>
      <c r="CJ27" s="110"/>
      <c r="CK27" s="110"/>
      <c r="CL27" s="110"/>
      <c r="CM27" s="16"/>
      <c r="CN27" s="110"/>
      <c r="CO27" s="110"/>
      <c r="CP27" s="110"/>
      <c r="CQ27" s="110"/>
      <c r="CR27" s="110"/>
      <c r="CS27" s="110"/>
      <c r="CT27" s="110"/>
      <c r="CU27" s="110"/>
      <c r="CV27" s="110"/>
      <c r="CW27" s="110"/>
      <c r="CX27" s="16"/>
      <c r="CY27" s="110">
        <v>0</v>
      </c>
      <c r="CZ27" s="110">
        <v>0</v>
      </c>
      <c r="DA27" s="110">
        <v>0</v>
      </c>
      <c r="DB27" s="110">
        <v>0</v>
      </c>
      <c r="DC27" s="110">
        <v>0</v>
      </c>
      <c r="DD27" s="110">
        <v>0</v>
      </c>
      <c r="DE27" s="110">
        <v>0</v>
      </c>
      <c r="DF27" s="110">
        <v>0</v>
      </c>
      <c r="DG27" s="110">
        <v>0</v>
      </c>
      <c r="DH27" s="110">
        <v>0</v>
      </c>
      <c r="DI27" s="16"/>
      <c r="DJ27" s="110"/>
      <c r="DK27" s="110"/>
      <c r="DL27" s="110"/>
      <c r="DM27" s="110"/>
      <c r="DN27" s="110"/>
      <c r="DO27" s="110"/>
      <c r="DP27" s="110"/>
      <c r="DQ27" s="110"/>
      <c r="DR27" s="110"/>
      <c r="DS27" s="110"/>
      <c r="DT27" s="16"/>
      <c r="DU27" s="110"/>
      <c r="DV27" s="110"/>
      <c r="DW27" s="110"/>
      <c r="DX27" s="110"/>
      <c r="DY27" s="110"/>
      <c r="DZ27" s="110"/>
      <c r="EA27" s="110"/>
      <c r="EB27" s="110"/>
      <c r="EC27" s="110"/>
      <c r="ED27" s="110"/>
      <c r="EE27" s="16"/>
      <c r="EF27" s="110"/>
      <c r="EG27" s="110"/>
      <c r="EH27" s="110"/>
      <c r="EI27" s="110"/>
      <c r="EJ27" s="110"/>
      <c r="EK27" s="110"/>
      <c r="EL27" s="110"/>
      <c r="EM27" s="110"/>
      <c r="EN27" s="110"/>
      <c r="EO27" s="110"/>
      <c r="EP27" s="16"/>
      <c r="EQ27" s="110">
        <v>9625.1131750599998</v>
      </c>
      <c r="ER27" s="110">
        <v>9261.532569949999</v>
      </c>
      <c r="ES27" s="110">
        <v>8128.3062375500012</v>
      </c>
      <c r="ET27" s="110">
        <v>14964.392811880001</v>
      </c>
      <c r="EU27" s="110">
        <v>16068.818044170001</v>
      </c>
      <c r="EV27" s="110">
        <v>9830.567370200004</v>
      </c>
      <c r="EW27" s="110">
        <v>12005.648070190004</v>
      </c>
      <c r="EX27" s="110">
        <v>17424.188179910012</v>
      </c>
      <c r="EY27" s="110">
        <v>19043.641560130007</v>
      </c>
      <c r="EZ27" s="110">
        <v>21272.006989630008</v>
      </c>
      <c r="FA27" s="16"/>
      <c r="FB27" s="110"/>
      <c r="FC27" s="110"/>
      <c r="FD27" s="110"/>
      <c r="FE27" s="110"/>
      <c r="FF27" s="110"/>
      <c r="FG27" s="110"/>
      <c r="FH27" s="110"/>
      <c r="FI27" s="110"/>
      <c r="FJ27" s="110"/>
      <c r="FK27" s="110"/>
      <c r="FL27" s="16"/>
      <c r="FM27" s="110">
        <v>0</v>
      </c>
      <c r="FN27" s="110">
        <v>0</v>
      </c>
      <c r="FO27" s="110">
        <v>0</v>
      </c>
      <c r="FP27" s="110">
        <v>0</v>
      </c>
      <c r="FQ27" s="110">
        <v>0</v>
      </c>
      <c r="FR27" s="110">
        <v>0</v>
      </c>
      <c r="FS27" s="110">
        <v>0</v>
      </c>
      <c r="FT27" s="110">
        <v>0</v>
      </c>
      <c r="FU27" s="110">
        <v>0</v>
      </c>
      <c r="FV27" s="110">
        <v>0</v>
      </c>
      <c r="FW27" s="16"/>
      <c r="FX27" s="110"/>
      <c r="FY27" s="110"/>
      <c r="FZ27" s="110"/>
      <c r="GA27" s="110"/>
      <c r="GB27" s="110"/>
      <c r="GC27" s="110"/>
      <c r="GD27" s="110"/>
      <c r="GE27" s="110"/>
      <c r="GF27" s="110"/>
      <c r="GG27" s="110"/>
      <c r="GH27" s="16"/>
      <c r="GI27" s="110"/>
      <c r="GJ27" s="110"/>
      <c r="GK27" s="110"/>
      <c r="GL27" s="110"/>
      <c r="GM27" s="110"/>
      <c r="GN27" s="110"/>
      <c r="GO27" s="110"/>
      <c r="GP27" s="110"/>
      <c r="GQ27" s="110"/>
      <c r="GR27" s="110"/>
      <c r="GS27" s="16"/>
      <c r="GT27" s="110"/>
      <c r="GU27" s="110"/>
      <c r="GV27" s="110"/>
      <c r="GW27" s="110"/>
      <c r="GX27" s="110"/>
      <c r="GY27" s="110"/>
      <c r="GZ27" s="110"/>
      <c r="HA27" s="110"/>
      <c r="HB27" s="110"/>
      <c r="HC27" s="110"/>
      <c r="HD27" s="16"/>
      <c r="HE27" s="110">
        <v>0</v>
      </c>
      <c r="HF27" s="110">
        <v>0</v>
      </c>
      <c r="HG27" s="110">
        <v>0</v>
      </c>
      <c r="HH27" s="110">
        <v>0</v>
      </c>
      <c r="HI27" s="110">
        <v>0</v>
      </c>
      <c r="HJ27" s="110">
        <v>0</v>
      </c>
      <c r="HK27" s="110">
        <v>0</v>
      </c>
      <c r="HL27" s="110">
        <v>0</v>
      </c>
      <c r="HM27" s="110">
        <v>0</v>
      </c>
      <c r="HN27" s="110">
        <v>0</v>
      </c>
      <c r="HP27" s="98"/>
      <c r="HQ27" s="98"/>
      <c r="HR27" s="98"/>
      <c r="HS27" s="98"/>
      <c r="HT27" s="98"/>
      <c r="HU27" s="98"/>
      <c r="HV27" s="98"/>
      <c r="HW27" s="98"/>
      <c r="HX27" s="98"/>
      <c r="HY27" s="98"/>
      <c r="HZ27" s="8"/>
      <c r="IA27" s="98">
        <v>-808.33675286883476</v>
      </c>
      <c r="IB27" s="98">
        <v>-930.70598408444903</v>
      </c>
      <c r="IC27" s="98">
        <v>-808.84666574762866</v>
      </c>
      <c r="ID27" s="98">
        <v>-1361.2946510185175</v>
      </c>
      <c r="IE27" s="98">
        <v>-1443.9936099817785</v>
      </c>
      <c r="IF27" s="98">
        <v>-614.42567426655899</v>
      </c>
      <c r="IG27" s="98">
        <v>-986.62742383109878</v>
      </c>
      <c r="IH27" s="98">
        <v>-1834.862706354711</v>
      </c>
      <c r="II27" s="98">
        <v>-1953.9991920495647</v>
      </c>
      <c r="IJ27" s="98">
        <v>-2144.3237513150852</v>
      </c>
      <c r="IK27" s="8"/>
      <c r="IL27" s="98">
        <v>-71044.41715523797</v>
      </c>
      <c r="IM27" s="98">
        <v>-59324.521933914337</v>
      </c>
      <c r="IN27" s="98">
        <v>-51352.343589105367</v>
      </c>
      <c r="IO27" s="98">
        <v>-96871.964679146578</v>
      </c>
      <c r="IP27" s="98">
        <v>-106783.87915982715</v>
      </c>
      <c r="IQ27" s="98">
        <v>-74575.380034526985</v>
      </c>
      <c r="IR27" s="98">
        <v>-79180.989705394109</v>
      </c>
      <c r="IS27" s="98">
        <v>-102651.33164751642</v>
      </c>
      <c r="IT27" s="98">
        <v>-115267.75179634274</v>
      </c>
      <c r="IU27" s="98">
        <v>-113446.17425847924</v>
      </c>
      <c r="IV27" s="8"/>
      <c r="IW27" s="98"/>
      <c r="IX27" s="98"/>
      <c r="IY27" s="98"/>
      <c r="IZ27" s="98"/>
      <c r="JA27" s="98"/>
      <c r="JB27" s="98"/>
      <c r="JC27" s="98"/>
      <c r="JD27" s="98"/>
      <c r="JE27" s="98"/>
      <c r="JF27" s="98"/>
      <c r="JG27" s="8"/>
      <c r="JH27" s="98"/>
      <c r="JI27" s="98"/>
      <c r="JJ27" s="98"/>
      <c r="JK27" s="98"/>
      <c r="JL27" s="98"/>
      <c r="JM27" s="98"/>
      <c r="JN27" s="98"/>
      <c r="JO27" s="98"/>
      <c r="JP27" s="98"/>
      <c r="JQ27" s="98"/>
      <c r="JR27" s="8"/>
      <c r="JS27" s="98"/>
      <c r="JT27" s="98"/>
      <c r="JU27" s="98"/>
      <c r="JV27" s="98"/>
      <c r="JW27" s="98"/>
      <c r="JX27" s="98"/>
      <c r="JY27" s="98"/>
      <c r="JZ27" s="98"/>
      <c r="KA27" s="98"/>
      <c r="KB27" s="98"/>
      <c r="KC27" s="8"/>
      <c r="KD27" s="98">
        <v>-1.0815810371472854</v>
      </c>
      <c r="KE27" s="98">
        <v>-4.0863466243264694</v>
      </c>
      <c r="KF27" s="98">
        <v>-0.76224729736599439</v>
      </c>
      <c r="KG27" s="98">
        <v>-400.82192253107416</v>
      </c>
      <c r="KH27" s="98">
        <v>-695.43998526712858</v>
      </c>
      <c r="KI27" s="98">
        <v>-7.1189011874882819</v>
      </c>
      <c r="KJ27" s="98">
        <v>-304.33014851718019</v>
      </c>
      <c r="KK27" s="98">
        <v>-287.98775021537637</v>
      </c>
      <c r="KL27" s="98">
        <v>-230.86727280221993</v>
      </c>
      <c r="KM27" s="98">
        <v>-2181.6344351457305</v>
      </c>
      <c r="KN27" s="8"/>
      <c r="KO27" s="98"/>
      <c r="KP27" s="98"/>
      <c r="KQ27" s="98"/>
      <c r="KR27" s="98"/>
      <c r="KS27" s="98"/>
      <c r="KT27" s="98"/>
      <c r="KU27" s="98"/>
      <c r="KV27" s="98"/>
      <c r="KW27" s="98"/>
      <c r="KX27" s="98"/>
      <c r="KY27" s="8"/>
      <c r="KZ27" s="98">
        <v>-110.29666529965138</v>
      </c>
      <c r="LA27" s="98">
        <v>-78.117298920465075</v>
      </c>
      <c r="LB27" s="98">
        <v>-43.028919493357002</v>
      </c>
      <c r="LC27" s="98">
        <v>-211.74991748369408</v>
      </c>
      <c r="LD27" s="98">
        <v>-388.81125134585295</v>
      </c>
      <c r="LE27" s="98">
        <v>-307.01061299412117</v>
      </c>
      <c r="LF27" s="98">
        <v>-450.31519371719372</v>
      </c>
      <c r="LG27" s="98">
        <v>-305.6406879602273</v>
      </c>
      <c r="LH27" s="98">
        <v>-257.37914144463014</v>
      </c>
      <c r="LI27" s="98">
        <v>-1217.7837324819379</v>
      </c>
      <c r="LJ27" s="8"/>
      <c r="LK27" s="98">
        <v>-0.36450453055150117</v>
      </c>
      <c r="LL27" s="98">
        <v>0</v>
      </c>
      <c r="LM27" s="98">
        <v>0</v>
      </c>
      <c r="LN27" s="98">
        <v>-11.952184776250308</v>
      </c>
      <c r="LO27" s="98">
        <v>-2.466585632690915</v>
      </c>
      <c r="LP27" s="98">
        <v>0</v>
      </c>
      <c r="LQ27" s="98">
        <v>-15.217126244862635</v>
      </c>
      <c r="LR27" s="98">
        <v>-17.588690061047949</v>
      </c>
      <c r="LS27" s="98">
        <v>-5.462107492149479</v>
      </c>
      <c r="LT27" s="98">
        <v>-86.151072632766997</v>
      </c>
    </row>
    <row r="28" spans="1:332" ht="12.75" x14ac:dyDescent="0.2">
      <c r="A28" s="155">
        <v>26</v>
      </c>
      <c r="B28" s="141" t="s">
        <v>19</v>
      </c>
      <c r="C28" s="155">
        <v>26</v>
      </c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16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16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16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16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16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16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16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16"/>
      <c r="CN28" s="22">
        <v>0</v>
      </c>
      <c r="CO28" s="22">
        <v>0</v>
      </c>
      <c r="CP28" s="22">
        <v>0</v>
      </c>
      <c r="CQ28" s="22">
        <v>0</v>
      </c>
      <c r="CR28" s="22">
        <v>0</v>
      </c>
      <c r="CS28" s="22">
        <v>0</v>
      </c>
      <c r="CT28" s="22">
        <v>0</v>
      </c>
      <c r="CU28" s="22">
        <v>0</v>
      </c>
      <c r="CV28" s="22">
        <v>0</v>
      </c>
      <c r="CW28" s="22">
        <v>0</v>
      </c>
      <c r="CX28" s="16"/>
      <c r="CY28" s="22">
        <v>0</v>
      </c>
      <c r="CZ28" s="22">
        <v>0</v>
      </c>
      <c r="DA28" s="22">
        <v>0</v>
      </c>
      <c r="DB28" s="22">
        <v>0</v>
      </c>
      <c r="DC28" s="22">
        <v>0</v>
      </c>
      <c r="DD28" s="22">
        <v>0</v>
      </c>
      <c r="DE28" s="22">
        <v>0</v>
      </c>
      <c r="DF28" s="22">
        <v>0</v>
      </c>
      <c r="DG28" s="22">
        <v>0</v>
      </c>
      <c r="DH28" s="22">
        <v>0</v>
      </c>
      <c r="DI28" s="16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16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16"/>
      <c r="EF28" s="22">
        <v>0</v>
      </c>
      <c r="EG28" s="22">
        <v>0</v>
      </c>
      <c r="EH28" s="22">
        <v>0</v>
      </c>
      <c r="EI28" s="22">
        <v>0</v>
      </c>
      <c r="EJ28" s="22">
        <v>0</v>
      </c>
      <c r="EK28" s="22">
        <v>0</v>
      </c>
      <c r="EL28" s="22">
        <v>0</v>
      </c>
      <c r="EM28" s="22">
        <v>0</v>
      </c>
      <c r="EN28" s="22">
        <v>0</v>
      </c>
      <c r="EO28" s="22">
        <v>0</v>
      </c>
      <c r="EP28" s="16"/>
      <c r="EQ28" s="22">
        <v>62.981392789999731</v>
      </c>
      <c r="ER28" s="22">
        <v>49.890974919999749</v>
      </c>
      <c r="ES28" s="22">
        <v>53.918166709999703</v>
      </c>
      <c r="ET28" s="22">
        <v>57.707814029999689</v>
      </c>
      <c r="EU28" s="22">
        <v>38.569919909999719</v>
      </c>
      <c r="EV28" s="22">
        <v>41.27194457999969</v>
      </c>
      <c r="EW28" s="22">
        <v>54.854711329999716</v>
      </c>
      <c r="EX28" s="22">
        <v>57.62480259999969</v>
      </c>
      <c r="EY28" s="22">
        <v>70.230297880000009</v>
      </c>
      <c r="EZ28" s="22">
        <v>68.377448309999991</v>
      </c>
      <c r="FA28" s="16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16"/>
      <c r="FM28" s="22">
        <v>0</v>
      </c>
      <c r="FN28" s="22">
        <v>0</v>
      </c>
      <c r="FO28" s="22">
        <v>0</v>
      </c>
      <c r="FP28" s="22">
        <v>0</v>
      </c>
      <c r="FQ28" s="22">
        <v>0</v>
      </c>
      <c r="FR28" s="22">
        <v>0</v>
      </c>
      <c r="FS28" s="22">
        <v>0</v>
      </c>
      <c r="FT28" s="22">
        <v>0</v>
      </c>
      <c r="FU28" s="22">
        <v>0</v>
      </c>
      <c r="FV28" s="22">
        <v>0</v>
      </c>
      <c r="FW28" s="16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16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16"/>
      <c r="GT28" s="22">
        <v>0</v>
      </c>
      <c r="GU28" s="22">
        <v>0</v>
      </c>
      <c r="GV28" s="22">
        <v>0</v>
      </c>
      <c r="GW28" s="22">
        <v>0</v>
      </c>
      <c r="GX28" s="22">
        <v>0</v>
      </c>
      <c r="GY28" s="22">
        <v>0</v>
      </c>
      <c r="GZ28" s="22">
        <v>0</v>
      </c>
      <c r="HA28" s="22">
        <v>0</v>
      </c>
      <c r="HB28" s="22">
        <v>0</v>
      </c>
      <c r="HC28" s="22">
        <v>0</v>
      </c>
      <c r="HD28" s="16"/>
      <c r="HE28" s="22">
        <v>0</v>
      </c>
      <c r="HF28" s="22">
        <v>0</v>
      </c>
      <c r="HG28" s="22">
        <v>0</v>
      </c>
      <c r="HH28" s="22">
        <v>0</v>
      </c>
      <c r="HI28" s="22">
        <v>0</v>
      </c>
      <c r="HJ28" s="22">
        <v>0</v>
      </c>
      <c r="HK28" s="22">
        <v>0</v>
      </c>
      <c r="HL28" s="22">
        <v>0</v>
      </c>
      <c r="HM28" s="22">
        <v>0</v>
      </c>
      <c r="HN28" s="22">
        <v>0</v>
      </c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8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8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8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8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8"/>
      <c r="JS28" s="70">
        <v>-62.981392789999738</v>
      </c>
      <c r="JT28" s="70">
        <v>-49.890974919999742</v>
      </c>
      <c r="JU28" s="70">
        <v>-53.91816670999971</v>
      </c>
      <c r="JV28" s="70">
        <v>-57.707814029999703</v>
      </c>
      <c r="JW28" s="70">
        <v>-38.569919909999712</v>
      </c>
      <c r="JX28" s="70">
        <v>-41.271944579999705</v>
      </c>
      <c r="JY28" s="70">
        <v>-54.854711329999716</v>
      </c>
      <c r="JZ28" s="70">
        <v>-57.62480259999969</v>
      </c>
      <c r="KA28" s="70">
        <v>-70.230297880000009</v>
      </c>
      <c r="KB28" s="70">
        <v>-68.377448310000005</v>
      </c>
      <c r="KC28" s="8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8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8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8"/>
      <c r="LK28" s="70"/>
      <c r="LL28" s="70"/>
      <c r="LM28" s="70"/>
      <c r="LN28" s="70"/>
      <c r="LO28" s="70"/>
      <c r="LP28" s="70"/>
      <c r="LQ28" s="70"/>
      <c r="LR28" s="70"/>
      <c r="LS28" s="70"/>
      <c r="LT28" s="70"/>
    </row>
    <row r="29" spans="1:332" ht="12.75" x14ac:dyDescent="0.25">
      <c r="A29" s="155">
        <v>27</v>
      </c>
      <c r="B29" s="148" t="s">
        <v>18</v>
      </c>
      <c r="C29" s="155">
        <v>27</v>
      </c>
      <c r="D29" s="110"/>
      <c r="E29" s="110"/>
      <c r="F29" s="110"/>
      <c r="G29" s="110"/>
      <c r="H29" s="110"/>
      <c r="I29" s="110"/>
      <c r="J29" s="110"/>
      <c r="K29" s="110"/>
      <c r="L29" s="110"/>
      <c r="M29" s="110"/>
      <c r="N29" s="16"/>
      <c r="O29" s="110"/>
      <c r="P29" s="110"/>
      <c r="Q29" s="110"/>
      <c r="R29" s="110"/>
      <c r="S29" s="110"/>
      <c r="T29" s="110"/>
      <c r="U29" s="110"/>
      <c r="V29" s="110"/>
      <c r="W29" s="110"/>
      <c r="X29" s="110"/>
      <c r="Y29" s="16"/>
      <c r="Z29" s="110"/>
      <c r="AA29" s="110"/>
      <c r="AB29" s="110"/>
      <c r="AC29" s="110"/>
      <c r="AD29" s="110"/>
      <c r="AE29" s="110"/>
      <c r="AF29" s="110"/>
      <c r="AG29" s="110"/>
      <c r="AH29" s="110"/>
      <c r="AI29" s="110"/>
      <c r="AJ29" s="16"/>
      <c r="AK29" s="110"/>
      <c r="AL29" s="110"/>
      <c r="AM29" s="110"/>
      <c r="AN29" s="110"/>
      <c r="AO29" s="110"/>
      <c r="AP29" s="110"/>
      <c r="AQ29" s="110"/>
      <c r="AR29" s="110"/>
      <c r="AS29" s="110"/>
      <c r="AT29" s="110"/>
      <c r="AU29" s="16"/>
      <c r="AV29" s="110"/>
      <c r="AW29" s="110"/>
      <c r="AX29" s="110"/>
      <c r="AY29" s="110"/>
      <c r="AZ29" s="110"/>
      <c r="BA29" s="110"/>
      <c r="BB29" s="110"/>
      <c r="BC29" s="110"/>
      <c r="BD29" s="110"/>
      <c r="BE29" s="110"/>
      <c r="BF29" s="16"/>
      <c r="BG29" s="110"/>
      <c r="BH29" s="110"/>
      <c r="BI29" s="110"/>
      <c r="BJ29" s="110"/>
      <c r="BK29" s="110"/>
      <c r="BL29" s="110"/>
      <c r="BM29" s="110"/>
      <c r="BN29" s="110"/>
      <c r="BO29" s="110"/>
      <c r="BP29" s="110"/>
      <c r="BQ29" s="16"/>
      <c r="BR29" s="110"/>
      <c r="BS29" s="110"/>
      <c r="BT29" s="110"/>
      <c r="BU29" s="110"/>
      <c r="BV29" s="110"/>
      <c r="BW29" s="110"/>
      <c r="BX29" s="110"/>
      <c r="BY29" s="110"/>
      <c r="BZ29" s="110"/>
      <c r="CA29" s="110"/>
      <c r="CB29" s="16"/>
      <c r="CC29" s="110"/>
      <c r="CD29" s="110"/>
      <c r="CE29" s="110"/>
      <c r="CF29" s="110"/>
      <c r="CG29" s="110"/>
      <c r="CH29" s="110"/>
      <c r="CI29" s="110"/>
      <c r="CJ29" s="110"/>
      <c r="CK29" s="110"/>
      <c r="CL29" s="110"/>
      <c r="CM29" s="16"/>
      <c r="CN29" s="110">
        <v>0</v>
      </c>
      <c r="CO29" s="110">
        <v>0</v>
      </c>
      <c r="CP29" s="110">
        <v>0</v>
      </c>
      <c r="CQ29" s="110">
        <v>0</v>
      </c>
      <c r="CR29" s="110">
        <v>0</v>
      </c>
      <c r="CS29" s="110">
        <v>0</v>
      </c>
      <c r="CT29" s="110">
        <v>0</v>
      </c>
      <c r="CU29" s="110">
        <v>0</v>
      </c>
      <c r="CV29" s="110">
        <v>0</v>
      </c>
      <c r="CW29" s="110">
        <v>0</v>
      </c>
      <c r="CX29" s="16"/>
      <c r="CY29" s="110">
        <v>0</v>
      </c>
      <c r="CZ29" s="110">
        <v>0</v>
      </c>
      <c r="DA29" s="110">
        <v>0</v>
      </c>
      <c r="DB29" s="110">
        <v>0</v>
      </c>
      <c r="DC29" s="110">
        <v>0</v>
      </c>
      <c r="DD29" s="110">
        <v>0</v>
      </c>
      <c r="DE29" s="110">
        <v>0</v>
      </c>
      <c r="DF29" s="110">
        <v>0</v>
      </c>
      <c r="DG29" s="110">
        <v>0</v>
      </c>
      <c r="DH29" s="110">
        <v>0</v>
      </c>
      <c r="DI29" s="16"/>
      <c r="DJ29" s="110"/>
      <c r="DK29" s="110"/>
      <c r="DL29" s="110"/>
      <c r="DM29" s="110"/>
      <c r="DN29" s="110"/>
      <c r="DO29" s="110"/>
      <c r="DP29" s="110"/>
      <c r="DQ29" s="110"/>
      <c r="DR29" s="110"/>
      <c r="DS29" s="110"/>
      <c r="DT29" s="16"/>
      <c r="DU29" s="110"/>
      <c r="DV29" s="110"/>
      <c r="DW29" s="110"/>
      <c r="DX29" s="110"/>
      <c r="DY29" s="110"/>
      <c r="DZ29" s="110"/>
      <c r="EA29" s="110"/>
      <c r="EB29" s="110"/>
      <c r="EC29" s="110"/>
      <c r="ED29" s="110"/>
      <c r="EE29" s="16"/>
      <c r="EF29" s="110">
        <v>0</v>
      </c>
      <c r="EG29" s="110">
        <v>0</v>
      </c>
      <c r="EH29" s="110">
        <v>0</v>
      </c>
      <c r="EI29" s="110">
        <v>0</v>
      </c>
      <c r="EJ29" s="110">
        <v>0</v>
      </c>
      <c r="EK29" s="110">
        <v>0</v>
      </c>
      <c r="EL29" s="110">
        <v>0</v>
      </c>
      <c r="EM29" s="110">
        <v>0</v>
      </c>
      <c r="EN29" s="110">
        <v>0</v>
      </c>
      <c r="EO29" s="110">
        <v>0</v>
      </c>
      <c r="EP29" s="16"/>
      <c r="EQ29" s="110"/>
      <c r="ER29" s="110"/>
      <c r="ES29" s="110"/>
      <c r="ET29" s="110"/>
      <c r="EU29" s="110"/>
      <c r="EV29" s="110"/>
      <c r="EW29" s="110"/>
      <c r="EX29" s="110"/>
      <c r="EY29" s="110"/>
      <c r="EZ29" s="110"/>
      <c r="FA29" s="16"/>
      <c r="FB29" s="110"/>
      <c r="FC29" s="110"/>
      <c r="FD29" s="110"/>
      <c r="FE29" s="110"/>
      <c r="FF29" s="110"/>
      <c r="FG29" s="110"/>
      <c r="FH29" s="110"/>
      <c r="FI29" s="110"/>
      <c r="FJ29" s="110"/>
      <c r="FK29" s="110"/>
      <c r="FL29" s="16"/>
      <c r="FM29" s="110">
        <v>0</v>
      </c>
      <c r="FN29" s="110">
        <v>0</v>
      </c>
      <c r="FO29" s="110">
        <v>0</v>
      </c>
      <c r="FP29" s="110">
        <v>0</v>
      </c>
      <c r="FQ29" s="110">
        <v>0</v>
      </c>
      <c r="FR29" s="110">
        <v>0</v>
      </c>
      <c r="FS29" s="110">
        <v>0</v>
      </c>
      <c r="FT29" s="110">
        <v>0</v>
      </c>
      <c r="FU29" s="110">
        <v>0</v>
      </c>
      <c r="FV29" s="110">
        <v>0</v>
      </c>
      <c r="FW29" s="16"/>
      <c r="FX29" s="110"/>
      <c r="FY29" s="110"/>
      <c r="FZ29" s="110"/>
      <c r="GA29" s="110"/>
      <c r="GB29" s="110"/>
      <c r="GC29" s="110"/>
      <c r="GD29" s="110"/>
      <c r="GE29" s="110"/>
      <c r="GF29" s="110"/>
      <c r="GG29" s="110"/>
      <c r="GH29" s="16"/>
      <c r="GI29" s="110"/>
      <c r="GJ29" s="110"/>
      <c r="GK29" s="110"/>
      <c r="GL29" s="110"/>
      <c r="GM29" s="110"/>
      <c r="GN29" s="110"/>
      <c r="GO29" s="110"/>
      <c r="GP29" s="110"/>
      <c r="GQ29" s="110"/>
      <c r="GR29" s="110"/>
      <c r="GS29" s="16"/>
      <c r="GT29" s="110">
        <v>0</v>
      </c>
      <c r="GU29" s="110">
        <v>0</v>
      </c>
      <c r="GV29" s="110">
        <v>0</v>
      </c>
      <c r="GW29" s="110">
        <v>0</v>
      </c>
      <c r="GX29" s="110">
        <v>0</v>
      </c>
      <c r="GY29" s="110">
        <v>0</v>
      </c>
      <c r="GZ29" s="110">
        <v>0</v>
      </c>
      <c r="HA29" s="110">
        <v>0</v>
      </c>
      <c r="HB29" s="110">
        <v>0</v>
      </c>
      <c r="HC29" s="110">
        <v>0</v>
      </c>
      <c r="HD29" s="16"/>
      <c r="HE29" s="110">
        <v>0</v>
      </c>
      <c r="HF29" s="110">
        <v>0</v>
      </c>
      <c r="HG29" s="110">
        <v>0</v>
      </c>
      <c r="HH29" s="110">
        <v>0</v>
      </c>
      <c r="HI29" s="110">
        <v>0</v>
      </c>
      <c r="HJ29" s="110">
        <v>0</v>
      </c>
      <c r="HK29" s="110">
        <v>0</v>
      </c>
      <c r="HL29" s="110">
        <v>0</v>
      </c>
      <c r="HM29" s="110">
        <v>0</v>
      </c>
      <c r="HN29" s="110">
        <v>0</v>
      </c>
      <c r="HP29" s="98"/>
      <c r="HQ29" s="98"/>
      <c r="HR29" s="98"/>
      <c r="HS29" s="98"/>
      <c r="HT29" s="98"/>
      <c r="HU29" s="98"/>
      <c r="HV29" s="98"/>
      <c r="HW29" s="98"/>
      <c r="HX29" s="98"/>
      <c r="HY29" s="98"/>
      <c r="HZ29" s="8"/>
      <c r="IA29" s="98"/>
      <c r="IB29" s="98"/>
      <c r="IC29" s="98"/>
      <c r="ID29" s="98"/>
      <c r="IE29" s="98"/>
      <c r="IF29" s="98"/>
      <c r="IG29" s="98"/>
      <c r="IH29" s="98"/>
      <c r="II29" s="98"/>
      <c r="IJ29" s="98"/>
      <c r="IK29" s="8"/>
      <c r="IL29" s="98"/>
      <c r="IM29" s="98"/>
      <c r="IN29" s="98"/>
      <c r="IO29" s="98"/>
      <c r="IP29" s="98"/>
      <c r="IQ29" s="98"/>
      <c r="IR29" s="98"/>
      <c r="IS29" s="98"/>
      <c r="IT29" s="98"/>
      <c r="IU29" s="98"/>
      <c r="IV29" s="8"/>
      <c r="IW29" s="98"/>
      <c r="IX29" s="98"/>
      <c r="IY29" s="98"/>
      <c r="IZ29" s="98"/>
      <c r="JA29" s="98"/>
      <c r="JB29" s="98"/>
      <c r="JC29" s="98"/>
      <c r="JD29" s="98"/>
      <c r="JE29" s="98"/>
      <c r="JF29" s="98"/>
      <c r="JG29" s="8"/>
      <c r="JH29" s="98"/>
      <c r="JI29" s="98"/>
      <c r="JJ29" s="98"/>
      <c r="JK29" s="98"/>
      <c r="JL29" s="98"/>
      <c r="JM29" s="98"/>
      <c r="JN29" s="98"/>
      <c r="JO29" s="98"/>
      <c r="JP29" s="98"/>
      <c r="JQ29" s="98"/>
      <c r="JR29" s="8"/>
      <c r="JS29" s="98"/>
      <c r="JT29" s="98"/>
      <c r="JU29" s="98"/>
      <c r="JV29" s="98"/>
      <c r="JW29" s="98"/>
      <c r="JX29" s="98"/>
      <c r="JY29" s="98"/>
      <c r="JZ29" s="98"/>
      <c r="KA29" s="98"/>
      <c r="KB29" s="98"/>
      <c r="KC29" s="8"/>
      <c r="KD29" s="98"/>
      <c r="KE29" s="98"/>
      <c r="KF29" s="98"/>
      <c r="KG29" s="98"/>
      <c r="KH29" s="98"/>
      <c r="KI29" s="98"/>
      <c r="KJ29" s="98"/>
      <c r="KK29" s="98"/>
      <c r="KL29" s="98"/>
      <c r="KM29" s="98"/>
      <c r="KN29" s="8"/>
      <c r="KO29" s="98"/>
      <c r="KP29" s="98"/>
      <c r="KQ29" s="98"/>
      <c r="KR29" s="98"/>
      <c r="KS29" s="98"/>
      <c r="KT29" s="98"/>
      <c r="KU29" s="98"/>
      <c r="KV29" s="98"/>
      <c r="KW29" s="98"/>
      <c r="KX29" s="98"/>
      <c r="KY29" s="8"/>
      <c r="KZ29" s="98"/>
      <c r="LA29" s="98"/>
      <c r="LB29" s="98"/>
      <c r="LC29" s="98"/>
      <c r="LD29" s="98"/>
      <c r="LE29" s="98"/>
      <c r="LF29" s="98"/>
      <c r="LG29" s="98"/>
      <c r="LH29" s="98"/>
      <c r="LI29" s="98"/>
      <c r="LJ29" s="8"/>
      <c r="LK29" s="98"/>
      <c r="LL29" s="98"/>
      <c r="LM29" s="98"/>
      <c r="LN29" s="98"/>
      <c r="LO29" s="98"/>
      <c r="LP29" s="98"/>
      <c r="LQ29" s="98"/>
      <c r="LR29" s="98"/>
      <c r="LS29" s="98"/>
      <c r="LT29" s="98"/>
    </row>
    <row r="30" spans="1:332" ht="12.75" x14ac:dyDescent="0.2">
      <c r="A30" s="155">
        <v>28</v>
      </c>
      <c r="B30" s="141" t="s">
        <v>116</v>
      </c>
      <c r="C30" s="155">
        <v>28</v>
      </c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16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16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16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16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16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16"/>
      <c r="BR30" s="22"/>
      <c r="BS30" s="22"/>
      <c r="BT30" s="22"/>
      <c r="BU30" s="22"/>
      <c r="BV30" s="22"/>
      <c r="BW30" s="22"/>
      <c r="BX30" s="22"/>
      <c r="BY30" s="22"/>
      <c r="BZ30" s="22"/>
      <c r="CA30" s="22"/>
      <c r="CB30" s="16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16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16"/>
      <c r="CY30" s="22">
        <v>0</v>
      </c>
      <c r="CZ30" s="22">
        <v>0</v>
      </c>
      <c r="DA30" s="22">
        <v>0</v>
      </c>
      <c r="DB30" s="22">
        <v>0</v>
      </c>
      <c r="DC30" s="22">
        <v>0</v>
      </c>
      <c r="DD30" s="22">
        <v>0</v>
      </c>
      <c r="DE30" s="22">
        <v>0</v>
      </c>
      <c r="DF30" s="22">
        <v>0</v>
      </c>
      <c r="DG30" s="22">
        <v>0</v>
      </c>
      <c r="DH30" s="22">
        <v>0</v>
      </c>
      <c r="DI30" s="16"/>
      <c r="DJ30" s="22"/>
      <c r="DK30" s="22"/>
      <c r="DL30" s="22"/>
      <c r="DM30" s="22"/>
      <c r="DN30" s="22"/>
      <c r="DO30" s="22"/>
      <c r="DP30" s="22"/>
      <c r="DQ30" s="22"/>
      <c r="DR30" s="22"/>
      <c r="DS30" s="22"/>
      <c r="DT30" s="16"/>
      <c r="DU30" s="22"/>
      <c r="DV30" s="22"/>
      <c r="DW30" s="22"/>
      <c r="DX30" s="22"/>
      <c r="DY30" s="22"/>
      <c r="DZ30" s="22"/>
      <c r="EA30" s="22"/>
      <c r="EB30" s="22"/>
      <c r="EC30" s="22"/>
      <c r="ED30" s="22"/>
      <c r="EE30" s="16"/>
      <c r="EF30" s="22"/>
      <c r="EG30" s="22"/>
      <c r="EH30" s="22"/>
      <c r="EI30" s="22"/>
      <c r="EJ30" s="22"/>
      <c r="EK30" s="22"/>
      <c r="EL30" s="22"/>
      <c r="EM30" s="22"/>
      <c r="EN30" s="22"/>
      <c r="EO30" s="22"/>
      <c r="EP30" s="16"/>
      <c r="EQ30" s="22">
        <v>94.061992180000004</v>
      </c>
      <c r="ER30" s="22">
        <v>72.601915669999997</v>
      </c>
      <c r="ES30" s="22">
        <v>51.890742559999879</v>
      </c>
      <c r="ET30" s="22">
        <v>106.15914510999976</v>
      </c>
      <c r="EU30" s="22">
        <v>220.44912682999816</v>
      </c>
      <c r="EV30" s="22">
        <v>316.86910102999769</v>
      </c>
      <c r="EW30" s="22">
        <v>346.64693330999751</v>
      </c>
      <c r="EX30" s="22">
        <v>351.98436355999775</v>
      </c>
      <c r="EY30" s="22">
        <v>472.01963518000025</v>
      </c>
      <c r="EZ30" s="22">
        <v>526.18712602000016</v>
      </c>
      <c r="FA30" s="16"/>
      <c r="FB30" s="22">
        <v>6927.7710930981029</v>
      </c>
      <c r="FC30" s="22">
        <v>6995.0963755550292</v>
      </c>
      <c r="FD30" s="22">
        <v>7046.5758061644528</v>
      </c>
      <c r="FE30" s="22">
        <v>7387.2330687486901</v>
      </c>
      <c r="FF30" s="22">
        <v>7880.0426708615196</v>
      </c>
      <c r="FG30" s="22">
        <v>7724.8665176851109</v>
      </c>
      <c r="FH30" s="22">
        <v>7811.7766373878176</v>
      </c>
      <c r="FI30" s="22">
        <v>7788.0740303772054</v>
      </c>
      <c r="FJ30" s="22">
        <v>8528.5144319517749</v>
      </c>
      <c r="FK30" s="22">
        <v>8631.6254777149479</v>
      </c>
      <c r="FL30" s="16"/>
      <c r="FM30" s="22">
        <v>0</v>
      </c>
      <c r="FN30" s="22">
        <v>0</v>
      </c>
      <c r="FO30" s="22">
        <v>0</v>
      </c>
      <c r="FP30" s="22">
        <v>0</v>
      </c>
      <c r="FQ30" s="22">
        <v>0</v>
      </c>
      <c r="FR30" s="22">
        <v>0</v>
      </c>
      <c r="FS30" s="22">
        <v>0</v>
      </c>
      <c r="FT30" s="22">
        <v>0</v>
      </c>
      <c r="FU30" s="22">
        <v>0</v>
      </c>
      <c r="FV30" s="22">
        <v>0</v>
      </c>
      <c r="FW30" s="16"/>
      <c r="FX30" s="22"/>
      <c r="FY30" s="22"/>
      <c r="FZ30" s="22"/>
      <c r="GA30" s="22"/>
      <c r="GB30" s="22"/>
      <c r="GC30" s="22"/>
      <c r="GD30" s="22"/>
      <c r="GE30" s="22"/>
      <c r="GF30" s="22"/>
      <c r="GG30" s="22"/>
      <c r="GH30" s="16"/>
      <c r="GI30" s="22"/>
      <c r="GJ30" s="22"/>
      <c r="GK30" s="22"/>
      <c r="GL30" s="22"/>
      <c r="GM30" s="22"/>
      <c r="GN30" s="22"/>
      <c r="GO30" s="22"/>
      <c r="GP30" s="22"/>
      <c r="GQ30" s="22"/>
      <c r="GR30" s="22"/>
      <c r="GS30" s="16"/>
      <c r="GT30" s="22"/>
      <c r="GU30" s="22"/>
      <c r="GV30" s="22"/>
      <c r="GW30" s="22"/>
      <c r="GX30" s="22"/>
      <c r="GY30" s="22"/>
      <c r="GZ30" s="22"/>
      <c r="HA30" s="22"/>
      <c r="HB30" s="22"/>
      <c r="HC30" s="22"/>
      <c r="HD30" s="16"/>
      <c r="HE30" s="22">
        <v>0</v>
      </c>
      <c r="HF30" s="22">
        <v>0</v>
      </c>
      <c r="HG30" s="22">
        <v>0</v>
      </c>
      <c r="HH30" s="22">
        <v>0</v>
      </c>
      <c r="HI30" s="22">
        <v>0</v>
      </c>
      <c r="HJ30" s="22">
        <v>0</v>
      </c>
      <c r="HK30" s="22">
        <v>0</v>
      </c>
      <c r="HL30" s="22">
        <v>0</v>
      </c>
      <c r="HM30" s="22">
        <v>0</v>
      </c>
      <c r="HN30" s="22">
        <v>0</v>
      </c>
      <c r="HP30" s="70">
        <v>-384.46702960948159</v>
      </c>
      <c r="HQ30" s="70">
        <v>-369.54549291943755</v>
      </c>
      <c r="HR30" s="70">
        <v>-369.37048909371231</v>
      </c>
      <c r="HS30" s="70">
        <v>-555.09322801925487</v>
      </c>
      <c r="HT30" s="70">
        <v>-658.52245580541489</v>
      </c>
      <c r="HU30" s="70">
        <v>-785.28969977921577</v>
      </c>
      <c r="HV30" s="70">
        <v>-822.24333760588968</v>
      </c>
      <c r="HW30" s="70">
        <v>-731.72229911982868</v>
      </c>
      <c r="HX30" s="70">
        <v>-936.40587890447466</v>
      </c>
      <c r="HY30" s="70">
        <v>-1105.7710120100783</v>
      </c>
      <c r="HZ30" s="8"/>
      <c r="IA30" s="70">
        <v>-234.4623989035033</v>
      </c>
      <c r="IB30" s="70">
        <v>-227.12938354647613</v>
      </c>
      <c r="IC30" s="70">
        <v>-224.34318584717366</v>
      </c>
      <c r="ID30" s="70">
        <v>-271.26386433311279</v>
      </c>
      <c r="IE30" s="70">
        <v>-329.24785477858825</v>
      </c>
      <c r="IF30" s="70">
        <v>-274.18656898992617</v>
      </c>
      <c r="IG30" s="70">
        <v>-289.65774288065916</v>
      </c>
      <c r="IH30" s="70">
        <v>-210.07589484739086</v>
      </c>
      <c r="II30" s="70">
        <v>-269.78269294347979</v>
      </c>
      <c r="IJ30" s="70">
        <v>-234.96646505835989</v>
      </c>
      <c r="IK30" s="8"/>
      <c r="IL30" s="70">
        <v>-34884.91247429137</v>
      </c>
      <c r="IM30" s="70">
        <v>-34282.337371442045</v>
      </c>
      <c r="IN30" s="70">
        <v>-34519.336114715421</v>
      </c>
      <c r="IO30" s="70">
        <v>-37324.535161406093</v>
      </c>
      <c r="IP30" s="70">
        <v>-41725.760537677881</v>
      </c>
      <c r="IQ30" s="70">
        <v>-40761.910408993688</v>
      </c>
      <c r="IR30" s="70">
        <v>-40249.549427654521</v>
      </c>
      <c r="IS30" s="70">
        <v>-36498.088282444485</v>
      </c>
      <c r="IT30" s="70">
        <v>-39882.066626464897</v>
      </c>
      <c r="IU30" s="70">
        <v>-38745.791917304785</v>
      </c>
      <c r="IV30" s="8"/>
      <c r="IW30" s="70">
        <v>-219.60436274957894</v>
      </c>
      <c r="IX30" s="70">
        <v>-192.87855105936151</v>
      </c>
      <c r="IY30" s="70">
        <v>-191.09328117997393</v>
      </c>
      <c r="IZ30" s="70">
        <v>-157.37184214777469</v>
      </c>
      <c r="JA30" s="70">
        <v>-186.647652052208</v>
      </c>
      <c r="JB30" s="70">
        <v>-156.30882852744119</v>
      </c>
      <c r="JC30" s="70">
        <v>-132.2199137457265</v>
      </c>
      <c r="JD30" s="70">
        <v>-120.96994575464426</v>
      </c>
      <c r="JE30" s="70">
        <v>-138.59757323792167</v>
      </c>
      <c r="JF30" s="70">
        <v>-150.67907009628155</v>
      </c>
      <c r="JG30" s="8"/>
      <c r="JH30" s="70">
        <f t="shared" ref="JH30:JN30" si="66">JH22</f>
        <v>-1703.578</v>
      </c>
      <c r="JI30" s="70">
        <f t="shared" si="66"/>
        <v>-1264.664</v>
      </c>
      <c r="JJ30" s="70">
        <f t="shared" si="66"/>
        <v>-1205.952</v>
      </c>
      <c r="JK30" s="70">
        <f t="shared" si="66"/>
        <v>-1720.575</v>
      </c>
      <c r="JL30" s="70">
        <f t="shared" si="66"/>
        <v>-2205.944</v>
      </c>
      <c r="JM30" s="70">
        <f t="shared" si="66"/>
        <v>-2165.145</v>
      </c>
      <c r="JN30" s="70">
        <f t="shared" si="66"/>
        <v>-2200.1790000000001</v>
      </c>
      <c r="JO30" s="70">
        <v>-1599.9759620351108</v>
      </c>
      <c r="JP30" s="70">
        <v>-1636.1560537940923</v>
      </c>
      <c r="JQ30" s="70">
        <v>-1660.8056706726181</v>
      </c>
      <c r="JR30" s="8"/>
      <c r="JS30" s="70">
        <v>-11.043832442838601</v>
      </c>
      <c r="JT30" s="70">
        <v>-9.6054975456233915</v>
      </c>
      <c r="JU30" s="70">
        <v>-8.9314513150437751</v>
      </c>
      <c r="JV30" s="70">
        <v>-7.7883591086705612</v>
      </c>
      <c r="JW30" s="70">
        <v>-8.0599421733200458</v>
      </c>
      <c r="JX30" s="70">
        <v>-8.3202856339369191</v>
      </c>
      <c r="JY30" s="70">
        <v>-8.5100057170979628</v>
      </c>
      <c r="JZ30" s="70">
        <v>-8.835499189163734</v>
      </c>
      <c r="KA30" s="70">
        <v>-9.178834078146128</v>
      </c>
      <c r="KB30" s="70">
        <v>-9.4797393838497719</v>
      </c>
      <c r="KC30" s="8"/>
      <c r="KD30" s="70">
        <v>-1763.7745123312013</v>
      </c>
      <c r="KE30" s="70">
        <v>-1711.5639835338759</v>
      </c>
      <c r="KF30" s="70">
        <v>-1711.0126005320699</v>
      </c>
      <c r="KG30" s="70">
        <v>-1782.3945551272582</v>
      </c>
      <c r="KH30" s="70">
        <v>-1867.0123721853556</v>
      </c>
      <c r="KI30" s="70">
        <v>-1915.6610361570881</v>
      </c>
      <c r="KJ30" s="70">
        <v>-1908.9364454918352</v>
      </c>
      <c r="KK30" s="70">
        <v>-1937.9355460272482</v>
      </c>
      <c r="KL30" s="70">
        <v>-1981.7578830760331</v>
      </c>
      <c r="KM30" s="70">
        <v>-2011.614187094556</v>
      </c>
      <c r="KN30" s="8"/>
      <c r="KO30" s="70">
        <v>-251.36903251511421</v>
      </c>
      <c r="KP30" s="70">
        <v>-239.07277729925258</v>
      </c>
      <c r="KQ30" s="70">
        <v>-236.46286530685157</v>
      </c>
      <c r="KR30" s="70">
        <v>-237.57404814617689</v>
      </c>
      <c r="KS30" s="70">
        <v>-240.00205153827878</v>
      </c>
      <c r="KT30" s="70">
        <v>-256.1896299255896</v>
      </c>
      <c r="KU30" s="70">
        <v>-244.9718959321722</v>
      </c>
      <c r="KV30" s="70">
        <v>-262.75087083224435</v>
      </c>
      <c r="KW30" s="70">
        <v>-266.81816583186134</v>
      </c>
      <c r="KX30" s="70">
        <v>-257.20793292228512</v>
      </c>
      <c r="KY30" s="8"/>
      <c r="KZ30" s="70">
        <v>0</v>
      </c>
      <c r="LA30" s="70">
        <v>0</v>
      </c>
      <c r="LB30" s="70">
        <v>0</v>
      </c>
      <c r="LC30" s="70">
        <v>0</v>
      </c>
      <c r="LD30" s="70">
        <v>0</v>
      </c>
      <c r="LE30" s="70">
        <v>0</v>
      </c>
      <c r="LF30" s="70">
        <v>0</v>
      </c>
      <c r="LG30" s="70">
        <v>0</v>
      </c>
      <c r="LH30" s="70">
        <v>0</v>
      </c>
      <c r="LI30" s="70">
        <v>0</v>
      </c>
      <c r="LJ30" s="8"/>
      <c r="LK30" s="70">
        <v>0</v>
      </c>
      <c r="LL30" s="70">
        <v>0</v>
      </c>
      <c r="LM30" s="70">
        <v>0</v>
      </c>
      <c r="LN30" s="70">
        <v>0</v>
      </c>
      <c r="LO30" s="70">
        <v>0</v>
      </c>
      <c r="LP30" s="70">
        <v>0</v>
      </c>
      <c r="LQ30" s="70">
        <v>0</v>
      </c>
      <c r="LR30" s="70">
        <v>0</v>
      </c>
      <c r="LS30" s="70">
        <v>0</v>
      </c>
      <c r="LT30" s="70">
        <v>0</v>
      </c>
    </row>
    <row r="31" spans="1:332" ht="12.75" x14ac:dyDescent="0.25">
      <c r="A31" s="155">
        <v>29</v>
      </c>
      <c r="B31" s="148" t="s">
        <v>4</v>
      </c>
      <c r="C31" s="155">
        <v>29</v>
      </c>
      <c r="D31" s="110"/>
      <c r="E31" s="110"/>
      <c r="F31" s="110"/>
      <c r="G31" s="110"/>
      <c r="H31" s="110"/>
      <c r="I31" s="110"/>
      <c r="J31" s="110"/>
      <c r="K31" s="110"/>
      <c r="L31" s="110"/>
      <c r="M31" s="110"/>
      <c r="N31" s="16"/>
      <c r="O31" s="110"/>
      <c r="P31" s="110"/>
      <c r="Q31" s="110"/>
      <c r="R31" s="110"/>
      <c r="S31" s="110"/>
      <c r="T31" s="110"/>
      <c r="U31" s="110"/>
      <c r="V31" s="110"/>
      <c r="W31" s="110"/>
      <c r="X31" s="110"/>
      <c r="Y31" s="16"/>
      <c r="Z31" s="110">
        <v>-21392.414999999997</v>
      </c>
      <c r="AA31" s="110">
        <v>-30635.152999999998</v>
      </c>
      <c r="AB31" s="110">
        <v>-19349.8</v>
      </c>
      <c r="AC31" s="110">
        <v>-3471.623</v>
      </c>
      <c r="AD31" s="110">
        <v>-3558.3960000000002</v>
      </c>
      <c r="AE31" s="110">
        <v>-5469.5420000000004</v>
      </c>
      <c r="AF31" s="110">
        <v>-10081.912</v>
      </c>
      <c r="AG31" s="110">
        <v>-8760.4529649928954</v>
      </c>
      <c r="AH31" s="110">
        <v>-7465.4647941740395</v>
      </c>
      <c r="AI31" s="110">
        <v>-78297.168199399996</v>
      </c>
      <c r="AJ31" s="16"/>
      <c r="AK31" s="110"/>
      <c r="AL31" s="110"/>
      <c r="AM31" s="110"/>
      <c r="AN31" s="110"/>
      <c r="AO31" s="110"/>
      <c r="AP31" s="110"/>
      <c r="AQ31" s="110"/>
      <c r="AR31" s="110"/>
      <c r="AS31" s="110"/>
      <c r="AT31" s="110"/>
      <c r="AU31" s="16"/>
      <c r="AV31" s="110"/>
      <c r="AW31" s="110"/>
      <c r="AX31" s="110"/>
      <c r="AY31" s="110"/>
      <c r="AZ31" s="110"/>
      <c r="BA31" s="110"/>
      <c r="BB31" s="110"/>
      <c r="BC31" s="110"/>
      <c r="BD31" s="110"/>
      <c r="BE31" s="110"/>
      <c r="BF31" s="16"/>
      <c r="BG31" s="110"/>
      <c r="BH31" s="110"/>
      <c r="BI31" s="110"/>
      <c r="BJ31" s="110"/>
      <c r="BK31" s="110"/>
      <c r="BL31" s="110"/>
      <c r="BM31" s="110"/>
      <c r="BN31" s="110"/>
      <c r="BO31" s="110"/>
      <c r="BP31" s="110"/>
      <c r="BQ31" s="16"/>
      <c r="BR31" s="110"/>
      <c r="BS31" s="110"/>
      <c r="BT31" s="110"/>
      <c r="BU31" s="110"/>
      <c r="BV31" s="110"/>
      <c r="BW31" s="110"/>
      <c r="BX31" s="110"/>
      <c r="BY31" s="110"/>
      <c r="BZ31" s="110"/>
      <c r="CA31" s="110"/>
      <c r="CB31" s="16"/>
      <c r="CC31" s="110"/>
      <c r="CD31" s="110"/>
      <c r="CE31" s="110"/>
      <c r="CF31" s="110"/>
      <c r="CG31" s="110"/>
      <c r="CH31" s="110"/>
      <c r="CI31" s="110"/>
      <c r="CJ31" s="110"/>
      <c r="CK31" s="110"/>
      <c r="CL31" s="110"/>
      <c r="CM31" s="16"/>
      <c r="CN31" s="110">
        <v>0</v>
      </c>
      <c r="CO31" s="110">
        <v>0</v>
      </c>
      <c r="CP31" s="110">
        <v>0</v>
      </c>
      <c r="CQ31" s="110">
        <v>0</v>
      </c>
      <c r="CR31" s="110">
        <v>0</v>
      </c>
      <c r="CS31" s="110">
        <v>0</v>
      </c>
      <c r="CT31" s="110">
        <v>0</v>
      </c>
      <c r="CU31" s="110">
        <v>0</v>
      </c>
      <c r="CV31" s="110">
        <v>0</v>
      </c>
      <c r="CW31" s="110">
        <v>0</v>
      </c>
      <c r="CX31" s="16"/>
      <c r="CY31" s="110">
        <v>0</v>
      </c>
      <c r="CZ31" s="110">
        <v>0</v>
      </c>
      <c r="DA31" s="110">
        <v>0</v>
      </c>
      <c r="DB31" s="110">
        <v>0</v>
      </c>
      <c r="DC31" s="110">
        <v>0</v>
      </c>
      <c r="DD31" s="110">
        <v>0</v>
      </c>
      <c r="DE31" s="110">
        <v>0</v>
      </c>
      <c r="DF31" s="110">
        <v>0</v>
      </c>
      <c r="DG31" s="110">
        <v>0</v>
      </c>
      <c r="DH31" s="110">
        <v>0</v>
      </c>
      <c r="DI31" s="16"/>
      <c r="DJ31" s="110"/>
      <c r="DK31" s="110"/>
      <c r="DL31" s="110"/>
      <c r="DM31" s="110"/>
      <c r="DN31" s="110"/>
      <c r="DO31" s="110"/>
      <c r="DP31" s="110"/>
      <c r="DQ31" s="110"/>
      <c r="DR31" s="110"/>
      <c r="DS31" s="110"/>
      <c r="DT31" s="16"/>
      <c r="DU31" s="110"/>
      <c r="DV31" s="110"/>
      <c r="DW31" s="110"/>
      <c r="DX31" s="110"/>
      <c r="DY31" s="110"/>
      <c r="DZ31" s="110"/>
      <c r="EA31" s="110"/>
      <c r="EB31" s="110"/>
      <c r="EC31" s="110"/>
      <c r="ED31" s="110"/>
      <c r="EE31" s="16"/>
      <c r="EF31" s="110">
        <v>0</v>
      </c>
      <c r="EG31" s="110">
        <v>0</v>
      </c>
      <c r="EH31" s="110">
        <v>0</v>
      </c>
      <c r="EI31" s="110">
        <v>0</v>
      </c>
      <c r="EJ31" s="110">
        <v>0</v>
      </c>
      <c r="EK31" s="110">
        <v>0</v>
      </c>
      <c r="EL31" s="110">
        <v>0</v>
      </c>
      <c r="EM31" s="110">
        <v>0</v>
      </c>
      <c r="EN31" s="110">
        <v>0</v>
      </c>
      <c r="EO31" s="110">
        <v>0</v>
      </c>
      <c r="EP31" s="16"/>
      <c r="EQ31" s="110"/>
      <c r="ER31" s="110"/>
      <c r="ES31" s="110"/>
      <c r="ET31" s="110"/>
      <c r="EU31" s="110"/>
      <c r="EV31" s="110"/>
      <c r="EW31" s="110"/>
      <c r="EX31" s="110"/>
      <c r="EY31" s="110"/>
      <c r="EZ31" s="110"/>
      <c r="FA31" s="16"/>
      <c r="FB31" s="110"/>
      <c r="FC31" s="110"/>
      <c r="FD31" s="110"/>
      <c r="FE31" s="110"/>
      <c r="FF31" s="110"/>
      <c r="FG31" s="110"/>
      <c r="FH31" s="110"/>
      <c r="FI31" s="110"/>
      <c r="FJ31" s="110"/>
      <c r="FK31" s="110"/>
      <c r="FL31" s="16"/>
      <c r="FM31" s="110">
        <v>0</v>
      </c>
      <c r="FN31" s="110">
        <v>0</v>
      </c>
      <c r="FO31" s="110">
        <v>0</v>
      </c>
      <c r="FP31" s="110">
        <v>0</v>
      </c>
      <c r="FQ31" s="110">
        <v>0</v>
      </c>
      <c r="FR31" s="110">
        <v>0</v>
      </c>
      <c r="FS31" s="110">
        <v>0</v>
      </c>
      <c r="FT31" s="110">
        <v>0</v>
      </c>
      <c r="FU31" s="110">
        <v>0</v>
      </c>
      <c r="FV31" s="110">
        <v>0</v>
      </c>
      <c r="FW31" s="16"/>
      <c r="FX31" s="110"/>
      <c r="FY31" s="110"/>
      <c r="FZ31" s="110"/>
      <c r="GA31" s="110"/>
      <c r="GB31" s="110"/>
      <c r="GC31" s="110"/>
      <c r="GD31" s="110"/>
      <c r="GE31" s="110"/>
      <c r="GF31" s="110"/>
      <c r="GG31" s="110"/>
      <c r="GH31" s="16"/>
      <c r="GI31" s="110">
        <v>372.92103105113074</v>
      </c>
      <c r="GJ31" s="110">
        <v>290.95221318850145</v>
      </c>
      <c r="GK31" s="110">
        <v>272.34475068673498</v>
      </c>
      <c r="GL31" s="110">
        <v>317.73092198815129</v>
      </c>
      <c r="GM31" s="110">
        <v>489.35265536537281</v>
      </c>
      <c r="GN31" s="110">
        <v>742.85946837831966</v>
      </c>
      <c r="GO31" s="110">
        <v>1896.2020769523942</v>
      </c>
      <c r="GP31" s="110">
        <v>2379.3747127496144</v>
      </c>
      <c r="GQ31" s="110">
        <v>2711.469328395875</v>
      </c>
      <c r="GR31" s="110">
        <v>3018.3505215053765</v>
      </c>
      <c r="GS31" s="16"/>
      <c r="GT31" s="110">
        <v>0</v>
      </c>
      <c r="GU31" s="110">
        <v>0</v>
      </c>
      <c r="GV31" s="110">
        <v>0</v>
      </c>
      <c r="GW31" s="110">
        <v>0</v>
      </c>
      <c r="GX31" s="110">
        <v>0</v>
      </c>
      <c r="GY31" s="110">
        <v>0</v>
      </c>
      <c r="GZ31" s="110">
        <v>0</v>
      </c>
      <c r="HA31" s="110">
        <v>0</v>
      </c>
      <c r="HB31" s="110">
        <v>0</v>
      </c>
      <c r="HC31" s="110">
        <v>0</v>
      </c>
      <c r="HD31" s="16"/>
      <c r="HE31" s="110">
        <v>0</v>
      </c>
      <c r="HF31" s="110">
        <v>0</v>
      </c>
      <c r="HG31" s="110">
        <v>0</v>
      </c>
      <c r="HH31" s="110">
        <v>0</v>
      </c>
      <c r="HI31" s="110">
        <v>0</v>
      </c>
      <c r="HJ31" s="110">
        <v>0</v>
      </c>
      <c r="HK31" s="110">
        <v>0</v>
      </c>
      <c r="HL31" s="110">
        <v>0</v>
      </c>
      <c r="HM31" s="110">
        <v>0</v>
      </c>
      <c r="HN31" s="110">
        <v>0</v>
      </c>
      <c r="HP31" s="98"/>
      <c r="HQ31" s="98"/>
      <c r="HR31" s="98"/>
      <c r="HS31" s="98"/>
      <c r="HT31" s="98"/>
      <c r="HU31" s="98"/>
      <c r="HV31" s="98"/>
      <c r="HW31" s="98"/>
      <c r="HX31" s="98"/>
      <c r="HY31" s="98"/>
      <c r="HZ31" s="8"/>
      <c r="IA31" s="98"/>
      <c r="IB31" s="98"/>
      <c r="IC31" s="98"/>
      <c r="ID31" s="98"/>
      <c r="IE31" s="98"/>
      <c r="IF31" s="98"/>
      <c r="IG31" s="98"/>
      <c r="IH31" s="98"/>
      <c r="II31" s="98"/>
      <c r="IJ31" s="98"/>
      <c r="IK31" s="8"/>
      <c r="IL31" s="98"/>
      <c r="IM31" s="98"/>
      <c r="IN31" s="98"/>
      <c r="IO31" s="98"/>
      <c r="IP31" s="98"/>
      <c r="IQ31" s="98"/>
      <c r="IR31" s="98"/>
      <c r="IS31" s="98"/>
      <c r="IT31" s="98"/>
      <c r="IU31" s="98"/>
      <c r="IV31" s="8"/>
      <c r="IW31" s="98"/>
      <c r="IX31" s="98"/>
      <c r="IY31" s="98"/>
      <c r="IZ31" s="98"/>
      <c r="JA31" s="98"/>
      <c r="JB31" s="98"/>
      <c r="JC31" s="98"/>
      <c r="JD31" s="98"/>
      <c r="JE31" s="98"/>
      <c r="JF31" s="98"/>
      <c r="JG31" s="8"/>
      <c r="JH31" s="98"/>
      <c r="JI31" s="98"/>
      <c r="JJ31" s="98"/>
      <c r="JK31" s="98"/>
      <c r="JL31" s="98"/>
      <c r="JM31" s="98"/>
      <c r="JN31" s="98"/>
      <c r="JO31" s="98"/>
      <c r="JP31" s="98"/>
      <c r="JQ31" s="98"/>
      <c r="JR31" s="8"/>
      <c r="JS31" s="98"/>
      <c r="JT31" s="98"/>
      <c r="JU31" s="98"/>
      <c r="JV31" s="98"/>
      <c r="JW31" s="98"/>
      <c r="JX31" s="98"/>
      <c r="JY31" s="98"/>
      <c r="JZ31" s="98"/>
      <c r="KA31" s="98"/>
      <c r="KB31" s="98"/>
      <c r="KC31" s="8"/>
      <c r="KD31" s="98"/>
      <c r="KE31" s="98"/>
      <c r="KF31" s="98"/>
      <c r="KG31" s="98"/>
      <c r="KH31" s="98"/>
      <c r="KI31" s="98"/>
      <c r="KJ31" s="98"/>
      <c r="KK31" s="98"/>
      <c r="KL31" s="98"/>
      <c r="KM31" s="98"/>
      <c r="KN31" s="8"/>
      <c r="KO31" s="98"/>
      <c r="KP31" s="98"/>
      <c r="KQ31" s="98"/>
      <c r="KR31" s="98"/>
      <c r="KS31" s="98"/>
      <c r="KT31" s="98"/>
      <c r="KU31" s="98"/>
      <c r="KV31" s="98"/>
      <c r="KW31" s="98"/>
      <c r="KX31" s="98"/>
      <c r="KY31" s="8"/>
      <c r="KZ31" s="98"/>
      <c r="LA31" s="98"/>
      <c r="LB31" s="98"/>
      <c r="LC31" s="98"/>
      <c r="LD31" s="98"/>
      <c r="LE31" s="98"/>
      <c r="LF31" s="98"/>
      <c r="LG31" s="98"/>
      <c r="LH31" s="98"/>
      <c r="LI31" s="98"/>
      <c r="LJ31" s="8"/>
      <c r="LK31" s="98"/>
      <c r="LL31" s="98"/>
      <c r="LM31" s="98"/>
      <c r="LN31" s="98"/>
      <c r="LO31" s="98"/>
      <c r="LP31" s="98"/>
      <c r="LQ31" s="98"/>
      <c r="LR31" s="98"/>
      <c r="LS31" s="98"/>
      <c r="LT31" s="98"/>
    </row>
    <row r="32" spans="1:332" ht="12.75" x14ac:dyDescent="0.2">
      <c r="A32" s="155">
        <v>30</v>
      </c>
      <c r="B32" s="141" t="s">
        <v>5</v>
      </c>
      <c r="C32" s="155">
        <v>30</v>
      </c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16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16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16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16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16"/>
      <c r="BG32" s="22">
        <v>-114928.07415999999</v>
      </c>
      <c r="BH32" s="22">
        <v>-114288.70037999999</v>
      </c>
      <c r="BI32" s="22">
        <v>-123752.15128000001</v>
      </c>
      <c r="BJ32" s="22">
        <v>-110163.21303</v>
      </c>
      <c r="BK32" s="22">
        <v>-109373.15268</v>
      </c>
      <c r="BL32" s="22">
        <v>-111661.70876000001</v>
      </c>
      <c r="BM32" s="22">
        <v>-111387.88632000001</v>
      </c>
      <c r="BN32" s="22">
        <v>-103673.91918</v>
      </c>
      <c r="BO32" s="22">
        <v>-90026.101729999995</v>
      </c>
      <c r="BP32" s="22">
        <v>-89053.699160000004</v>
      </c>
      <c r="BQ32" s="16"/>
      <c r="BR32" s="22"/>
      <c r="BS32" s="22"/>
      <c r="BT32" s="22"/>
      <c r="BU32" s="22"/>
      <c r="BV32" s="22"/>
      <c r="BW32" s="22"/>
      <c r="BX32" s="22"/>
      <c r="BY32" s="22"/>
      <c r="BZ32" s="22"/>
      <c r="CA32" s="22"/>
      <c r="CB32" s="16"/>
      <c r="CC32" s="22"/>
      <c r="CD32" s="22"/>
      <c r="CE32" s="22"/>
      <c r="CF32" s="22"/>
      <c r="CG32" s="22"/>
      <c r="CH32" s="22"/>
      <c r="CI32" s="22"/>
      <c r="CJ32" s="22"/>
      <c r="CK32" s="22"/>
      <c r="CL32" s="22"/>
      <c r="CM32" s="16"/>
      <c r="CN32" s="22"/>
      <c r="CO32" s="22"/>
      <c r="CP32" s="22"/>
      <c r="CQ32" s="22"/>
      <c r="CR32" s="22"/>
      <c r="CS32" s="22"/>
      <c r="CT32" s="22"/>
      <c r="CU32" s="22"/>
      <c r="CV32" s="22"/>
      <c r="CW32" s="22"/>
      <c r="CX32" s="16"/>
      <c r="CY32" s="22">
        <v>0</v>
      </c>
      <c r="CZ32" s="22">
        <v>0</v>
      </c>
      <c r="DA32" s="22">
        <v>0</v>
      </c>
      <c r="DB32" s="22">
        <v>0</v>
      </c>
      <c r="DC32" s="22">
        <v>0</v>
      </c>
      <c r="DD32" s="22">
        <v>0</v>
      </c>
      <c r="DE32" s="22">
        <v>0</v>
      </c>
      <c r="DF32" s="22">
        <v>0</v>
      </c>
      <c r="DG32" s="22">
        <v>0</v>
      </c>
      <c r="DH32" s="22">
        <v>0</v>
      </c>
      <c r="DI32" s="16"/>
      <c r="DJ32" s="22"/>
      <c r="DK32" s="22"/>
      <c r="DL32" s="22"/>
      <c r="DM32" s="22"/>
      <c r="DN32" s="22"/>
      <c r="DO32" s="22"/>
      <c r="DP32" s="22"/>
      <c r="DQ32" s="22"/>
      <c r="DR32" s="22"/>
      <c r="DS32" s="22"/>
      <c r="DT32" s="16"/>
      <c r="DU32" s="22"/>
      <c r="DV32" s="22"/>
      <c r="DW32" s="22"/>
      <c r="DX32" s="22"/>
      <c r="DY32" s="22"/>
      <c r="DZ32" s="22"/>
      <c r="EA32" s="22"/>
      <c r="EB32" s="22"/>
      <c r="EC32" s="22"/>
      <c r="ED32" s="22"/>
      <c r="EE32" s="16"/>
      <c r="EF32" s="22">
        <v>31347.769520000002</v>
      </c>
      <c r="EG32" s="22">
        <v>32236.935409999998</v>
      </c>
      <c r="EH32" s="22">
        <v>26123.098507299466</v>
      </c>
      <c r="EI32" s="22">
        <v>26589.873731260253</v>
      </c>
      <c r="EJ32" s="22">
        <v>23171.635706045985</v>
      </c>
      <c r="EK32" s="22">
        <v>26893.049026626017</v>
      </c>
      <c r="EL32" s="22">
        <v>25965.016343545674</v>
      </c>
      <c r="EM32" s="22">
        <v>22345.144322854598</v>
      </c>
      <c r="EN32" s="22">
        <v>17162.981937534096</v>
      </c>
      <c r="EO32" s="22">
        <v>16632.454415223612</v>
      </c>
      <c r="EP32" s="16"/>
      <c r="EQ32" s="22"/>
      <c r="ER32" s="22"/>
      <c r="ES32" s="22"/>
      <c r="ET32" s="22"/>
      <c r="EU32" s="22"/>
      <c r="EV32" s="22"/>
      <c r="EW32" s="22"/>
      <c r="EX32" s="22"/>
      <c r="EY32" s="22"/>
      <c r="EZ32" s="22"/>
      <c r="FA32" s="16"/>
      <c r="FB32" s="22"/>
      <c r="FC32" s="22"/>
      <c r="FD32" s="22"/>
      <c r="FE32" s="22"/>
      <c r="FF32" s="22"/>
      <c r="FG32" s="22"/>
      <c r="FH32" s="22"/>
      <c r="FI32" s="22"/>
      <c r="FJ32" s="22"/>
      <c r="FK32" s="22"/>
      <c r="FL32" s="16"/>
      <c r="FM32" s="22">
        <v>24008.36976190476</v>
      </c>
      <c r="FN32" s="22">
        <v>25393.846476666662</v>
      </c>
      <c r="FO32" s="22">
        <v>23896.674534761907</v>
      </c>
      <c r="FP32" s="22">
        <v>22360.572312952379</v>
      </c>
      <c r="FQ32" s="22">
        <v>23441.37977333333</v>
      </c>
      <c r="FR32" s="22">
        <v>27091.81937714286</v>
      </c>
      <c r="FS32" s="22">
        <v>25808.095577619049</v>
      </c>
      <c r="FT32" s="22">
        <v>36955.970714285715</v>
      </c>
      <c r="FU32" s="22">
        <v>23696.266595238092</v>
      </c>
      <c r="FV32" s="22">
        <v>23036.409250000001</v>
      </c>
      <c r="FW32" s="16"/>
      <c r="FX32" s="22"/>
      <c r="FY32" s="22"/>
      <c r="FZ32" s="22"/>
      <c r="GA32" s="22"/>
      <c r="GB32" s="22"/>
      <c r="GC32" s="22"/>
      <c r="GD32" s="22"/>
      <c r="GE32" s="22"/>
      <c r="GF32" s="22"/>
      <c r="GG32" s="22"/>
      <c r="GH32" s="16"/>
      <c r="GI32" s="22">
        <v>9191.2525491544475</v>
      </c>
      <c r="GJ32" s="22">
        <v>10794.426449806106</v>
      </c>
      <c r="GK32" s="22">
        <v>10819.281141152882</v>
      </c>
      <c r="GL32" s="22">
        <v>7145.9184201932858</v>
      </c>
      <c r="GM32" s="22">
        <v>6371.8896787197873</v>
      </c>
      <c r="GN32" s="22">
        <v>6178.151830252591</v>
      </c>
      <c r="GO32" s="22">
        <v>5369.3333878032608</v>
      </c>
      <c r="GP32" s="22">
        <v>4965.0376112240783</v>
      </c>
      <c r="GQ32" s="22">
        <v>4207.3306121831311</v>
      </c>
      <c r="GR32" s="22">
        <v>4393.8169932503251</v>
      </c>
      <c r="GS32" s="16"/>
      <c r="GT32" s="22">
        <v>33543.826470094646</v>
      </c>
      <c r="GU32" s="22">
        <v>29297.305768606187</v>
      </c>
      <c r="GV32" s="22">
        <v>27312.249033276872</v>
      </c>
      <c r="GW32" s="22">
        <v>26900.652821510503</v>
      </c>
      <c r="GX32" s="22">
        <v>29484.729226381034</v>
      </c>
      <c r="GY32" s="22">
        <v>30060.544306095238</v>
      </c>
      <c r="GZ32" s="22">
        <v>27219.532265205482</v>
      </c>
      <c r="HA32" s="22">
        <v>28020.840162847169</v>
      </c>
      <c r="HB32" s="22">
        <v>24379.731378405551</v>
      </c>
      <c r="HC32" s="22">
        <v>21209.342908142877</v>
      </c>
      <c r="HD32" s="16"/>
      <c r="HE32" s="22">
        <v>6533.1350000000002</v>
      </c>
      <c r="HF32" s="22">
        <v>5953.6788100000003</v>
      </c>
      <c r="HG32" s="22">
        <v>7895.4570800000001</v>
      </c>
      <c r="HH32" s="22">
        <v>8527.4522199999992</v>
      </c>
      <c r="HI32" s="22">
        <v>8695.0478495238094</v>
      </c>
      <c r="HJ32" s="22">
        <v>9043.2574000000004</v>
      </c>
      <c r="HK32" s="22">
        <v>9221.82998047619</v>
      </c>
      <c r="HL32" s="22">
        <v>9833.8405000000002</v>
      </c>
      <c r="HM32" s="22">
        <v>8979.3649999999998</v>
      </c>
      <c r="HN32" s="22">
        <v>7290.51</v>
      </c>
      <c r="HP32" s="70"/>
      <c r="HQ32" s="70"/>
      <c r="HR32" s="70"/>
      <c r="HS32" s="70"/>
      <c r="HT32" s="70"/>
      <c r="HU32" s="70"/>
      <c r="HV32" s="70"/>
      <c r="HW32" s="70"/>
      <c r="HX32" s="70"/>
      <c r="HY32" s="70"/>
      <c r="HZ32" s="8"/>
      <c r="IA32" s="70"/>
      <c r="IB32" s="70"/>
      <c r="IC32" s="70"/>
      <c r="ID32" s="70"/>
      <c r="IE32" s="70"/>
      <c r="IF32" s="70"/>
      <c r="IG32" s="70"/>
      <c r="IH32" s="70"/>
      <c r="II32" s="70"/>
      <c r="IJ32" s="70"/>
      <c r="IK32" s="8"/>
      <c r="IL32" s="70"/>
      <c r="IM32" s="70"/>
      <c r="IN32" s="70"/>
      <c r="IO32" s="70"/>
      <c r="IP32" s="70"/>
      <c r="IQ32" s="70"/>
      <c r="IR32" s="70"/>
      <c r="IS32" s="70"/>
      <c r="IT32" s="70"/>
      <c r="IU32" s="70"/>
      <c r="IV32" s="8"/>
      <c r="IW32" s="70"/>
      <c r="IX32" s="70"/>
      <c r="IY32" s="70"/>
      <c r="IZ32" s="70"/>
      <c r="JA32" s="70"/>
      <c r="JB32" s="70"/>
      <c r="JC32" s="70"/>
      <c r="JD32" s="70"/>
      <c r="JE32" s="70"/>
      <c r="JF32" s="70"/>
      <c r="JG32" s="8"/>
      <c r="JH32" s="70"/>
      <c r="JI32" s="70"/>
      <c r="JJ32" s="70"/>
      <c r="JK32" s="70"/>
      <c r="JL32" s="70"/>
      <c r="JM32" s="70"/>
      <c r="JN32" s="70"/>
      <c r="JO32" s="70"/>
      <c r="JP32" s="70"/>
      <c r="JQ32" s="70"/>
      <c r="JR32" s="8"/>
      <c r="JS32" s="70"/>
      <c r="JT32" s="70"/>
      <c r="JU32" s="70"/>
      <c r="JV32" s="70"/>
      <c r="JW32" s="70"/>
      <c r="JX32" s="70"/>
      <c r="JY32" s="70"/>
      <c r="JZ32" s="70"/>
      <c r="KA32" s="70"/>
      <c r="KB32" s="70"/>
      <c r="KC32" s="8"/>
      <c r="KD32" s="70"/>
      <c r="KE32" s="70"/>
      <c r="KF32" s="70"/>
      <c r="KG32" s="70"/>
      <c r="KH32" s="70"/>
      <c r="KI32" s="70"/>
      <c r="KJ32" s="70"/>
      <c r="KK32" s="70"/>
      <c r="KL32" s="70"/>
      <c r="KM32" s="70"/>
      <c r="KN32" s="8"/>
      <c r="KO32" s="70"/>
      <c r="KP32" s="70"/>
      <c r="KQ32" s="70"/>
      <c r="KR32" s="70"/>
      <c r="KS32" s="70"/>
      <c r="KT32" s="70"/>
      <c r="KU32" s="70"/>
      <c r="KV32" s="70"/>
      <c r="KW32" s="70"/>
      <c r="KX32" s="70"/>
      <c r="KY32" s="8"/>
      <c r="KZ32" s="70"/>
      <c r="LA32" s="70"/>
      <c r="LB32" s="70"/>
      <c r="LC32" s="70"/>
      <c r="LD32" s="70"/>
      <c r="LE32" s="70"/>
      <c r="LF32" s="70"/>
      <c r="LG32" s="70"/>
      <c r="LH32" s="70"/>
      <c r="LI32" s="70"/>
      <c r="LJ32" s="8"/>
      <c r="LK32" s="70"/>
      <c r="LL32" s="70"/>
      <c r="LM32" s="70"/>
      <c r="LN32" s="70"/>
      <c r="LO32" s="70"/>
      <c r="LP32" s="70"/>
      <c r="LQ32" s="70"/>
      <c r="LR32" s="70"/>
      <c r="LS32" s="70"/>
      <c r="LT32" s="70"/>
    </row>
    <row r="33" spans="1:332" ht="12.75" x14ac:dyDescent="0.25">
      <c r="A33" s="155">
        <v>31</v>
      </c>
      <c r="B33" s="148" t="s">
        <v>6</v>
      </c>
      <c r="C33" s="155">
        <v>31</v>
      </c>
      <c r="D33" s="110"/>
      <c r="E33" s="110"/>
      <c r="F33" s="110"/>
      <c r="G33" s="110"/>
      <c r="H33" s="110"/>
      <c r="I33" s="110"/>
      <c r="J33" s="110"/>
      <c r="K33" s="110"/>
      <c r="L33" s="110"/>
      <c r="M33" s="110"/>
      <c r="N33" s="16"/>
      <c r="O33" s="110">
        <v>-2038.1333960000002</v>
      </c>
      <c r="P33" s="110">
        <v>-2617.6102074800001</v>
      </c>
      <c r="Q33" s="110">
        <v>-4542.7174699999996</v>
      </c>
      <c r="R33" s="110">
        <v>-1772.6212287000003</v>
      </c>
      <c r="S33" s="110">
        <v>-3355.1269394999999</v>
      </c>
      <c r="T33" s="110">
        <v>-2958.1826499999997</v>
      </c>
      <c r="U33" s="110">
        <v>-3351.2270480000007</v>
      </c>
      <c r="V33" s="110">
        <v>-3545.712767</v>
      </c>
      <c r="W33" s="110">
        <v>-3665.9665799999998</v>
      </c>
      <c r="X33" s="110">
        <v>-3406.0655109600002</v>
      </c>
      <c r="Y33" s="16"/>
      <c r="Z33" s="110"/>
      <c r="AA33" s="110"/>
      <c r="AB33" s="110"/>
      <c r="AC33" s="110"/>
      <c r="AD33" s="110"/>
      <c r="AE33" s="110"/>
      <c r="AF33" s="110"/>
      <c r="AG33" s="110"/>
      <c r="AH33" s="110"/>
      <c r="AI33" s="110"/>
      <c r="AJ33" s="16"/>
      <c r="AK33" s="110"/>
      <c r="AL33" s="110"/>
      <c r="AM33" s="110"/>
      <c r="AN33" s="110"/>
      <c r="AO33" s="110"/>
      <c r="AP33" s="110"/>
      <c r="AQ33" s="110"/>
      <c r="AR33" s="110"/>
      <c r="AS33" s="110"/>
      <c r="AT33" s="110"/>
      <c r="AU33" s="16"/>
      <c r="AV33" s="110"/>
      <c r="AW33" s="110"/>
      <c r="AX33" s="110"/>
      <c r="AY33" s="110"/>
      <c r="AZ33" s="110"/>
      <c r="BA33" s="110"/>
      <c r="BB33" s="110"/>
      <c r="BC33" s="110"/>
      <c r="BD33" s="110"/>
      <c r="BE33" s="110"/>
      <c r="BF33" s="16"/>
      <c r="BG33" s="110"/>
      <c r="BH33" s="110"/>
      <c r="BI33" s="110"/>
      <c r="BJ33" s="110"/>
      <c r="BK33" s="110"/>
      <c r="BL33" s="110"/>
      <c r="BM33" s="110"/>
      <c r="BN33" s="110"/>
      <c r="BO33" s="110"/>
      <c r="BP33" s="110"/>
      <c r="BQ33" s="16"/>
      <c r="BR33" s="110"/>
      <c r="BS33" s="110"/>
      <c r="BT33" s="110"/>
      <c r="BU33" s="110"/>
      <c r="BV33" s="110"/>
      <c r="BW33" s="110"/>
      <c r="BX33" s="110"/>
      <c r="BY33" s="110"/>
      <c r="BZ33" s="110"/>
      <c r="CA33" s="110"/>
      <c r="CB33" s="16"/>
      <c r="CC33" s="110"/>
      <c r="CD33" s="110"/>
      <c r="CE33" s="110"/>
      <c r="CF33" s="110"/>
      <c r="CG33" s="110"/>
      <c r="CH33" s="110"/>
      <c r="CI33" s="110"/>
      <c r="CJ33" s="110"/>
      <c r="CK33" s="110"/>
      <c r="CL33" s="110"/>
      <c r="CM33" s="16"/>
      <c r="CN33" s="110">
        <v>0</v>
      </c>
      <c r="CO33" s="110">
        <v>0</v>
      </c>
      <c r="CP33" s="110">
        <v>0</v>
      </c>
      <c r="CQ33" s="110">
        <v>0</v>
      </c>
      <c r="CR33" s="110">
        <v>0</v>
      </c>
      <c r="CS33" s="110">
        <v>0</v>
      </c>
      <c r="CT33" s="110">
        <v>0</v>
      </c>
      <c r="CU33" s="110">
        <v>0</v>
      </c>
      <c r="CV33" s="110">
        <v>0</v>
      </c>
      <c r="CW33" s="110">
        <v>0</v>
      </c>
      <c r="CX33" s="16"/>
      <c r="CY33" s="110">
        <v>0</v>
      </c>
      <c r="CZ33" s="110">
        <v>0</v>
      </c>
      <c r="DA33" s="110">
        <v>0</v>
      </c>
      <c r="DB33" s="110">
        <v>0</v>
      </c>
      <c r="DC33" s="110">
        <v>0</v>
      </c>
      <c r="DD33" s="110">
        <v>0</v>
      </c>
      <c r="DE33" s="110">
        <v>0</v>
      </c>
      <c r="DF33" s="110">
        <v>0</v>
      </c>
      <c r="DG33" s="110">
        <v>0</v>
      </c>
      <c r="DH33" s="110">
        <v>0</v>
      </c>
      <c r="DI33" s="16"/>
      <c r="DJ33" s="110"/>
      <c r="DK33" s="110"/>
      <c r="DL33" s="110"/>
      <c r="DM33" s="110"/>
      <c r="DN33" s="110"/>
      <c r="DO33" s="110"/>
      <c r="DP33" s="110"/>
      <c r="DQ33" s="110"/>
      <c r="DR33" s="110"/>
      <c r="DS33" s="110"/>
      <c r="DT33" s="16"/>
      <c r="DU33" s="110">
        <v>1170.1571146299998</v>
      </c>
      <c r="DV33" s="110">
        <v>1216.1808435600001</v>
      </c>
      <c r="DW33" s="110">
        <v>2673.48424419</v>
      </c>
      <c r="DX33" s="110">
        <v>2111.2057199999999</v>
      </c>
      <c r="DY33" s="110">
        <v>2487.6695821900003</v>
      </c>
      <c r="DZ33" s="110">
        <v>2345.35729528</v>
      </c>
      <c r="EA33" s="110">
        <v>2348.6681429999999</v>
      </c>
      <c r="EB33" s="110">
        <v>2614.1255097100002</v>
      </c>
      <c r="EC33" s="110">
        <v>2614.8467626099996</v>
      </c>
      <c r="ED33" s="110">
        <v>2850.7172703743377</v>
      </c>
      <c r="EE33" s="16"/>
      <c r="EF33" s="110">
        <v>0</v>
      </c>
      <c r="EG33" s="110">
        <v>0</v>
      </c>
      <c r="EH33" s="110">
        <v>0</v>
      </c>
      <c r="EI33" s="110">
        <v>0</v>
      </c>
      <c r="EJ33" s="110">
        <v>0</v>
      </c>
      <c r="EK33" s="110">
        <v>0</v>
      </c>
      <c r="EL33" s="110">
        <v>0</v>
      </c>
      <c r="EM33" s="110">
        <v>0</v>
      </c>
      <c r="EN33" s="110">
        <v>0</v>
      </c>
      <c r="EO33" s="110">
        <v>0</v>
      </c>
      <c r="EP33" s="16"/>
      <c r="EQ33" s="110"/>
      <c r="ER33" s="110"/>
      <c r="ES33" s="110"/>
      <c r="ET33" s="110"/>
      <c r="EU33" s="110"/>
      <c r="EV33" s="110"/>
      <c r="EW33" s="110"/>
      <c r="EX33" s="110"/>
      <c r="EY33" s="110"/>
      <c r="EZ33" s="110"/>
      <c r="FA33" s="16"/>
      <c r="FB33" s="110"/>
      <c r="FC33" s="110"/>
      <c r="FD33" s="110"/>
      <c r="FE33" s="110"/>
      <c r="FF33" s="110"/>
      <c r="FG33" s="110"/>
      <c r="FH33" s="110"/>
      <c r="FI33" s="110"/>
      <c r="FJ33" s="110"/>
      <c r="FK33" s="110"/>
      <c r="FL33" s="16"/>
      <c r="FM33" s="110">
        <v>0</v>
      </c>
      <c r="FN33" s="110">
        <v>0</v>
      </c>
      <c r="FO33" s="110">
        <v>0</v>
      </c>
      <c r="FP33" s="110">
        <v>0</v>
      </c>
      <c r="FQ33" s="110">
        <v>0</v>
      </c>
      <c r="FR33" s="110">
        <v>0</v>
      </c>
      <c r="FS33" s="110">
        <v>0</v>
      </c>
      <c r="FT33" s="110">
        <v>0</v>
      </c>
      <c r="FU33" s="110">
        <v>0</v>
      </c>
      <c r="FV33" s="110">
        <v>0</v>
      </c>
      <c r="FW33" s="16"/>
      <c r="FX33" s="110"/>
      <c r="FY33" s="110"/>
      <c r="FZ33" s="110"/>
      <c r="GA33" s="110"/>
      <c r="GB33" s="110"/>
      <c r="GC33" s="110"/>
      <c r="GD33" s="110"/>
      <c r="GE33" s="110"/>
      <c r="GF33" s="110"/>
      <c r="GG33" s="110"/>
      <c r="GH33" s="16"/>
      <c r="GI33" s="110"/>
      <c r="GJ33" s="110"/>
      <c r="GK33" s="110"/>
      <c r="GL33" s="110"/>
      <c r="GM33" s="110"/>
      <c r="GN33" s="110"/>
      <c r="GO33" s="110"/>
      <c r="GP33" s="110"/>
      <c r="GQ33" s="110"/>
      <c r="GR33" s="110"/>
      <c r="GS33" s="16"/>
      <c r="GT33" s="110">
        <v>0</v>
      </c>
      <c r="GU33" s="110">
        <v>0</v>
      </c>
      <c r="GV33" s="110">
        <v>0</v>
      </c>
      <c r="GW33" s="110">
        <v>0</v>
      </c>
      <c r="GX33" s="110">
        <v>0</v>
      </c>
      <c r="GY33" s="110">
        <v>0</v>
      </c>
      <c r="GZ33" s="110">
        <v>0</v>
      </c>
      <c r="HA33" s="110">
        <v>0</v>
      </c>
      <c r="HB33" s="110">
        <v>0</v>
      </c>
      <c r="HC33" s="110">
        <v>0</v>
      </c>
      <c r="HD33" s="16"/>
      <c r="HE33" s="110">
        <v>0</v>
      </c>
      <c r="HF33" s="110">
        <v>0</v>
      </c>
      <c r="HG33" s="110">
        <v>0</v>
      </c>
      <c r="HH33" s="110">
        <v>0</v>
      </c>
      <c r="HI33" s="110">
        <v>0</v>
      </c>
      <c r="HJ33" s="110">
        <v>0</v>
      </c>
      <c r="HK33" s="110">
        <v>0</v>
      </c>
      <c r="HL33" s="110">
        <v>0</v>
      </c>
      <c r="HM33" s="110">
        <v>0</v>
      </c>
      <c r="HN33" s="110">
        <v>0</v>
      </c>
      <c r="HP33" s="98"/>
      <c r="HQ33" s="98"/>
      <c r="HR33" s="98"/>
      <c r="HS33" s="98"/>
      <c r="HT33" s="98"/>
      <c r="HU33" s="98"/>
      <c r="HV33" s="98"/>
      <c r="HW33" s="98"/>
      <c r="HX33" s="98"/>
      <c r="HY33" s="98"/>
      <c r="HZ33" s="8"/>
      <c r="IA33" s="98"/>
      <c r="IB33" s="98"/>
      <c r="IC33" s="98"/>
      <c r="ID33" s="98"/>
      <c r="IE33" s="98"/>
      <c r="IF33" s="98"/>
      <c r="IG33" s="98"/>
      <c r="IH33" s="98"/>
      <c r="II33" s="98"/>
      <c r="IJ33" s="98"/>
      <c r="IK33" s="8"/>
      <c r="IL33" s="98"/>
      <c r="IM33" s="98"/>
      <c r="IN33" s="98"/>
      <c r="IO33" s="98"/>
      <c r="IP33" s="98"/>
      <c r="IQ33" s="98"/>
      <c r="IR33" s="98"/>
      <c r="IS33" s="98"/>
      <c r="IT33" s="98"/>
      <c r="IU33" s="98"/>
      <c r="IV33" s="8"/>
      <c r="IW33" s="98"/>
      <c r="IX33" s="98"/>
      <c r="IY33" s="98"/>
      <c r="IZ33" s="98"/>
      <c r="JA33" s="98"/>
      <c r="JB33" s="98"/>
      <c r="JC33" s="98"/>
      <c r="JD33" s="98"/>
      <c r="JE33" s="98"/>
      <c r="JF33" s="98"/>
      <c r="JG33" s="8"/>
      <c r="JH33" s="98"/>
      <c r="JI33" s="98"/>
      <c r="JJ33" s="98"/>
      <c r="JK33" s="98"/>
      <c r="JL33" s="98"/>
      <c r="JM33" s="98"/>
      <c r="JN33" s="98"/>
      <c r="JO33" s="98"/>
      <c r="JP33" s="98"/>
      <c r="JQ33" s="98"/>
      <c r="JR33" s="8"/>
      <c r="JS33" s="98"/>
      <c r="JT33" s="98"/>
      <c r="JU33" s="98"/>
      <c r="JV33" s="98"/>
      <c r="JW33" s="98"/>
      <c r="JX33" s="98"/>
      <c r="JY33" s="98"/>
      <c r="JZ33" s="98"/>
      <c r="KA33" s="98"/>
      <c r="KB33" s="98"/>
      <c r="KC33" s="8"/>
      <c r="KD33" s="98"/>
      <c r="KE33" s="98"/>
      <c r="KF33" s="98"/>
      <c r="KG33" s="98"/>
      <c r="KH33" s="98"/>
      <c r="KI33" s="98"/>
      <c r="KJ33" s="98"/>
      <c r="KK33" s="98"/>
      <c r="KL33" s="98"/>
      <c r="KM33" s="98"/>
      <c r="KN33" s="8"/>
      <c r="KO33" s="98"/>
      <c r="KP33" s="98"/>
      <c r="KQ33" s="98"/>
      <c r="KR33" s="98"/>
      <c r="KS33" s="98"/>
      <c r="KT33" s="98"/>
      <c r="KU33" s="98"/>
      <c r="KV33" s="98"/>
      <c r="KW33" s="98"/>
      <c r="KX33" s="98"/>
      <c r="KY33" s="8"/>
      <c r="KZ33" s="98"/>
      <c r="LA33" s="98"/>
      <c r="LB33" s="98"/>
      <c r="LC33" s="98"/>
      <c r="LD33" s="98"/>
      <c r="LE33" s="98"/>
      <c r="LF33" s="98"/>
      <c r="LG33" s="98"/>
      <c r="LH33" s="98"/>
      <c r="LI33" s="98"/>
      <c r="LJ33" s="8"/>
      <c r="LK33" s="98"/>
      <c r="LL33" s="98"/>
      <c r="LM33" s="98"/>
      <c r="LN33" s="98"/>
      <c r="LO33" s="98"/>
      <c r="LP33" s="98"/>
      <c r="LQ33" s="98"/>
      <c r="LR33" s="98"/>
      <c r="LS33" s="98"/>
      <c r="LT33" s="98"/>
    </row>
    <row r="34" spans="1:332" ht="12.75" x14ac:dyDescent="0.2">
      <c r="A34" s="155">
        <v>32</v>
      </c>
      <c r="B34" s="141" t="s">
        <v>7</v>
      </c>
      <c r="C34" s="155">
        <v>32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16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16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16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16"/>
      <c r="AV34" s="22">
        <v>-619.6679038499999</v>
      </c>
      <c r="AW34" s="22">
        <v>-87.953358850000001</v>
      </c>
      <c r="AX34" s="22">
        <v>-318.5933225</v>
      </c>
      <c r="AY34" s="22">
        <v>-256.91432809999998</v>
      </c>
      <c r="AZ34" s="22">
        <v>-113.67435865000002</v>
      </c>
      <c r="BA34" s="22">
        <v>-147.31246824999997</v>
      </c>
      <c r="BB34" s="22">
        <v>-154.96936545</v>
      </c>
      <c r="BC34" s="22">
        <v>-204.2176293</v>
      </c>
      <c r="BD34" s="22">
        <v>-152.08458804999998</v>
      </c>
      <c r="BE34" s="22">
        <v>-159.01581574553151</v>
      </c>
      <c r="BF34" s="16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16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16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16"/>
      <c r="CN34" s="22">
        <v>0</v>
      </c>
      <c r="CO34" s="22">
        <v>0</v>
      </c>
      <c r="CP34" s="22">
        <v>0</v>
      </c>
      <c r="CQ34" s="22">
        <v>0</v>
      </c>
      <c r="CR34" s="22">
        <v>0</v>
      </c>
      <c r="CS34" s="22">
        <v>0</v>
      </c>
      <c r="CT34" s="22">
        <v>0</v>
      </c>
      <c r="CU34" s="22">
        <v>0</v>
      </c>
      <c r="CV34" s="22">
        <v>0</v>
      </c>
      <c r="CW34" s="22">
        <v>0</v>
      </c>
      <c r="CX34" s="16"/>
      <c r="CY34" s="22">
        <v>0</v>
      </c>
      <c r="CZ34" s="22">
        <v>0</v>
      </c>
      <c r="DA34" s="22">
        <v>0</v>
      </c>
      <c r="DB34" s="22">
        <v>0</v>
      </c>
      <c r="DC34" s="22">
        <v>0</v>
      </c>
      <c r="DD34" s="22">
        <v>0</v>
      </c>
      <c r="DE34" s="22">
        <v>0</v>
      </c>
      <c r="DF34" s="22">
        <v>0</v>
      </c>
      <c r="DG34" s="22">
        <v>0</v>
      </c>
      <c r="DH34" s="22">
        <v>0</v>
      </c>
      <c r="DI34" s="16"/>
      <c r="DJ34" s="22">
        <v>123.93358076999999</v>
      </c>
      <c r="DK34" s="22">
        <v>17.59067177</v>
      </c>
      <c r="DL34" s="22">
        <v>63.718664499999996</v>
      </c>
      <c r="DM34" s="22">
        <v>51.382865619999997</v>
      </c>
      <c r="DN34" s="22">
        <v>22.734871730000002</v>
      </c>
      <c r="DO34" s="22">
        <v>29.462493649999995</v>
      </c>
      <c r="DP34" s="22">
        <v>30.993873090000001</v>
      </c>
      <c r="DQ34" s="22">
        <v>40.84352586</v>
      </c>
      <c r="DR34" s="22">
        <v>30.416917609999999</v>
      </c>
      <c r="DS34" s="22">
        <v>31.803163149106304</v>
      </c>
      <c r="DT34" s="16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16"/>
      <c r="EF34" s="22">
        <v>0</v>
      </c>
      <c r="EG34" s="22">
        <v>0</v>
      </c>
      <c r="EH34" s="22">
        <v>0</v>
      </c>
      <c r="EI34" s="22">
        <v>0</v>
      </c>
      <c r="EJ34" s="22">
        <v>0</v>
      </c>
      <c r="EK34" s="22">
        <v>0</v>
      </c>
      <c r="EL34" s="22">
        <v>0</v>
      </c>
      <c r="EM34" s="22">
        <v>0</v>
      </c>
      <c r="EN34" s="22">
        <v>0</v>
      </c>
      <c r="EO34" s="22">
        <v>0</v>
      </c>
      <c r="EP34" s="16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16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16"/>
      <c r="FM34" s="22">
        <v>0</v>
      </c>
      <c r="FN34" s="22">
        <v>0</v>
      </c>
      <c r="FO34" s="22">
        <v>0</v>
      </c>
      <c r="FP34" s="22">
        <v>0</v>
      </c>
      <c r="FQ34" s="22">
        <v>0</v>
      </c>
      <c r="FR34" s="22">
        <v>0</v>
      </c>
      <c r="FS34" s="22">
        <v>0</v>
      </c>
      <c r="FT34" s="22">
        <v>0</v>
      </c>
      <c r="FU34" s="22">
        <v>0</v>
      </c>
      <c r="FV34" s="22">
        <v>0</v>
      </c>
      <c r="FW34" s="16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16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16"/>
      <c r="GT34" s="22">
        <v>0</v>
      </c>
      <c r="GU34" s="22">
        <v>0</v>
      </c>
      <c r="GV34" s="22">
        <v>0</v>
      </c>
      <c r="GW34" s="22">
        <v>0</v>
      </c>
      <c r="GX34" s="22">
        <v>0</v>
      </c>
      <c r="GY34" s="22">
        <v>0</v>
      </c>
      <c r="GZ34" s="22">
        <v>0</v>
      </c>
      <c r="HA34" s="22">
        <v>0</v>
      </c>
      <c r="HB34" s="22">
        <v>0</v>
      </c>
      <c r="HC34" s="22">
        <v>0</v>
      </c>
      <c r="HD34" s="16"/>
      <c r="HE34" s="22">
        <v>0</v>
      </c>
      <c r="HF34" s="22">
        <v>0</v>
      </c>
      <c r="HG34" s="22">
        <v>0</v>
      </c>
      <c r="HH34" s="22">
        <v>0</v>
      </c>
      <c r="HI34" s="22">
        <v>0</v>
      </c>
      <c r="HJ34" s="22">
        <v>0</v>
      </c>
      <c r="HK34" s="22">
        <v>0</v>
      </c>
      <c r="HL34" s="22">
        <v>0</v>
      </c>
      <c r="HM34" s="22">
        <v>0</v>
      </c>
      <c r="HN34" s="22">
        <v>0</v>
      </c>
      <c r="HP34" s="70"/>
      <c r="HQ34" s="70"/>
      <c r="HR34" s="70"/>
      <c r="HS34" s="70"/>
      <c r="HT34" s="70"/>
      <c r="HU34" s="70"/>
      <c r="HV34" s="70"/>
      <c r="HW34" s="70"/>
      <c r="HX34" s="70"/>
      <c r="HY34" s="70"/>
      <c r="HZ34" s="8"/>
      <c r="IA34" s="70"/>
      <c r="IB34" s="70"/>
      <c r="IC34" s="70"/>
      <c r="ID34" s="70"/>
      <c r="IE34" s="70"/>
      <c r="IF34" s="70"/>
      <c r="IG34" s="70"/>
      <c r="IH34" s="70"/>
      <c r="II34" s="70"/>
      <c r="IJ34" s="70"/>
      <c r="IK34" s="8"/>
      <c r="IL34" s="70"/>
      <c r="IM34" s="70"/>
      <c r="IN34" s="70"/>
      <c r="IO34" s="70"/>
      <c r="IP34" s="70"/>
      <c r="IQ34" s="70"/>
      <c r="IR34" s="70"/>
      <c r="IS34" s="70"/>
      <c r="IT34" s="70"/>
      <c r="IU34" s="70"/>
      <c r="IV34" s="8"/>
      <c r="IW34" s="70"/>
      <c r="IX34" s="70"/>
      <c r="IY34" s="70"/>
      <c r="IZ34" s="70"/>
      <c r="JA34" s="70"/>
      <c r="JB34" s="70"/>
      <c r="JC34" s="70"/>
      <c r="JD34" s="70"/>
      <c r="JE34" s="70"/>
      <c r="JF34" s="70"/>
      <c r="JG34" s="8"/>
      <c r="JH34" s="70"/>
      <c r="JI34" s="70"/>
      <c r="JJ34" s="70"/>
      <c r="JK34" s="70"/>
      <c r="JL34" s="70"/>
      <c r="JM34" s="70"/>
      <c r="JN34" s="70"/>
      <c r="JO34" s="70"/>
      <c r="JP34" s="70"/>
      <c r="JQ34" s="70"/>
      <c r="JR34" s="8"/>
      <c r="JS34" s="70"/>
      <c r="JT34" s="70"/>
      <c r="JU34" s="70"/>
      <c r="JV34" s="70"/>
      <c r="JW34" s="70"/>
      <c r="JX34" s="70"/>
      <c r="JY34" s="70"/>
      <c r="JZ34" s="70"/>
      <c r="KA34" s="70"/>
      <c r="KB34" s="70"/>
      <c r="KC34" s="8"/>
      <c r="KD34" s="70"/>
      <c r="KE34" s="70"/>
      <c r="KF34" s="70"/>
      <c r="KG34" s="70"/>
      <c r="KH34" s="70"/>
      <c r="KI34" s="70"/>
      <c r="KJ34" s="70"/>
      <c r="KK34" s="70"/>
      <c r="KL34" s="70"/>
      <c r="KM34" s="70"/>
      <c r="KN34" s="8"/>
      <c r="KO34" s="70"/>
      <c r="KP34" s="70"/>
      <c r="KQ34" s="70"/>
      <c r="KR34" s="70"/>
      <c r="KS34" s="70"/>
      <c r="KT34" s="70"/>
      <c r="KU34" s="70"/>
      <c r="KV34" s="70"/>
      <c r="KW34" s="70"/>
      <c r="KX34" s="70"/>
      <c r="KY34" s="8"/>
      <c r="KZ34" s="70"/>
      <c r="LA34" s="70"/>
      <c r="LB34" s="70"/>
      <c r="LC34" s="70"/>
      <c r="LD34" s="70"/>
      <c r="LE34" s="70"/>
      <c r="LF34" s="70"/>
      <c r="LG34" s="70"/>
      <c r="LH34" s="70"/>
      <c r="LI34" s="70"/>
      <c r="LJ34" s="8"/>
      <c r="LK34" s="70"/>
      <c r="LL34" s="70"/>
      <c r="LM34" s="70"/>
      <c r="LN34" s="70"/>
      <c r="LO34" s="70"/>
      <c r="LP34" s="70"/>
      <c r="LQ34" s="70"/>
      <c r="LR34" s="70"/>
      <c r="LS34" s="70"/>
      <c r="LT34" s="70"/>
    </row>
    <row r="35" spans="1:332" ht="12.75" x14ac:dyDescent="0.25">
      <c r="A35" s="155">
        <v>33</v>
      </c>
      <c r="B35" s="148" t="s">
        <v>8</v>
      </c>
      <c r="C35" s="155">
        <v>33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6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6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6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6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6"/>
      <c r="BG35" s="110"/>
      <c r="BH35" s="110"/>
      <c r="BI35" s="110"/>
      <c r="BJ35" s="110"/>
      <c r="BK35" s="110"/>
      <c r="BL35" s="110"/>
      <c r="BM35" s="110"/>
      <c r="BN35" s="110"/>
      <c r="BO35" s="110"/>
      <c r="BP35" s="110"/>
      <c r="BQ35" s="16"/>
      <c r="BR35" s="110"/>
      <c r="BS35" s="110"/>
      <c r="BT35" s="110"/>
      <c r="BU35" s="110"/>
      <c r="BV35" s="110"/>
      <c r="BW35" s="110"/>
      <c r="BX35" s="110"/>
      <c r="BY35" s="110"/>
      <c r="BZ35" s="110"/>
      <c r="CA35" s="110"/>
      <c r="CB35" s="16"/>
      <c r="CC35" s="110">
        <f>-CN35*'Bases de Cálculo'!$H$22</f>
        <v>-1361.7584247634757</v>
      </c>
      <c r="CD35" s="110">
        <f>-CO35*'Bases de Cálculo'!$H$22</f>
        <v>-1392.9661399558672</v>
      </c>
      <c r="CE35" s="110">
        <f>-CP35*'Bases de Cálculo'!$H$22</f>
        <v>-1309.9941246857272</v>
      </c>
      <c r="CF35" s="110">
        <f>-CQ35*'Bases de Cálculo'!$H$22</f>
        <v>-1675.2446709740218</v>
      </c>
      <c r="CG35" s="110">
        <f>-CR35*'Bases de Cálculo'!$H$22</f>
        <v>-1492.984372809221</v>
      </c>
      <c r="CH35" s="110">
        <f>-CS35*'Bases de Cálculo'!$H$22</f>
        <v>-1727.0698108794845</v>
      </c>
      <c r="CI35" s="110">
        <f>-CT35*'Bases de Cálculo'!$H$22</f>
        <v>-1856.1680840166118</v>
      </c>
      <c r="CJ35" s="110">
        <f>-CU35*'Bases de Cálculo'!$H$22</f>
        <v>-1958.0991020857539</v>
      </c>
      <c r="CK35" s="110">
        <f>-CV35*'Bases de Cálculo'!$H$22</f>
        <v>-2083.6017160387</v>
      </c>
      <c r="CL35" s="110">
        <f>-CW35*'Bases de Cálculo'!$H$22</f>
        <v>-2289.0567630167207</v>
      </c>
      <c r="CM35" s="16"/>
      <c r="CN35" s="110">
        <v>1671.1007663842765</v>
      </c>
      <c r="CO35" s="110">
        <v>1709.3977475717923</v>
      </c>
      <c r="CP35" s="110">
        <v>1607.577486514504</v>
      </c>
      <c r="CQ35" s="110">
        <v>2055.7997678862239</v>
      </c>
      <c r="CR35" s="110">
        <v>1832.1365113159352</v>
      </c>
      <c r="CS35" s="110">
        <v>2119.3977081956687</v>
      </c>
      <c r="CT35" s="110">
        <v>2277.8224473088571</v>
      </c>
      <c r="CU35" s="110">
        <v>2402.908512</v>
      </c>
      <c r="CV35" s="110">
        <v>2556.9207880000004</v>
      </c>
      <c r="CW35" s="110">
        <v>2809.0478027619047</v>
      </c>
      <c r="CX35" s="16"/>
      <c r="CY35" s="110">
        <v>0</v>
      </c>
      <c r="CZ35" s="110">
        <v>0</v>
      </c>
      <c r="DA35" s="110">
        <v>0</v>
      </c>
      <c r="DB35" s="110">
        <v>0</v>
      </c>
      <c r="DC35" s="110">
        <v>0</v>
      </c>
      <c r="DD35" s="110">
        <v>0</v>
      </c>
      <c r="DE35" s="110">
        <v>0</v>
      </c>
      <c r="DF35" s="110">
        <v>0</v>
      </c>
      <c r="DG35" s="110">
        <v>0</v>
      </c>
      <c r="DH35" s="110">
        <v>0</v>
      </c>
      <c r="DI35" s="16"/>
      <c r="DJ35" s="110"/>
      <c r="DK35" s="110"/>
      <c r="DL35" s="110"/>
      <c r="DM35" s="110"/>
      <c r="DN35" s="110"/>
      <c r="DO35" s="110"/>
      <c r="DP35" s="110"/>
      <c r="DQ35" s="110"/>
      <c r="DR35" s="110"/>
      <c r="DS35" s="110"/>
      <c r="DT35" s="16"/>
      <c r="DU35" s="110"/>
      <c r="DV35" s="110"/>
      <c r="DW35" s="110"/>
      <c r="DX35" s="110"/>
      <c r="DY35" s="110"/>
      <c r="DZ35" s="110"/>
      <c r="EA35" s="110"/>
      <c r="EB35" s="110"/>
      <c r="EC35" s="110"/>
      <c r="ED35" s="110"/>
      <c r="EE35" s="16"/>
      <c r="EF35" s="110">
        <v>0</v>
      </c>
      <c r="EG35" s="110">
        <v>0</v>
      </c>
      <c r="EH35" s="110">
        <v>0</v>
      </c>
      <c r="EI35" s="110">
        <v>0</v>
      </c>
      <c r="EJ35" s="110">
        <v>0</v>
      </c>
      <c r="EK35" s="110">
        <v>0</v>
      </c>
      <c r="EL35" s="110">
        <v>0</v>
      </c>
      <c r="EM35" s="110">
        <v>0</v>
      </c>
      <c r="EN35" s="110">
        <v>0</v>
      </c>
      <c r="EO35" s="110">
        <v>0</v>
      </c>
      <c r="EP35" s="16"/>
      <c r="EQ35" s="110"/>
      <c r="ER35" s="110"/>
      <c r="ES35" s="110"/>
      <c r="ET35" s="110"/>
      <c r="EU35" s="110"/>
      <c r="EV35" s="110"/>
      <c r="EW35" s="110"/>
      <c r="EX35" s="110"/>
      <c r="EY35" s="110"/>
      <c r="EZ35" s="110"/>
      <c r="FA35" s="16"/>
      <c r="FB35" s="110"/>
      <c r="FC35" s="110"/>
      <c r="FD35" s="110"/>
      <c r="FE35" s="110"/>
      <c r="FF35" s="110"/>
      <c r="FG35" s="110"/>
      <c r="FH35" s="110"/>
      <c r="FI35" s="110"/>
      <c r="FJ35" s="110"/>
      <c r="FK35" s="110"/>
      <c r="FL35" s="16"/>
      <c r="FM35" s="110">
        <v>0</v>
      </c>
      <c r="FN35" s="110">
        <v>0</v>
      </c>
      <c r="FO35" s="110">
        <v>0</v>
      </c>
      <c r="FP35" s="110">
        <v>0</v>
      </c>
      <c r="FQ35" s="110">
        <v>0</v>
      </c>
      <c r="FR35" s="110">
        <v>0</v>
      </c>
      <c r="FS35" s="110">
        <v>0</v>
      </c>
      <c r="FT35" s="110">
        <v>0</v>
      </c>
      <c r="FU35" s="110">
        <v>0</v>
      </c>
      <c r="FV35" s="110">
        <v>0</v>
      </c>
      <c r="FW35" s="16"/>
      <c r="FX35" s="110"/>
      <c r="FY35" s="110"/>
      <c r="FZ35" s="110"/>
      <c r="GA35" s="110"/>
      <c r="GB35" s="110"/>
      <c r="GC35" s="110"/>
      <c r="GD35" s="110"/>
      <c r="GE35" s="110"/>
      <c r="GF35" s="110"/>
      <c r="GG35" s="110"/>
      <c r="GH35" s="16"/>
      <c r="GI35" s="110"/>
      <c r="GJ35" s="110"/>
      <c r="GK35" s="110"/>
      <c r="GL35" s="110"/>
      <c r="GM35" s="110"/>
      <c r="GN35" s="110"/>
      <c r="GO35" s="110"/>
      <c r="GP35" s="110"/>
      <c r="GQ35" s="110"/>
      <c r="GR35" s="110"/>
      <c r="GS35" s="16"/>
      <c r="GT35" s="110">
        <v>0</v>
      </c>
      <c r="GU35" s="110">
        <v>0</v>
      </c>
      <c r="GV35" s="110">
        <v>0</v>
      </c>
      <c r="GW35" s="110">
        <v>0</v>
      </c>
      <c r="GX35" s="110">
        <v>0</v>
      </c>
      <c r="GY35" s="110">
        <v>0</v>
      </c>
      <c r="GZ35" s="110">
        <v>0</v>
      </c>
      <c r="HA35" s="110">
        <v>0</v>
      </c>
      <c r="HB35" s="110">
        <v>0</v>
      </c>
      <c r="HC35" s="110">
        <v>0</v>
      </c>
      <c r="HD35" s="16"/>
      <c r="HE35" s="110">
        <v>0</v>
      </c>
      <c r="HF35" s="110">
        <v>0</v>
      </c>
      <c r="HG35" s="110">
        <v>0</v>
      </c>
      <c r="HH35" s="110">
        <v>0</v>
      </c>
      <c r="HI35" s="110">
        <v>0</v>
      </c>
      <c r="HJ35" s="110">
        <v>0</v>
      </c>
      <c r="HK35" s="110">
        <v>0</v>
      </c>
      <c r="HL35" s="110">
        <v>0</v>
      </c>
      <c r="HM35" s="110">
        <v>0</v>
      </c>
      <c r="HN35" s="110">
        <v>0</v>
      </c>
      <c r="HP35" s="98"/>
      <c r="HQ35" s="98"/>
      <c r="HR35" s="98"/>
      <c r="HS35" s="98"/>
      <c r="HT35" s="98"/>
      <c r="HU35" s="98"/>
      <c r="HV35" s="98"/>
      <c r="HW35" s="98"/>
      <c r="HX35" s="98"/>
      <c r="HY35" s="98"/>
      <c r="HZ35" s="8"/>
      <c r="IA35" s="98"/>
      <c r="IB35" s="98"/>
      <c r="IC35" s="98"/>
      <c r="ID35" s="98"/>
      <c r="IE35" s="98"/>
      <c r="IF35" s="98"/>
      <c r="IG35" s="98"/>
      <c r="IH35" s="98"/>
      <c r="II35" s="98"/>
      <c r="IJ35" s="98"/>
      <c r="IK35" s="8"/>
      <c r="IL35" s="98"/>
      <c r="IM35" s="98"/>
      <c r="IN35" s="98"/>
      <c r="IO35" s="98"/>
      <c r="IP35" s="98"/>
      <c r="IQ35" s="98"/>
      <c r="IR35" s="98"/>
      <c r="IS35" s="98"/>
      <c r="IT35" s="98"/>
      <c r="IU35" s="98"/>
      <c r="IV35" s="8"/>
      <c r="IW35" s="98"/>
      <c r="IX35" s="98"/>
      <c r="IY35" s="98"/>
      <c r="IZ35" s="98"/>
      <c r="JA35" s="98"/>
      <c r="JB35" s="98"/>
      <c r="JC35" s="98"/>
      <c r="JD35" s="98"/>
      <c r="JE35" s="98"/>
      <c r="JF35" s="98"/>
      <c r="JG35" s="8"/>
      <c r="JH35" s="98"/>
      <c r="JI35" s="98"/>
      <c r="JJ35" s="98"/>
      <c r="JK35" s="98"/>
      <c r="JL35" s="98"/>
      <c r="JM35" s="98"/>
      <c r="JN35" s="98"/>
      <c r="JO35" s="98"/>
      <c r="JP35" s="98"/>
      <c r="JQ35" s="98"/>
      <c r="JR35" s="8"/>
      <c r="JS35" s="98"/>
      <c r="JT35" s="98"/>
      <c r="JU35" s="98"/>
      <c r="JV35" s="98"/>
      <c r="JW35" s="98"/>
      <c r="JX35" s="98"/>
      <c r="JY35" s="98"/>
      <c r="JZ35" s="98"/>
      <c r="KA35" s="98"/>
      <c r="KB35" s="98"/>
      <c r="KC35" s="8"/>
      <c r="KD35" s="98"/>
      <c r="KE35" s="98"/>
      <c r="KF35" s="98"/>
      <c r="KG35" s="98"/>
      <c r="KH35" s="98"/>
      <c r="KI35" s="98"/>
      <c r="KJ35" s="98"/>
      <c r="KK35" s="98"/>
      <c r="KL35" s="98"/>
      <c r="KM35" s="98"/>
      <c r="KN35" s="8"/>
      <c r="KO35" s="98"/>
      <c r="KP35" s="98"/>
      <c r="KQ35" s="98"/>
      <c r="KR35" s="98"/>
      <c r="KS35" s="98"/>
      <c r="KT35" s="98"/>
      <c r="KU35" s="98"/>
      <c r="KV35" s="98"/>
      <c r="KW35" s="98"/>
      <c r="KX35" s="98"/>
      <c r="KY35" s="8"/>
      <c r="KZ35" s="98"/>
      <c r="LA35" s="98"/>
      <c r="LB35" s="98"/>
      <c r="LC35" s="98"/>
      <c r="LD35" s="98"/>
      <c r="LE35" s="98"/>
      <c r="LF35" s="98"/>
      <c r="LG35" s="98"/>
      <c r="LH35" s="98"/>
      <c r="LI35" s="98"/>
      <c r="LJ35" s="8"/>
      <c r="LK35" s="98"/>
      <c r="LL35" s="98"/>
      <c r="LM35" s="98"/>
      <c r="LN35" s="98"/>
      <c r="LO35" s="98"/>
      <c r="LP35" s="98"/>
      <c r="LQ35" s="98"/>
      <c r="LR35" s="98"/>
      <c r="LS35" s="98"/>
      <c r="LT35" s="98"/>
    </row>
    <row r="36" spans="1:332" ht="12.75" x14ac:dyDescent="0.2">
      <c r="A36" s="155">
        <v>34</v>
      </c>
      <c r="B36" s="141" t="s">
        <v>9</v>
      </c>
      <c r="C36" s="155">
        <v>34</v>
      </c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16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16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16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16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16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16"/>
      <c r="BR36" s="22"/>
      <c r="BS36" s="22"/>
      <c r="BT36" s="22"/>
      <c r="BU36" s="22"/>
      <c r="BV36" s="22"/>
      <c r="BW36" s="22"/>
      <c r="BX36" s="22"/>
      <c r="BY36" s="22"/>
      <c r="BZ36" s="22"/>
      <c r="CA36" s="22"/>
      <c r="CB36" s="16"/>
      <c r="CC36" s="22">
        <f>-CY36*'Bases de Cálculo'!$H$23</f>
        <v>0</v>
      </c>
      <c r="CD36" s="22">
        <f>-CZ36*'Bases de Cálculo'!$H$23</f>
        <v>0</v>
      </c>
      <c r="CE36" s="22">
        <f>-DA36*'Bases de Cálculo'!$H$23</f>
        <v>-240.28687985158095</v>
      </c>
      <c r="CF36" s="22">
        <f>-DB36*'Bases de Cálculo'!$H$23</f>
        <v>-1723.6520101865608</v>
      </c>
      <c r="CG36" s="22">
        <f>-DC36*'Bases de Cálculo'!$H$23</f>
        <v>-3556.7726393017433</v>
      </c>
      <c r="CH36" s="22">
        <f>-DD36*'Bases de Cálculo'!$H$23</f>
        <v>-4682.59234087803</v>
      </c>
      <c r="CI36" s="22">
        <f>-DE36*'Bases de Cálculo'!$H$23</f>
        <v>-5178.7497828651431</v>
      </c>
      <c r="CJ36" s="22">
        <f>-DF36*'Bases de Cálculo'!$H$23</f>
        <v>-5319.7500532673675</v>
      </c>
      <c r="CK36" s="22">
        <f>-DG36*'Bases de Cálculo'!$H$23</f>
        <v>-5475.7996536121045</v>
      </c>
      <c r="CL36" s="22">
        <f>-DH36*'Bases de Cálculo'!$H$23</f>
        <v>-5425.7217316736032</v>
      </c>
      <c r="CM36" s="16"/>
      <c r="CN36" s="22">
        <v>0</v>
      </c>
      <c r="CO36" s="22">
        <v>0</v>
      </c>
      <c r="CP36" s="22">
        <v>0</v>
      </c>
      <c r="CQ36" s="22">
        <v>0</v>
      </c>
      <c r="CR36" s="22">
        <v>0</v>
      </c>
      <c r="CS36" s="22">
        <v>0</v>
      </c>
      <c r="CT36" s="22">
        <v>0</v>
      </c>
      <c r="CU36" s="22">
        <v>0</v>
      </c>
      <c r="CV36" s="22">
        <v>0</v>
      </c>
      <c r="CW36" s="22">
        <v>0</v>
      </c>
      <c r="CX36" s="16"/>
      <c r="CY36" s="22">
        <v>0</v>
      </c>
      <c r="CZ36" s="22">
        <v>0</v>
      </c>
      <c r="DA36" s="22">
        <v>164.01487779326428</v>
      </c>
      <c r="DB36" s="22">
        <v>1176.5293801454429</v>
      </c>
      <c r="DC36" s="22">
        <v>2427.7797861199506</v>
      </c>
      <c r="DD36" s="22">
        <v>3196.2411390050443</v>
      </c>
      <c r="DE36" s="22">
        <v>3534.9079953227911</v>
      </c>
      <c r="DF36" s="22">
        <v>3631.1518773571429</v>
      </c>
      <c r="DG36" s="22">
        <v>3737.6681222142852</v>
      </c>
      <c r="DH36" s="22">
        <v>3703.4859635714283</v>
      </c>
      <c r="DI36" s="16"/>
      <c r="DJ36" s="22"/>
      <c r="DK36" s="22"/>
      <c r="DL36" s="22"/>
      <c r="DM36" s="22"/>
      <c r="DN36" s="22"/>
      <c r="DO36" s="22"/>
      <c r="DP36" s="22"/>
      <c r="DQ36" s="22"/>
      <c r="DR36" s="22"/>
      <c r="DS36" s="22"/>
      <c r="DT36" s="16"/>
      <c r="DU36" s="22"/>
      <c r="DV36" s="22"/>
      <c r="DW36" s="22"/>
      <c r="DX36" s="22"/>
      <c r="DY36" s="22"/>
      <c r="DZ36" s="22"/>
      <c r="EA36" s="22"/>
      <c r="EB36" s="22"/>
      <c r="EC36" s="22"/>
      <c r="ED36" s="22"/>
      <c r="EE36" s="16"/>
      <c r="EF36" s="22">
        <v>0</v>
      </c>
      <c r="EG36" s="22">
        <v>0</v>
      </c>
      <c r="EH36" s="22">
        <v>0</v>
      </c>
      <c r="EI36" s="22">
        <v>0</v>
      </c>
      <c r="EJ36" s="22">
        <v>0</v>
      </c>
      <c r="EK36" s="22">
        <v>0</v>
      </c>
      <c r="EL36" s="22">
        <v>0</v>
      </c>
      <c r="EM36" s="22">
        <v>0</v>
      </c>
      <c r="EN36" s="22">
        <v>0</v>
      </c>
      <c r="EO36" s="22">
        <v>0</v>
      </c>
      <c r="EP36" s="16"/>
      <c r="EQ36" s="22"/>
      <c r="ER36" s="22"/>
      <c r="ES36" s="22"/>
      <c r="ET36" s="22"/>
      <c r="EU36" s="22"/>
      <c r="EV36" s="22"/>
      <c r="EW36" s="22"/>
      <c r="EX36" s="22"/>
      <c r="EY36" s="22"/>
      <c r="EZ36" s="22"/>
      <c r="FA36" s="16"/>
      <c r="FB36" s="22"/>
      <c r="FC36" s="22"/>
      <c r="FD36" s="22"/>
      <c r="FE36" s="22"/>
      <c r="FF36" s="22"/>
      <c r="FG36" s="22"/>
      <c r="FH36" s="22"/>
      <c r="FI36" s="22"/>
      <c r="FJ36" s="22"/>
      <c r="FK36" s="22"/>
      <c r="FL36" s="16"/>
      <c r="FM36" s="22">
        <v>0</v>
      </c>
      <c r="FN36" s="22">
        <v>0</v>
      </c>
      <c r="FO36" s="22">
        <v>0</v>
      </c>
      <c r="FP36" s="22">
        <v>0</v>
      </c>
      <c r="FQ36" s="22">
        <v>0</v>
      </c>
      <c r="FR36" s="22">
        <v>0</v>
      </c>
      <c r="FS36" s="22">
        <v>0</v>
      </c>
      <c r="FT36" s="22">
        <v>0</v>
      </c>
      <c r="FU36" s="22">
        <v>0</v>
      </c>
      <c r="FV36" s="22">
        <v>0</v>
      </c>
      <c r="FW36" s="16"/>
      <c r="FX36" s="22"/>
      <c r="FY36" s="22"/>
      <c r="FZ36" s="22"/>
      <c r="GA36" s="22"/>
      <c r="GB36" s="22"/>
      <c r="GC36" s="22"/>
      <c r="GD36" s="22"/>
      <c r="GE36" s="22"/>
      <c r="GF36" s="22"/>
      <c r="GG36" s="22"/>
      <c r="GH36" s="16"/>
      <c r="GI36" s="22"/>
      <c r="GJ36" s="22"/>
      <c r="GK36" s="22"/>
      <c r="GL36" s="22"/>
      <c r="GM36" s="22"/>
      <c r="GN36" s="22"/>
      <c r="GO36" s="22"/>
      <c r="GP36" s="22"/>
      <c r="GQ36" s="22"/>
      <c r="GR36" s="22"/>
      <c r="GS36" s="16"/>
      <c r="GT36" s="22">
        <v>0</v>
      </c>
      <c r="GU36" s="22">
        <v>0</v>
      </c>
      <c r="GV36" s="22">
        <v>0</v>
      </c>
      <c r="GW36" s="22">
        <v>0</v>
      </c>
      <c r="GX36" s="22">
        <v>0</v>
      </c>
      <c r="GY36" s="22">
        <v>0</v>
      </c>
      <c r="GZ36" s="22">
        <v>0</v>
      </c>
      <c r="HA36" s="22">
        <v>0</v>
      </c>
      <c r="HB36" s="22">
        <v>0</v>
      </c>
      <c r="HC36" s="22">
        <v>0</v>
      </c>
      <c r="HD36" s="16"/>
      <c r="HE36" s="22">
        <v>0</v>
      </c>
      <c r="HF36" s="22">
        <v>0</v>
      </c>
      <c r="HG36" s="22">
        <v>0</v>
      </c>
      <c r="HH36" s="22">
        <v>0</v>
      </c>
      <c r="HI36" s="22">
        <v>0</v>
      </c>
      <c r="HJ36" s="22">
        <v>0</v>
      </c>
      <c r="HK36" s="22">
        <v>0</v>
      </c>
      <c r="HL36" s="22">
        <v>0</v>
      </c>
      <c r="HM36" s="22">
        <v>0</v>
      </c>
      <c r="HN36" s="22">
        <v>0</v>
      </c>
      <c r="HP36" s="70"/>
      <c r="HQ36" s="70"/>
      <c r="HR36" s="70"/>
      <c r="HS36" s="70"/>
      <c r="HT36" s="70"/>
      <c r="HU36" s="70"/>
      <c r="HV36" s="70"/>
      <c r="HW36" s="70"/>
      <c r="HX36" s="70"/>
      <c r="HY36" s="70"/>
      <c r="HZ36" s="8"/>
      <c r="IA36" s="70"/>
      <c r="IB36" s="70"/>
      <c r="IC36" s="70"/>
      <c r="ID36" s="70"/>
      <c r="IE36" s="70"/>
      <c r="IF36" s="70"/>
      <c r="IG36" s="70"/>
      <c r="IH36" s="70"/>
      <c r="II36" s="70"/>
      <c r="IJ36" s="70"/>
      <c r="IK36" s="8"/>
      <c r="IL36" s="70"/>
      <c r="IM36" s="70"/>
      <c r="IN36" s="70"/>
      <c r="IO36" s="70"/>
      <c r="IP36" s="70"/>
      <c r="IQ36" s="70"/>
      <c r="IR36" s="70"/>
      <c r="IS36" s="70"/>
      <c r="IT36" s="70"/>
      <c r="IU36" s="70"/>
      <c r="IV36" s="8"/>
      <c r="IW36" s="70"/>
      <c r="IX36" s="70"/>
      <c r="IY36" s="70"/>
      <c r="IZ36" s="70"/>
      <c r="JA36" s="70"/>
      <c r="JB36" s="70"/>
      <c r="JC36" s="70"/>
      <c r="JD36" s="70"/>
      <c r="JE36" s="70"/>
      <c r="JF36" s="70"/>
      <c r="JG36" s="8"/>
      <c r="JH36" s="70"/>
      <c r="JI36" s="70"/>
      <c r="JJ36" s="70"/>
      <c r="JK36" s="70"/>
      <c r="JL36" s="70"/>
      <c r="JM36" s="70"/>
      <c r="JN36" s="70"/>
      <c r="JO36" s="70"/>
      <c r="JP36" s="70"/>
      <c r="JQ36" s="70"/>
      <c r="JR36" s="8"/>
      <c r="JS36" s="70"/>
      <c r="JT36" s="70"/>
      <c r="JU36" s="70"/>
      <c r="JV36" s="70"/>
      <c r="JW36" s="70"/>
      <c r="JX36" s="70"/>
      <c r="JY36" s="70"/>
      <c r="JZ36" s="70"/>
      <c r="KA36" s="70"/>
      <c r="KB36" s="70"/>
      <c r="KC36" s="8"/>
      <c r="KD36" s="70"/>
      <c r="KE36" s="70"/>
      <c r="KF36" s="70"/>
      <c r="KG36" s="70"/>
      <c r="KH36" s="70"/>
      <c r="KI36" s="70"/>
      <c r="KJ36" s="70"/>
      <c r="KK36" s="70"/>
      <c r="KL36" s="70"/>
      <c r="KM36" s="70"/>
      <c r="KN36" s="8"/>
      <c r="KO36" s="70"/>
      <c r="KP36" s="70"/>
      <c r="KQ36" s="70"/>
      <c r="KR36" s="70"/>
      <c r="KS36" s="70"/>
      <c r="KT36" s="70"/>
      <c r="KU36" s="70"/>
      <c r="KV36" s="70"/>
      <c r="KW36" s="70"/>
      <c r="KX36" s="70"/>
      <c r="KY36" s="8"/>
      <c r="KZ36" s="70"/>
      <c r="LA36" s="70"/>
      <c r="LB36" s="70"/>
      <c r="LC36" s="70"/>
      <c r="LD36" s="70"/>
      <c r="LE36" s="70"/>
      <c r="LF36" s="70"/>
      <c r="LG36" s="70"/>
      <c r="LH36" s="70"/>
      <c r="LI36" s="70"/>
      <c r="LJ36" s="8"/>
      <c r="LK36" s="70"/>
      <c r="LL36" s="70"/>
      <c r="LM36" s="70"/>
      <c r="LN36" s="70"/>
      <c r="LO36" s="70"/>
      <c r="LP36" s="70"/>
      <c r="LQ36" s="70"/>
      <c r="LR36" s="70"/>
      <c r="LS36" s="70"/>
      <c r="LT36" s="70"/>
    </row>
    <row r="37" spans="1:332" ht="12.75" x14ac:dyDescent="0.25">
      <c r="A37" s="155">
        <v>35</v>
      </c>
      <c r="B37" s="149" t="s">
        <v>297</v>
      </c>
      <c r="C37" s="155">
        <v>35</v>
      </c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16"/>
      <c r="O37" s="96"/>
      <c r="P37" s="96"/>
      <c r="Q37" s="96"/>
      <c r="R37" s="96"/>
      <c r="S37" s="96"/>
      <c r="T37" s="96"/>
      <c r="U37" s="96"/>
      <c r="V37" s="96"/>
      <c r="W37" s="96"/>
      <c r="X37" s="96"/>
      <c r="Y37" s="1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1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1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1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1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1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1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1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1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1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1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1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1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1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1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16"/>
      <c r="GI37" s="96"/>
      <c r="GJ37" s="96"/>
      <c r="GK37" s="96"/>
      <c r="GL37" s="96"/>
      <c r="GM37" s="96"/>
      <c r="GN37" s="96"/>
      <c r="GO37" s="96"/>
      <c r="GP37" s="96"/>
      <c r="GQ37" s="96"/>
      <c r="GR37" s="96"/>
      <c r="GS37" s="16"/>
      <c r="GT37" s="96"/>
      <c r="GU37" s="96"/>
      <c r="GV37" s="96"/>
      <c r="GW37" s="96"/>
      <c r="GX37" s="96"/>
      <c r="GY37" s="96"/>
      <c r="GZ37" s="96"/>
      <c r="HA37" s="96"/>
      <c r="HB37" s="96"/>
      <c r="HC37" s="96"/>
      <c r="HD37" s="16"/>
      <c r="HE37" s="96"/>
      <c r="HF37" s="96"/>
      <c r="HG37" s="96"/>
      <c r="HH37" s="96"/>
      <c r="HI37" s="96"/>
      <c r="HJ37" s="96"/>
      <c r="HK37" s="96"/>
      <c r="HL37" s="96"/>
      <c r="HM37" s="96"/>
      <c r="HN37" s="96"/>
      <c r="HP37" s="97"/>
      <c r="HQ37" s="97"/>
      <c r="HR37" s="97"/>
      <c r="HS37" s="97"/>
      <c r="HT37" s="97"/>
      <c r="HU37" s="97"/>
      <c r="HV37" s="97"/>
      <c r="HW37" s="97"/>
      <c r="HX37" s="97"/>
      <c r="HY37" s="97"/>
      <c r="HZ37" s="8"/>
      <c r="IA37" s="97"/>
      <c r="IB37" s="97"/>
      <c r="IC37" s="97"/>
      <c r="ID37" s="97"/>
      <c r="IE37" s="97"/>
      <c r="IF37" s="97"/>
      <c r="IG37" s="97"/>
      <c r="IH37" s="97"/>
      <c r="II37" s="97"/>
      <c r="IJ37" s="97"/>
      <c r="IK37" s="8"/>
      <c r="IL37" s="97"/>
      <c r="IM37" s="97"/>
      <c r="IN37" s="97"/>
      <c r="IO37" s="97"/>
      <c r="IP37" s="97"/>
      <c r="IQ37" s="97"/>
      <c r="IR37" s="97"/>
      <c r="IS37" s="97"/>
      <c r="IT37" s="97"/>
      <c r="IU37" s="97"/>
      <c r="IV37" s="8"/>
      <c r="IW37" s="97"/>
      <c r="IX37" s="97"/>
      <c r="IY37" s="97"/>
      <c r="IZ37" s="97"/>
      <c r="JA37" s="97"/>
      <c r="JB37" s="97"/>
      <c r="JC37" s="97"/>
      <c r="JD37" s="97"/>
      <c r="JE37" s="97"/>
      <c r="JF37" s="97"/>
      <c r="JG37" s="8"/>
      <c r="JH37" s="97"/>
      <c r="JI37" s="97"/>
      <c r="JJ37" s="97"/>
      <c r="JK37" s="97"/>
      <c r="JL37" s="97"/>
      <c r="JM37" s="97"/>
      <c r="JN37" s="97"/>
      <c r="JO37" s="97"/>
      <c r="JP37" s="97"/>
      <c r="JQ37" s="97"/>
      <c r="JR37" s="8"/>
      <c r="JS37" s="97"/>
      <c r="JT37" s="97"/>
      <c r="JU37" s="97"/>
      <c r="JV37" s="97"/>
      <c r="JW37" s="97"/>
      <c r="JX37" s="97"/>
      <c r="JY37" s="97"/>
      <c r="JZ37" s="97"/>
      <c r="KA37" s="97"/>
      <c r="KB37" s="97"/>
      <c r="KC37" s="8"/>
      <c r="KD37" s="97"/>
      <c r="KE37" s="97"/>
      <c r="KF37" s="97"/>
      <c r="KG37" s="97"/>
      <c r="KH37" s="97"/>
      <c r="KI37" s="97"/>
      <c r="KJ37" s="97"/>
      <c r="KK37" s="97"/>
      <c r="KL37" s="97"/>
      <c r="KM37" s="97"/>
      <c r="KN37" s="8"/>
      <c r="KO37" s="97"/>
      <c r="KP37" s="97"/>
      <c r="KQ37" s="97"/>
      <c r="KR37" s="97"/>
      <c r="KS37" s="97"/>
      <c r="KT37" s="97"/>
      <c r="KU37" s="97"/>
      <c r="KV37" s="97"/>
      <c r="KW37" s="97"/>
      <c r="KX37" s="97"/>
      <c r="KY37" s="8"/>
      <c r="KZ37" s="97"/>
      <c r="LA37" s="97"/>
      <c r="LB37" s="97"/>
      <c r="LC37" s="97"/>
      <c r="LD37" s="97"/>
      <c r="LE37" s="97"/>
      <c r="LF37" s="97"/>
      <c r="LG37" s="97"/>
      <c r="LH37" s="97"/>
      <c r="LI37" s="97"/>
      <c r="LJ37" s="8"/>
      <c r="LK37" s="97"/>
      <c r="LL37" s="97"/>
      <c r="LM37" s="97"/>
      <c r="LN37" s="97"/>
      <c r="LO37" s="97"/>
      <c r="LP37" s="97"/>
      <c r="LQ37" s="97"/>
      <c r="LR37" s="97"/>
      <c r="LS37" s="97"/>
      <c r="LT37" s="97"/>
    </row>
    <row r="38" spans="1:332" ht="12.75" x14ac:dyDescent="0.2">
      <c r="A38" s="155">
        <v>36</v>
      </c>
      <c r="B38" s="153" t="s">
        <v>300</v>
      </c>
      <c r="C38" s="155">
        <v>36</v>
      </c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16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16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16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16"/>
      <c r="AV38" s="93"/>
      <c r="AW38" s="93"/>
      <c r="AX38" s="93"/>
      <c r="AY38" s="93"/>
      <c r="AZ38" s="93"/>
      <c r="BA38" s="93"/>
      <c r="BB38" s="93"/>
      <c r="BC38" s="93"/>
      <c r="BD38" s="93"/>
      <c r="BE38" s="93"/>
      <c r="BF38" s="16"/>
      <c r="BG38" s="93"/>
      <c r="BH38" s="93"/>
      <c r="BI38" s="93"/>
      <c r="BJ38" s="93"/>
      <c r="BK38" s="93"/>
      <c r="BL38" s="93"/>
      <c r="BM38" s="93"/>
      <c r="BN38" s="93"/>
      <c r="BO38" s="93"/>
      <c r="BP38" s="93"/>
      <c r="BQ38" s="16"/>
      <c r="BR38" s="93"/>
      <c r="BS38" s="93"/>
      <c r="BT38" s="93"/>
      <c r="BU38" s="93"/>
      <c r="BV38" s="93"/>
      <c r="BW38" s="93"/>
      <c r="BX38" s="93"/>
      <c r="BY38" s="93"/>
      <c r="BZ38" s="93"/>
      <c r="CA38" s="93"/>
      <c r="CB38" s="16"/>
      <c r="CC38" s="93"/>
      <c r="CD38" s="93"/>
      <c r="CE38" s="93"/>
      <c r="CF38" s="93"/>
      <c r="CG38" s="93"/>
      <c r="CH38" s="93"/>
      <c r="CI38" s="93"/>
      <c r="CJ38" s="93"/>
      <c r="CK38" s="93"/>
      <c r="CL38" s="93"/>
      <c r="CM38" s="16"/>
      <c r="CN38" s="93"/>
      <c r="CO38" s="93"/>
      <c r="CP38" s="93"/>
      <c r="CQ38" s="93"/>
      <c r="CR38" s="93"/>
      <c r="CS38" s="93"/>
      <c r="CT38" s="93"/>
      <c r="CU38" s="93"/>
      <c r="CV38" s="93"/>
      <c r="CW38" s="93"/>
      <c r="CX38" s="16"/>
      <c r="CY38" s="93"/>
      <c r="CZ38" s="93"/>
      <c r="DA38" s="93"/>
      <c r="DB38" s="93"/>
      <c r="DC38" s="93"/>
      <c r="DD38" s="93"/>
      <c r="DE38" s="93"/>
      <c r="DF38" s="93"/>
      <c r="DG38" s="93"/>
      <c r="DH38" s="93"/>
      <c r="DI38" s="16"/>
      <c r="DJ38" s="93"/>
      <c r="DK38" s="93"/>
      <c r="DL38" s="93"/>
      <c r="DM38" s="93"/>
      <c r="DN38" s="93"/>
      <c r="DO38" s="93"/>
      <c r="DP38" s="93"/>
      <c r="DQ38" s="93"/>
      <c r="DR38" s="93"/>
      <c r="DS38" s="93"/>
      <c r="DT38" s="16"/>
      <c r="DU38" s="93"/>
      <c r="DV38" s="93"/>
      <c r="DW38" s="93"/>
      <c r="DX38" s="93"/>
      <c r="DY38" s="93"/>
      <c r="DZ38" s="93"/>
      <c r="EA38" s="93"/>
      <c r="EB38" s="93"/>
      <c r="EC38" s="93"/>
      <c r="ED38" s="93"/>
      <c r="EE38" s="16"/>
      <c r="EF38" s="93"/>
      <c r="EG38" s="93"/>
      <c r="EH38" s="93"/>
      <c r="EI38" s="93"/>
      <c r="EJ38" s="93"/>
      <c r="EK38" s="93"/>
      <c r="EL38" s="93"/>
      <c r="EM38" s="93"/>
      <c r="EN38" s="93"/>
      <c r="EO38" s="93"/>
      <c r="EP38" s="16"/>
      <c r="EQ38" s="93"/>
      <c r="ER38" s="93"/>
      <c r="ES38" s="93"/>
      <c r="ET38" s="93"/>
      <c r="EU38" s="93"/>
      <c r="EV38" s="93"/>
      <c r="EW38" s="93"/>
      <c r="EX38" s="93"/>
      <c r="EY38" s="93"/>
      <c r="EZ38" s="93"/>
      <c r="FA38" s="16"/>
      <c r="FB38" s="93"/>
      <c r="FC38" s="93"/>
      <c r="FD38" s="93"/>
      <c r="FE38" s="93"/>
      <c r="FF38" s="93"/>
      <c r="FG38" s="93"/>
      <c r="FH38" s="93"/>
      <c r="FI38" s="93"/>
      <c r="FJ38" s="93"/>
      <c r="FK38" s="93"/>
      <c r="FL38" s="16"/>
      <c r="FM38" s="93"/>
      <c r="FN38" s="93"/>
      <c r="FO38" s="93"/>
      <c r="FP38" s="93"/>
      <c r="FQ38" s="93"/>
      <c r="FR38" s="93"/>
      <c r="FS38" s="93"/>
      <c r="FT38" s="93"/>
      <c r="FU38" s="93"/>
      <c r="FV38" s="93"/>
      <c r="FW38" s="16"/>
      <c r="FX38" s="93"/>
      <c r="FY38" s="93"/>
      <c r="FZ38" s="93"/>
      <c r="GA38" s="93"/>
      <c r="GB38" s="93"/>
      <c r="GC38" s="93"/>
      <c r="GD38" s="93"/>
      <c r="GE38" s="93"/>
      <c r="GF38" s="93"/>
      <c r="GG38" s="93"/>
      <c r="GH38" s="16"/>
      <c r="GI38" s="93"/>
      <c r="GJ38" s="93"/>
      <c r="GK38" s="93"/>
      <c r="GL38" s="93"/>
      <c r="GM38" s="93"/>
      <c r="GN38" s="93"/>
      <c r="GO38" s="93"/>
      <c r="GP38" s="93"/>
      <c r="GQ38" s="93"/>
      <c r="GR38" s="93"/>
      <c r="GS38" s="16"/>
      <c r="GT38" s="93"/>
      <c r="GU38" s="93"/>
      <c r="GV38" s="93"/>
      <c r="GW38" s="93"/>
      <c r="GX38" s="93"/>
      <c r="GY38" s="93"/>
      <c r="GZ38" s="93"/>
      <c r="HA38" s="93"/>
      <c r="HB38" s="93"/>
      <c r="HC38" s="93"/>
      <c r="HD38" s="16"/>
      <c r="HE38" s="93"/>
      <c r="HF38" s="93"/>
      <c r="HG38" s="93"/>
      <c r="HH38" s="93"/>
      <c r="HI38" s="93"/>
      <c r="HJ38" s="93"/>
      <c r="HK38" s="93"/>
      <c r="HL38" s="93"/>
      <c r="HM38" s="93"/>
      <c r="HN38" s="93"/>
      <c r="HP38" s="76"/>
      <c r="HQ38" s="76"/>
      <c r="HR38" s="76"/>
      <c r="HS38" s="76"/>
      <c r="HT38" s="76"/>
      <c r="HU38" s="76"/>
      <c r="HV38" s="76"/>
      <c r="HW38" s="76"/>
      <c r="HX38" s="76"/>
      <c r="HY38" s="76"/>
      <c r="HZ38" s="8"/>
      <c r="IA38" s="76"/>
      <c r="IB38" s="76"/>
      <c r="IC38" s="76"/>
      <c r="ID38" s="76"/>
      <c r="IE38" s="76"/>
      <c r="IF38" s="76"/>
      <c r="IG38" s="76"/>
      <c r="IH38" s="76"/>
      <c r="II38" s="76"/>
      <c r="IJ38" s="76"/>
      <c r="IK38" s="8"/>
      <c r="IL38" s="76"/>
      <c r="IM38" s="76"/>
      <c r="IN38" s="76"/>
      <c r="IO38" s="76"/>
      <c r="IP38" s="76"/>
      <c r="IQ38" s="76"/>
      <c r="IR38" s="76"/>
      <c r="IS38" s="76"/>
      <c r="IT38" s="76"/>
      <c r="IU38" s="76"/>
      <c r="IV38" s="8"/>
      <c r="IW38" s="76"/>
      <c r="IX38" s="76"/>
      <c r="IY38" s="76"/>
      <c r="IZ38" s="76"/>
      <c r="JA38" s="76"/>
      <c r="JB38" s="76"/>
      <c r="JC38" s="76"/>
      <c r="JD38" s="76"/>
      <c r="JE38" s="76"/>
      <c r="JF38" s="76"/>
      <c r="JG38" s="8"/>
      <c r="JH38" s="76"/>
      <c r="JI38" s="76"/>
      <c r="JJ38" s="76"/>
      <c r="JK38" s="76"/>
      <c r="JL38" s="76"/>
      <c r="JM38" s="76"/>
      <c r="JN38" s="76"/>
      <c r="JO38" s="76"/>
      <c r="JP38" s="76"/>
      <c r="JQ38" s="76"/>
      <c r="JR38" s="8"/>
      <c r="JS38" s="76"/>
      <c r="JT38" s="76"/>
      <c r="JU38" s="76"/>
      <c r="JV38" s="76"/>
      <c r="JW38" s="76"/>
      <c r="JX38" s="76"/>
      <c r="JY38" s="76"/>
      <c r="JZ38" s="76"/>
      <c r="KA38" s="76"/>
      <c r="KB38" s="76"/>
      <c r="KC38" s="8"/>
      <c r="KD38" s="76"/>
      <c r="KE38" s="76"/>
      <c r="KF38" s="76"/>
      <c r="KG38" s="76"/>
      <c r="KH38" s="76"/>
      <c r="KI38" s="76"/>
      <c r="KJ38" s="76"/>
      <c r="KK38" s="76"/>
      <c r="KL38" s="76"/>
      <c r="KM38" s="76"/>
      <c r="KN38" s="8"/>
      <c r="KO38" s="76"/>
      <c r="KP38" s="76"/>
      <c r="KQ38" s="76"/>
      <c r="KR38" s="76"/>
      <c r="KS38" s="76"/>
      <c r="KT38" s="76"/>
      <c r="KU38" s="76"/>
      <c r="KV38" s="76"/>
      <c r="KW38" s="76"/>
      <c r="KX38" s="76"/>
      <c r="KY38" s="8"/>
      <c r="KZ38" s="76"/>
      <c r="LA38" s="76"/>
      <c r="LB38" s="76"/>
      <c r="LC38" s="76"/>
      <c r="LD38" s="76"/>
      <c r="LE38" s="76"/>
      <c r="LF38" s="76"/>
      <c r="LG38" s="76"/>
      <c r="LH38" s="76"/>
      <c r="LI38" s="76"/>
      <c r="LJ38" s="8"/>
      <c r="LK38" s="76"/>
      <c r="LL38" s="76"/>
      <c r="LM38" s="76"/>
      <c r="LN38" s="76"/>
      <c r="LO38" s="76"/>
      <c r="LP38" s="76"/>
      <c r="LQ38" s="76"/>
      <c r="LR38" s="76"/>
      <c r="LS38" s="76"/>
      <c r="LT38" s="76"/>
    </row>
    <row r="39" spans="1:332" s="9" customFormat="1" ht="12.75" x14ac:dyDescent="0.2">
      <c r="A39" s="155">
        <v>37</v>
      </c>
      <c r="B39" s="111" t="s">
        <v>146</v>
      </c>
      <c r="C39" s="155">
        <v>37</v>
      </c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6"/>
      <c r="O39" s="112">
        <v>2.6124272269980879E-3</v>
      </c>
      <c r="P39" s="112">
        <v>4.7901414641679874E-3</v>
      </c>
      <c r="Q39" s="112">
        <v>3.1186828556950569E-2</v>
      </c>
      <c r="R39" s="112">
        <v>-1.1586310989686535E-2</v>
      </c>
      <c r="S39" s="112">
        <v>-3.9668348626546612E-2</v>
      </c>
      <c r="T39" s="112">
        <v>-3.5997214447806812E-3</v>
      </c>
      <c r="U39" s="112">
        <v>4.3300772281922958E-2</v>
      </c>
      <c r="V39" s="112">
        <v>1.9959455687879053E-2</v>
      </c>
      <c r="W39" s="112">
        <v>-7.1609446667338886E-2</v>
      </c>
      <c r="X39" s="112">
        <v>3.036556205203263E-2</v>
      </c>
      <c r="Y39" s="16"/>
      <c r="Z39" s="112"/>
      <c r="AA39" s="112"/>
      <c r="AB39" s="112"/>
      <c r="AC39" s="112"/>
      <c r="AD39" s="112"/>
      <c r="AE39" s="112"/>
      <c r="AF39" s="112"/>
      <c r="AG39" s="112"/>
      <c r="AH39" s="112"/>
      <c r="AI39" s="112"/>
      <c r="AJ39" s="16"/>
      <c r="AK39" s="112"/>
      <c r="AL39" s="112"/>
      <c r="AM39" s="112"/>
      <c r="AN39" s="112"/>
      <c r="AO39" s="112"/>
      <c r="AP39" s="112"/>
      <c r="AQ39" s="112"/>
      <c r="AR39" s="112"/>
      <c r="AS39" s="112"/>
      <c r="AT39" s="112"/>
      <c r="AU39" s="16"/>
      <c r="AV39" s="112"/>
      <c r="AW39" s="112"/>
      <c r="AX39" s="112"/>
      <c r="AY39" s="112"/>
      <c r="AZ39" s="112"/>
      <c r="BA39" s="112"/>
      <c r="BB39" s="112"/>
      <c r="BC39" s="112"/>
      <c r="BD39" s="112"/>
      <c r="BE39" s="112"/>
      <c r="BF39" s="16"/>
      <c r="BG39" s="112"/>
      <c r="BH39" s="112"/>
      <c r="BI39" s="112"/>
      <c r="BJ39" s="112"/>
      <c r="BK39" s="112"/>
      <c r="BL39" s="112"/>
      <c r="BM39" s="112"/>
      <c r="BN39" s="112"/>
      <c r="BO39" s="112"/>
      <c r="BP39" s="112"/>
      <c r="BQ39" s="16"/>
      <c r="BR39" s="112"/>
      <c r="BS39" s="112"/>
      <c r="BT39" s="112"/>
      <c r="BU39" s="112"/>
      <c r="BV39" s="112"/>
      <c r="BW39" s="112"/>
      <c r="BX39" s="112"/>
      <c r="BY39" s="112"/>
      <c r="BZ39" s="112"/>
      <c r="CA39" s="112"/>
      <c r="CB39" s="16"/>
      <c r="CC39" s="112"/>
      <c r="CD39" s="112"/>
      <c r="CE39" s="112"/>
      <c r="CF39" s="112"/>
      <c r="CG39" s="112"/>
      <c r="CH39" s="112"/>
      <c r="CI39" s="112"/>
      <c r="CJ39" s="112"/>
      <c r="CK39" s="112"/>
      <c r="CL39" s="112"/>
      <c r="CM39" s="16"/>
      <c r="CN39" s="112"/>
      <c r="CO39" s="112"/>
      <c r="CP39" s="112"/>
      <c r="CQ39" s="112"/>
      <c r="CR39" s="112"/>
      <c r="CS39" s="112"/>
      <c r="CT39" s="112"/>
      <c r="CU39" s="112"/>
      <c r="CV39" s="112"/>
      <c r="CW39" s="112"/>
      <c r="CX39" s="16"/>
      <c r="CY39" s="112"/>
      <c r="CZ39" s="112"/>
      <c r="DA39" s="112"/>
      <c r="DB39" s="112"/>
      <c r="DC39" s="112"/>
      <c r="DD39" s="112"/>
      <c r="DE39" s="112"/>
      <c r="DF39" s="112"/>
      <c r="DG39" s="112"/>
      <c r="DH39" s="112"/>
      <c r="DI39" s="16"/>
      <c r="DJ39" s="112"/>
      <c r="DK39" s="112"/>
      <c r="DL39" s="112"/>
      <c r="DM39" s="112"/>
      <c r="DN39" s="112"/>
      <c r="DO39" s="112"/>
      <c r="DP39" s="112"/>
      <c r="DQ39" s="112"/>
      <c r="DR39" s="112"/>
      <c r="DS39" s="112"/>
      <c r="DT39" s="16"/>
      <c r="DU39" s="112">
        <v>0</v>
      </c>
      <c r="DV39" s="112">
        <v>0</v>
      </c>
      <c r="DW39" s="112">
        <v>0</v>
      </c>
      <c r="DX39" s="112">
        <v>0</v>
      </c>
      <c r="DY39" s="112">
        <v>0</v>
      </c>
      <c r="DZ39" s="112">
        <v>0</v>
      </c>
      <c r="EA39" s="112">
        <v>0</v>
      </c>
      <c r="EB39" s="112">
        <v>0</v>
      </c>
      <c r="EC39" s="112">
        <v>0</v>
      </c>
      <c r="ED39" s="112">
        <v>0</v>
      </c>
      <c r="EE39" s="16"/>
      <c r="EF39" s="112"/>
      <c r="EG39" s="112"/>
      <c r="EH39" s="112"/>
      <c r="EI39" s="112"/>
      <c r="EJ39" s="112"/>
      <c r="EK39" s="112"/>
      <c r="EL39" s="112"/>
      <c r="EM39" s="112"/>
      <c r="EN39" s="112"/>
      <c r="EO39" s="112"/>
      <c r="EP39" s="16"/>
      <c r="EQ39" s="112">
        <v>-3.3038978980983154E-15</v>
      </c>
      <c r="ER39" s="112">
        <v>-2.5358763858754869E-15</v>
      </c>
      <c r="ES39" s="112">
        <v>-3.9818236191033963E-15</v>
      </c>
      <c r="ET39" s="112">
        <v>-1.7018362966804082E-15</v>
      </c>
      <c r="EU39" s="112">
        <v>-3.6069713457098353E-15</v>
      </c>
      <c r="EV39" s="112">
        <v>0</v>
      </c>
      <c r="EW39" s="112">
        <v>0</v>
      </c>
      <c r="EX39" s="112">
        <v>2.6978282309178576E-15</v>
      </c>
      <c r="EY39" s="112">
        <v>1.5623881330486092E-15</v>
      </c>
      <c r="EZ39" s="112">
        <v>0</v>
      </c>
      <c r="FA39" s="16"/>
      <c r="FB39" s="112">
        <v>2.9144279813884719E-2</v>
      </c>
      <c r="FC39" s="112">
        <v>1.4410302077648663E-2</v>
      </c>
      <c r="FD39" s="112">
        <v>9.6406157542890652E-3</v>
      </c>
      <c r="FE39" s="112">
        <v>2.2991929432466165E-2</v>
      </c>
      <c r="FF39" s="112">
        <v>1.300810746285495E-2</v>
      </c>
      <c r="FG39" s="112">
        <v>2.414546057161044E-2</v>
      </c>
      <c r="FH39" s="112">
        <v>1.1079174770483714E-2</v>
      </c>
      <c r="FI39" s="112">
        <v>2.1002931756836856E-2</v>
      </c>
      <c r="FJ39" s="112">
        <v>1.2753570063714196E-2</v>
      </c>
      <c r="FK39" s="112">
        <v>5.6184307295650028E-3</v>
      </c>
      <c r="FL39" s="16"/>
      <c r="FM39" s="112">
        <v>-0.76051157501861055</v>
      </c>
      <c r="FN39" s="112">
        <v>0.85427052455142483</v>
      </c>
      <c r="FO39" s="112">
        <v>0.77489936458736564</v>
      </c>
      <c r="FP39" s="112">
        <v>-0.67942807138486394</v>
      </c>
      <c r="FQ39" s="112">
        <v>0.38049342853697865</v>
      </c>
      <c r="FR39" s="112">
        <v>0.45841126665427306</v>
      </c>
      <c r="FS39" s="112">
        <v>0.92541352538257815</v>
      </c>
      <c r="FT39" s="112">
        <v>0.96985271306190113</v>
      </c>
      <c r="FU39" s="112">
        <v>-0.46285831743880701</v>
      </c>
      <c r="FV39" s="112">
        <v>0.52734636033109095</v>
      </c>
      <c r="FW39" s="16"/>
      <c r="FX39" s="112"/>
      <c r="FY39" s="112"/>
      <c r="FZ39" s="112"/>
      <c r="GA39" s="112"/>
      <c r="GB39" s="112"/>
      <c r="GC39" s="112"/>
      <c r="GD39" s="112"/>
      <c r="GE39" s="112"/>
      <c r="GF39" s="112"/>
      <c r="GG39" s="112"/>
      <c r="GH39" s="16"/>
      <c r="GI39" s="112"/>
      <c r="GJ39" s="112"/>
      <c r="GK39" s="112"/>
      <c r="GL39" s="112"/>
      <c r="GM39" s="112"/>
      <c r="GN39" s="112"/>
      <c r="GO39" s="112"/>
      <c r="GP39" s="112"/>
      <c r="GQ39" s="112"/>
      <c r="GR39" s="112"/>
      <c r="GS39" s="16"/>
      <c r="GT39" s="112"/>
      <c r="GU39" s="112"/>
      <c r="GV39" s="112"/>
      <c r="GW39" s="112"/>
      <c r="GX39" s="112"/>
      <c r="GY39" s="112"/>
      <c r="GZ39" s="112"/>
      <c r="HA39" s="112"/>
      <c r="HB39" s="112"/>
      <c r="HC39" s="112"/>
      <c r="HD39" s="16"/>
      <c r="HE39" s="112">
        <v>8.3523327587165727E-2</v>
      </c>
      <c r="HF39" s="112">
        <v>-1.4047082509466114E-2</v>
      </c>
      <c r="HG39" s="112">
        <v>0.20774148603057943</v>
      </c>
      <c r="HH39" s="112">
        <v>0.25824981676115377</v>
      </c>
      <c r="HI39" s="112">
        <v>0.24027853970905844</v>
      </c>
      <c r="HJ39" s="112">
        <v>0.24386209103327092</v>
      </c>
      <c r="HK39" s="112">
        <v>0.20629658762743305</v>
      </c>
      <c r="HL39" s="112">
        <v>0.20236483176035833</v>
      </c>
      <c r="HM39" s="112">
        <v>-4.5205601030094751E-2</v>
      </c>
      <c r="HN39" s="112">
        <v>-0.34222038207687011</v>
      </c>
      <c r="HP39" s="80"/>
      <c r="HQ39" s="80"/>
      <c r="HR39" s="80"/>
      <c r="HS39" s="80"/>
      <c r="HT39" s="80"/>
      <c r="HU39" s="80"/>
      <c r="HV39" s="80"/>
      <c r="HW39" s="80"/>
      <c r="HX39" s="80"/>
      <c r="HY39" s="80"/>
      <c r="IA39" s="80"/>
      <c r="IB39" s="80"/>
      <c r="IC39" s="80"/>
      <c r="ID39" s="80"/>
      <c r="IE39" s="80"/>
      <c r="IF39" s="80"/>
      <c r="IG39" s="80"/>
      <c r="IH39" s="80"/>
      <c r="II39" s="80"/>
      <c r="IJ39" s="80"/>
      <c r="IL39" s="80"/>
      <c r="IM39" s="80"/>
      <c r="IN39" s="80"/>
      <c r="IO39" s="80"/>
      <c r="IP39" s="80"/>
      <c r="IQ39" s="80"/>
      <c r="IR39" s="80"/>
      <c r="IS39" s="80"/>
      <c r="IT39" s="80"/>
      <c r="IU39" s="80"/>
      <c r="IW39" s="80"/>
      <c r="IX39" s="80"/>
      <c r="IY39" s="80"/>
      <c r="IZ39" s="80"/>
      <c r="JA39" s="80"/>
      <c r="JB39" s="80"/>
      <c r="JC39" s="80"/>
      <c r="JD39" s="80"/>
      <c r="JE39" s="80"/>
      <c r="JF39" s="80"/>
      <c r="JH39" s="80"/>
      <c r="JI39" s="80"/>
      <c r="JJ39" s="80"/>
      <c r="JK39" s="80"/>
      <c r="JL39" s="80"/>
      <c r="JM39" s="80"/>
      <c r="JN39" s="80"/>
      <c r="JO39" s="80"/>
      <c r="JP39" s="80"/>
      <c r="JQ39" s="80"/>
      <c r="JS39" s="80"/>
      <c r="JT39" s="80"/>
      <c r="JU39" s="80"/>
      <c r="JV39" s="80"/>
      <c r="JW39" s="80"/>
      <c r="JX39" s="80"/>
      <c r="JY39" s="80"/>
      <c r="JZ39" s="80"/>
      <c r="KA39" s="80"/>
      <c r="KB39" s="80"/>
      <c r="KD39" s="80"/>
      <c r="KE39" s="80"/>
      <c r="KF39" s="80"/>
      <c r="KG39" s="80"/>
      <c r="KH39" s="80"/>
      <c r="KI39" s="80"/>
      <c r="KJ39" s="80"/>
      <c r="KK39" s="80"/>
      <c r="KL39" s="80"/>
      <c r="KM39" s="80"/>
      <c r="KO39" s="80"/>
      <c r="KP39" s="80"/>
      <c r="KQ39" s="80"/>
      <c r="KR39" s="80"/>
      <c r="KS39" s="80"/>
      <c r="KT39" s="80"/>
      <c r="KU39" s="80"/>
      <c r="KV39" s="80"/>
      <c r="KW39" s="80"/>
      <c r="KX39" s="80"/>
      <c r="KZ39" s="80"/>
      <c r="LA39" s="80"/>
      <c r="LB39" s="80"/>
      <c r="LC39" s="80"/>
      <c r="LD39" s="80"/>
      <c r="LE39" s="80"/>
      <c r="LF39" s="80"/>
      <c r="LG39" s="80"/>
      <c r="LH39" s="80"/>
      <c r="LI39" s="80"/>
      <c r="LK39" s="80"/>
      <c r="LL39" s="80"/>
      <c r="LM39" s="80"/>
      <c r="LN39" s="80"/>
      <c r="LO39" s="80"/>
      <c r="LP39" s="80"/>
      <c r="LQ39" s="80"/>
      <c r="LR39" s="80"/>
      <c r="LS39" s="80"/>
      <c r="LT39" s="80"/>
    </row>
    <row r="40" spans="1:332" s="9" customFormat="1" ht="12.75" x14ac:dyDescent="0.2">
      <c r="A40" s="155">
        <v>38</v>
      </c>
      <c r="B40" s="113" t="s">
        <v>10</v>
      </c>
      <c r="C40" s="155">
        <v>38</v>
      </c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6"/>
      <c r="O40" s="114">
        <v>8.2139547744345691</v>
      </c>
      <c r="P40" s="114">
        <v>9.4230275059662745</v>
      </c>
      <c r="Q40" s="114">
        <v>110.74299340597099</v>
      </c>
      <c r="R40" s="114">
        <v>-37.35463009225623</v>
      </c>
      <c r="S40" s="114">
        <v>-122.77130545475302</v>
      </c>
      <c r="T40" s="114">
        <v>-10.469098321696492</v>
      </c>
      <c r="U40" s="114">
        <v>163.65378740786673</v>
      </c>
      <c r="V40" s="114">
        <v>64.995237747458759</v>
      </c>
      <c r="W40" s="114">
        <v>-226.47056348998649</v>
      </c>
      <c r="X40" s="114">
        <v>110.42954528845121</v>
      </c>
      <c r="Y40" s="16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6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6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  <c r="BF40" s="16"/>
      <c r="BG40" s="114"/>
      <c r="BH40" s="114"/>
      <c r="BI40" s="114"/>
      <c r="BJ40" s="114"/>
      <c r="BK40" s="114"/>
      <c r="BL40" s="114"/>
      <c r="BM40" s="114"/>
      <c r="BN40" s="114"/>
      <c r="BO40" s="114"/>
      <c r="BP40" s="114"/>
      <c r="BQ40" s="16"/>
      <c r="BR40" s="114"/>
      <c r="BS40" s="114"/>
      <c r="BT40" s="114"/>
      <c r="BU40" s="114"/>
      <c r="BV40" s="114"/>
      <c r="BW40" s="114"/>
      <c r="BX40" s="114"/>
      <c r="BY40" s="114"/>
      <c r="BZ40" s="114"/>
      <c r="CA40" s="114"/>
      <c r="CB40" s="16"/>
      <c r="CC40" s="114"/>
      <c r="CD40" s="114"/>
      <c r="CE40" s="114"/>
      <c r="CF40" s="114"/>
      <c r="CG40" s="114"/>
      <c r="CH40" s="114"/>
      <c r="CI40" s="114"/>
      <c r="CJ40" s="114"/>
      <c r="CK40" s="114"/>
      <c r="CL40" s="114"/>
      <c r="CM40" s="16"/>
      <c r="CN40" s="114"/>
      <c r="CO40" s="114"/>
      <c r="CP40" s="114"/>
      <c r="CQ40" s="114"/>
      <c r="CR40" s="114"/>
      <c r="CS40" s="114"/>
      <c r="CT40" s="114"/>
      <c r="CU40" s="114"/>
      <c r="CV40" s="114"/>
      <c r="CW40" s="114"/>
      <c r="CX40" s="16"/>
      <c r="CY40" s="114"/>
      <c r="CZ40" s="114"/>
      <c r="DA40" s="114"/>
      <c r="DB40" s="114"/>
      <c r="DC40" s="114"/>
      <c r="DD40" s="114"/>
      <c r="DE40" s="114"/>
      <c r="DF40" s="114"/>
      <c r="DG40" s="114"/>
      <c r="DH40" s="114"/>
      <c r="DI40" s="16"/>
      <c r="DJ40" s="114"/>
      <c r="DK40" s="114"/>
      <c r="DL40" s="114"/>
      <c r="DM40" s="114"/>
      <c r="DN40" s="114"/>
      <c r="DO40" s="114"/>
      <c r="DP40" s="114"/>
      <c r="DQ40" s="114"/>
      <c r="DR40" s="114"/>
      <c r="DS40" s="114"/>
      <c r="DT40" s="16"/>
      <c r="DU40" s="114">
        <v>0</v>
      </c>
      <c r="DV40" s="114">
        <v>0</v>
      </c>
      <c r="DW40" s="114">
        <v>0</v>
      </c>
      <c r="DX40" s="114">
        <v>0</v>
      </c>
      <c r="DY40" s="114">
        <v>0</v>
      </c>
      <c r="DZ40" s="114">
        <v>0</v>
      </c>
      <c r="EA40" s="114">
        <v>0</v>
      </c>
      <c r="EB40" s="114">
        <v>0</v>
      </c>
      <c r="EC40" s="114">
        <v>0</v>
      </c>
      <c r="ED40" s="114">
        <v>0</v>
      </c>
      <c r="EE40" s="16"/>
      <c r="EF40" s="114"/>
      <c r="EG40" s="114"/>
      <c r="EH40" s="114"/>
      <c r="EI40" s="114"/>
      <c r="EJ40" s="114"/>
      <c r="EK40" s="114"/>
      <c r="EL40" s="114"/>
      <c r="EM40" s="114"/>
      <c r="EN40" s="114"/>
      <c r="EO40" s="114"/>
      <c r="EP40" s="16"/>
      <c r="EQ40" s="114">
        <v>-1.3824319466948509E-10</v>
      </c>
      <c r="ER40" s="114">
        <v>-1.0913936421275139E-10</v>
      </c>
      <c r="ES40" s="114">
        <v>-1.8189894035458565E-10</v>
      </c>
      <c r="ET40" s="114">
        <v>-8.0035533756017685E-11</v>
      </c>
      <c r="EU40" s="114">
        <v>-1.7462298274040222E-10</v>
      </c>
      <c r="EV40" s="114">
        <v>0</v>
      </c>
      <c r="EW40" s="114">
        <v>0</v>
      </c>
      <c r="EX40" s="114">
        <v>1.4551915228366852E-10</v>
      </c>
      <c r="EY40" s="114">
        <v>8.7311491370201111E-11</v>
      </c>
      <c r="EZ40" s="114">
        <v>0</v>
      </c>
      <c r="FA40" s="16"/>
      <c r="FB40" s="114">
        <v>201.90489922379311</v>
      </c>
      <c r="FC40" s="114">
        <v>100.80145183401328</v>
      </c>
      <c r="FD40" s="114">
        <v>67.933329730701189</v>
      </c>
      <c r="FE40" s="114">
        <v>169.84674141785035</v>
      </c>
      <c r="FF40" s="114">
        <v>102.50444187444918</v>
      </c>
      <c r="FG40" s="114">
        <v>186.5204599237195</v>
      </c>
      <c r="FH40" s="114">
        <v>86.548038633601209</v>
      </c>
      <c r="FI40" s="114">
        <v>163.57238737720581</v>
      </c>
      <c r="FJ40" s="114">
        <v>108.76900634729463</v>
      </c>
      <c r="FK40" s="114">
        <v>48.496189830089861</v>
      </c>
      <c r="FL40" s="16"/>
      <c r="FM40" s="114">
        <v>-482.8220000000033</v>
      </c>
      <c r="FN40" s="114">
        <v>8307.5770878095173</v>
      </c>
      <c r="FO40" s="114">
        <v>6092.9922735714299</v>
      </c>
      <c r="FP40" s="114">
        <v>-509.08683395238222</v>
      </c>
      <c r="FQ40" s="114">
        <v>610.78889238094939</v>
      </c>
      <c r="FR40" s="114">
        <v>797.14023428571886</v>
      </c>
      <c r="FS40" s="114">
        <v>7241.7472680952396</v>
      </c>
      <c r="FT40" s="114">
        <v>15249.959225256234</v>
      </c>
      <c r="FU40" s="114">
        <v>-360.31798491962627</v>
      </c>
      <c r="FV40" s="114">
        <v>2842.5639598958619</v>
      </c>
      <c r="FW40" s="16"/>
      <c r="FX40" s="114"/>
      <c r="FY40" s="114"/>
      <c r="FZ40" s="114"/>
      <c r="GA40" s="114"/>
      <c r="GB40" s="114"/>
      <c r="GC40" s="114"/>
      <c r="GD40" s="114"/>
      <c r="GE40" s="114"/>
      <c r="GF40" s="114"/>
      <c r="GG40" s="114"/>
      <c r="GH40" s="16"/>
      <c r="GI40" s="114"/>
      <c r="GJ40" s="114"/>
      <c r="GK40" s="114"/>
      <c r="GL40" s="114"/>
      <c r="GM40" s="114"/>
      <c r="GN40" s="114"/>
      <c r="GO40" s="114"/>
      <c r="GP40" s="114"/>
      <c r="GQ40" s="114"/>
      <c r="GR40" s="114"/>
      <c r="GS40" s="16"/>
      <c r="GT40" s="114"/>
      <c r="GU40" s="114"/>
      <c r="GV40" s="114"/>
      <c r="GW40" s="114"/>
      <c r="GX40" s="114"/>
      <c r="GY40" s="114"/>
      <c r="GZ40" s="114"/>
      <c r="HA40" s="114"/>
      <c r="HB40" s="114"/>
      <c r="HC40" s="114"/>
      <c r="HD40" s="16"/>
      <c r="HE40" s="114">
        <v>548.23000000000047</v>
      </c>
      <c r="HF40" s="114">
        <v>-84.226570952380825</v>
      </c>
      <c r="HG40" s="114">
        <v>1644.5478895714296</v>
      </c>
      <c r="HH40" s="114">
        <v>2207.3030771428557</v>
      </c>
      <c r="HI40" s="114">
        <v>2093.5307816666664</v>
      </c>
      <c r="HJ40" s="114">
        <v>2260.3156311904759</v>
      </c>
      <c r="HK40" s="114">
        <v>1953.2466195238094</v>
      </c>
      <c r="HL40" s="114">
        <v>1986.4641325412267</v>
      </c>
      <c r="HM40" s="114">
        <v>-423.30922034331888</v>
      </c>
      <c r="HN40" s="114">
        <v>-2703.1829192545711</v>
      </c>
      <c r="HP40" s="75"/>
      <c r="HQ40" s="75"/>
      <c r="HR40" s="75"/>
      <c r="HS40" s="75"/>
      <c r="HT40" s="75"/>
      <c r="HU40" s="75"/>
      <c r="HV40" s="75"/>
      <c r="HW40" s="75"/>
      <c r="HX40" s="75"/>
      <c r="HY40" s="75"/>
      <c r="IA40" s="75"/>
      <c r="IB40" s="75"/>
      <c r="IC40" s="75"/>
      <c r="ID40" s="75"/>
      <c r="IE40" s="75"/>
      <c r="IF40" s="75"/>
      <c r="IG40" s="75"/>
      <c r="IH40" s="75"/>
      <c r="II40" s="75"/>
      <c r="IJ40" s="75"/>
      <c r="IL40" s="75"/>
      <c r="IM40" s="75"/>
      <c r="IN40" s="75"/>
      <c r="IO40" s="75"/>
      <c r="IP40" s="75"/>
      <c r="IQ40" s="75"/>
      <c r="IR40" s="75"/>
      <c r="IS40" s="75"/>
      <c r="IT40" s="75"/>
      <c r="IU40" s="75"/>
      <c r="IW40" s="75"/>
      <c r="IX40" s="75"/>
      <c r="IY40" s="75"/>
      <c r="IZ40" s="75"/>
      <c r="JA40" s="75"/>
      <c r="JB40" s="75"/>
      <c r="JC40" s="75"/>
      <c r="JD40" s="75"/>
      <c r="JE40" s="75"/>
      <c r="JF40" s="75"/>
      <c r="JH40" s="75"/>
      <c r="JI40" s="75"/>
      <c r="JJ40" s="75"/>
      <c r="JK40" s="75"/>
      <c r="JL40" s="75"/>
      <c r="JM40" s="75"/>
      <c r="JN40" s="75"/>
      <c r="JO40" s="75"/>
      <c r="JP40" s="75"/>
      <c r="JQ40" s="75"/>
      <c r="JS40" s="75"/>
      <c r="JT40" s="75"/>
      <c r="JU40" s="75"/>
      <c r="JV40" s="75"/>
      <c r="JW40" s="75"/>
      <c r="JX40" s="75"/>
      <c r="JY40" s="75"/>
      <c r="JZ40" s="75"/>
      <c r="KA40" s="75"/>
      <c r="KB40" s="75"/>
      <c r="KD40" s="75"/>
      <c r="KE40" s="75"/>
      <c r="KF40" s="75"/>
      <c r="KG40" s="75"/>
      <c r="KH40" s="75"/>
      <c r="KI40" s="75"/>
      <c r="KJ40" s="75"/>
      <c r="KK40" s="75"/>
      <c r="KL40" s="75"/>
      <c r="KM40" s="75"/>
      <c r="KO40" s="75"/>
      <c r="KP40" s="75"/>
      <c r="KQ40" s="75"/>
      <c r="KR40" s="75"/>
      <c r="KS40" s="75"/>
      <c r="KT40" s="75"/>
      <c r="KU40" s="75"/>
      <c r="KV40" s="75"/>
      <c r="KW40" s="75"/>
      <c r="KX40" s="75"/>
      <c r="KZ40" s="75"/>
      <c r="LA40" s="75"/>
      <c r="LB40" s="75"/>
      <c r="LC40" s="75"/>
      <c r="LD40" s="75"/>
      <c r="LE40" s="75"/>
      <c r="LF40" s="75"/>
      <c r="LG40" s="75"/>
      <c r="LH40" s="75"/>
      <c r="LI40" s="75"/>
      <c r="LK40" s="75"/>
      <c r="LL40" s="75"/>
      <c r="LM40" s="75"/>
      <c r="LN40" s="75"/>
      <c r="LO40" s="75"/>
      <c r="LP40" s="75"/>
      <c r="LQ40" s="75"/>
      <c r="LR40" s="75"/>
      <c r="LS40" s="75"/>
      <c r="LT40" s="75"/>
    </row>
    <row r="41" spans="1:332" ht="12.75" x14ac:dyDescent="0.2">
      <c r="A41" s="155">
        <v>39</v>
      </c>
      <c r="B41" s="150" t="s">
        <v>264</v>
      </c>
      <c r="C41" s="155">
        <v>39</v>
      </c>
      <c r="D41" s="97">
        <v>4559.9089999999997</v>
      </c>
      <c r="E41" s="97">
        <v>2256.288</v>
      </c>
      <c r="F41" s="97">
        <v>6448.1689999999999</v>
      </c>
      <c r="G41" s="97">
        <v>5918.9920000000002</v>
      </c>
      <c r="H41" s="97">
        <v>3160.453</v>
      </c>
      <c r="I41" s="97">
        <v>4577.5839999999998</v>
      </c>
      <c r="J41" s="97">
        <v>4113.4840000000004</v>
      </c>
      <c r="K41" s="97">
        <v>4169.027</v>
      </c>
      <c r="L41" s="97">
        <v>4864.1459999999997</v>
      </c>
      <c r="M41" s="97">
        <v>4903.575938615033</v>
      </c>
      <c r="N41" s="16"/>
      <c r="O41" s="97">
        <v>3135.9711500000003</v>
      </c>
      <c r="P41" s="97">
        <v>1957.7480000000003</v>
      </c>
      <c r="Q41" s="97">
        <v>3440.2109999999998</v>
      </c>
      <c r="R41" s="97">
        <v>3261.3860000000004</v>
      </c>
      <c r="S41" s="97">
        <v>3217.7149999999992</v>
      </c>
      <c r="T41" s="97">
        <v>2918.7769999999996</v>
      </c>
      <c r="U41" s="97">
        <v>3615.8120000000008</v>
      </c>
      <c r="V41" s="97">
        <v>3191.3679999999999</v>
      </c>
      <c r="W41" s="97">
        <v>3389.05</v>
      </c>
      <c r="X41" s="97">
        <v>3526.241006016533</v>
      </c>
      <c r="Y41" s="16"/>
      <c r="Z41" s="97"/>
      <c r="AA41" s="97"/>
      <c r="AB41" s="97"/>
      <c r="AC41" s="97"/>
      <c r="AD41" s="97"/>
      <c r="AE41" s="97"/>
      <c r="AF41" s="97"/>
      <c r="AG41" s="97"/>
      <c r="AH41" s="97"/>
      <c r="AI41" s="97"/>
      <c r="AJ41" s="16"/>
      <c r="AK41" s="97"/>
      <c r="AL41" s="97"/>
      <c r="AM41" s="97"/>
      <c r="AN41" s="97"/>
      <c r="AO41" s="97"/>
      <c r="AP41" s="97"/>
      <c r="AQ41" s="97"/>
      <c r="AR41" s="97"/>
      <c r="AS41" s="97"/>
      <c r="AT41" s="97"/>
      <c r="AU41" s="16"/>
      <c r="AV41" s="97">
        <v>4553.4972000012049</v>
      </c>
      <c r="AW41" s="97">
        <v>4464.8542999996189</v>
      </c>
      <c r="AX41" s="97">
        <v>4397.6868000005716</v>
      </c>
      <c r="AY41" s="97">
        <v>4327.2967000002791</v>
      </c>
      <c r="AZ41" s="97">
        <v>4222.522000000662</v>
      </c>
      <c r="BA41" s="97">
        <v>4112.7146999998004</v>
      </c>
      <c r="BB41" s="97">
        <v>4011.9897999996147</v>
      </c>
      <c r="BC41" s="97">
        <v>3897.3223000000753</v>
      </c>
      <c r="BD41" s="97">
        <v>3793.2302000011537</v>
      </c>
      <c r="BE41" s="97">
        <v>3675.0793688629551</v>
      </c>
      <c r="BF41" s="16"/>
      <c r="BG41" s="97">
        <v>584.71602380952379</v>
      </c>
      <c r="BH41" s="97">
        <v>294.11921428571435</v>
      </c>
      <c r="BI41" s="97">
        <v>287.05928571428575</v>
      </c>
      <c r="BJ41" s="97">
        <v>249.4614285714286</v>
      </c>
      <c r="BK41" s="97">
        <v>293.13809523809516</v>
      </c>
      <c r="BL41" s="97">
        <v>289.81054761904767</v>
      </c>
      <c r="BM41" s="97">
        <v>190.10714285714283</v>
      </c>
      <c r="BN41" s="97">
        <v>102.91626190476191</v>
      </c>
      <c r="BO41" s="97">
        <v>81.54549999999999</v>
      </c>
      <c r="BP41" s="97">
        <v>70.264101475387889</v>
      </c>
      <c r="BQ41" s="16"/>
      <c r="BR41" s="97">
        <v>2669.0876355534974</v>
      </c>
      <c r="BS41" s="97">
        <v>2028.5621062167152</v>
      </c>
      <c r="BT41" s="97">
        <v>3688.029635048249</v>
      </c>
      <c r="BU41" s="97">
        <v>3662.0460041825659</v>
      </c>
      <c r="BV41" s="97">
        <v>4954.1457210551125</v>
      </c>
      <c r="BW41" s="97">
        <v>4309.0051791086225</v>
      </c>
      <c r="BX41" s="97">
        <v>4895.4854718441202</v>
      </c>
      <c r="BY41" s="97">
        <v>4135.7193771185948</v>
      </c>
      <c r="BZ41" s="97">
        <v>6488.3504384458547</v>
      </c>
      <c r="CA41" s="97">
        <v>7074.5004867343087</v>
      </c>
      <c r="CB41" s="16"/>
      <c r="CC41" s="97"/>
      <c r="CD41" s="97"/>
      <c r="CE41" s="97"/>
      <c r="CF41" s="97"/>
      <c r="CG41" s="97"/>
      <c r="CH41" s="97"/>
      <c r="CI41" s="97"/>
      <c r="CJ41" s="97"/>
      <c r="CK41" s="97"/>
      <c r="CL41" s="97"/>
      <c r="CM41" s="16"/>
      <c r="CN41" s="97">
        <v>0</v>
      </c>
      <c r="CO41" s="97">
        <v>0</v>
      </c>
      <c r="CP41" s="97">
        <v>0</v>
      </c>
      <c r="CQ41" s="97">
        <v>0</v>
      </c>
      <c r="CR41" s="97">
        <v>0</v>
      </c>
      <c r="CS41" s="97">
        <v>0</v>
      </c>
      <c r="CT41" s="97">
        <v>0</v>
      </c>
      <c r="CU41" s="97">
        <v>0</v>
      </c>
      <c r="CV41" s="97">
        <v>0</v>
      </c>
      <c r="CW41" s="97">
        <v>0</v>
      </c>
      <c r="CX41" s="16"/>
      <c r="CY41" s="97">
        <v>0</v>
      </c>
      <c r="CZ41" s="97">
        <v>0</v>
      </c>
      <c r="DA41" s="97">
        <v>0</v>
      </c>
      <c r="DB41" s="97">
        <v>0</v>
      </c>
      <c r="DC41" s="97">
        <v>0</v>
      </c>
      <c r="DD41" s="97">
        <v>0</v>
      </c>
      <c r="DE41" s="97">
        <v>0</v>
      </c>
      <c r="DF41" s="97">
        <v>0</v>
      </c>
      <c r="DG41" s="97">
        <v>0</v>
      </c>
      <c r="DH41" s="97">
        <v>0</v>
      </c>
      <c r="DI41" s="16"/>
      <c r="DJ41" s="97">
        <v>118.839</v>
      </c>
      <c r="DK41" s="97">
        <v>11.09</v>
      </c>
      <c r="DL41" s="97">
        <v>59.904999999999994</v>
      </c>
      <c r="DM41" s="97">
        <v>46.79</v>
      </c>
      <c r="DN41" s="97">
        <v>18.807000000000002</v>
      </c>
      <c r="DO41" s="97">
        <v>25.764999999999997</v>
      </c>
      <c r="DP41" s="97">
        <v>27.395000000000003</v>
      </c>
      <c r="DQ41" s="97">
        <v>36.772999999999996</v>
      </c>
      <c r="DR41" s="97">
        <v>20.27</v>
      </c>
      <c r="DS41" s="97">
        <v>17.356255519106305</v>
      </c>
      <c r="DT41" s="16"/>
      <c r="DU41" s="97">
        <v>120.289</v>
      </c>
      <c r="DV41" s="97">
        <v>62.145999999999987</v>
      </c>
      <c r="DW41" s="97">
        <v>316.21300000000008</v>
      </c>
      <c r="DX41" s="97">
        <v>280.81599999999997</v>
      </c>
      <c r="DY41" s="97">
        <v>781.49800000000005</v>
      </c>
      <c r="DZ41" s="97">
        <v>826.14300000000003</v>
      </c>
      <c r="EA41" s="97">
        <v>558.23500000000001</v>
      </c>
      <c r="EB41" s="97">
        <v>655.36999999999989</v>
      </c>
      <c r="EC41" s="97">
        <v>642.68399999999997</v>
      </c>
      <c r="ED41" s="97">
        <v>933.84892332433753</v>
      </c>
      <c r="EE41" s="16"/>
      <c r="EF41" s="97">
        <v>35554.540771752487</v>
      </c>
      <c r="EG41" s="97">
        <v>37910.074165802325</v>
      </c>
      <c r="EH41" s="97">
        <v>39463.075659484544</v>
      </c>
      <c r="EI41" s="97">
        <v>41627.323451447395</v>
      </c>
      <c r="EJ41" s="97">
        <v>44630.541995798441</v>
      </c>
      <c r="EK41" s="97">
        <v>48322.132155904023</v>
      </c>
      <c r="EL41" s="97">
        <v>51815.634236699872</v>
      </c>
      <c r="EM41" s="97">
        <v>52338.51755850979</v>
      </c>
      <c r="EN41" s="97">
        <v>53807.934999999998</v>
      </c>
      <c r="EO41" s="97">
        <v>50924.512547619051</v>
      </c>
      <c r="EP41" s="16"/>
      <c r="EQ41" s="97">
        <v>40233.650742417609</v>
      </c>
      <c r="ER41" s="97">
        <v>41389.794654142468</v>
      </c>
      <c r="ES41" s="97">
        <v>44010.352950850538</v>
      </c>
      <c r="ET41" s="97">
        <v>45308.682147925152</v>
      </c>
      <c r="EU41" s="97">
        <v>46664.121127464445</v>
      </c>
      <c r="EV41" s="97">
        <v>47931.837333898111</v>
      </c>
      <c r="EW41" s="97">
        <v>49588.376517259705</v>
      </c>
      <c r="EX41" s="97">
        <v>52027.600533808632</v>
      </c>
      <c r="EY41" s="97">
        <v>53906.077170009507</v>
      </c>
      <c r="EZ41" s="97">
        <v>54844.661247918775</v>
      </c>
      <c r="FA41" s="16"/>
      <c r="FB41" s="97">
        <v>3001.0824380000008</v>
      </c>
      <c r="FC41" s="97">
        <v>3020.0785870000004</v>
      </c>
      <c r="FD41" s="97">
        <v>3029.8524829999997</v>
      </c>
      <c r="FE41" s="97">
        <v>3209.3489109999996</v>
      </c>
      <c r="FF41" s="97">
        <v>3662.0071330000005</v>
      </c>
      <c r="FG41" s="97">
        <v>3345.4422509999999</v>
      </c>
      <c r="FH41" s="97">
        <v>3376.6794869999999</v>
      </c>
      <c r="FI41" s="97">
        <v>3161.1592950000004</v>
      </c>
      <c r="FJ41" s="97">
        <v>3833.0320259999994</v>
      </c>
      <c r="FK41" s="97">
        <v>3904.0257287989293</v>
      </c>
      <c r="FL41" s="16"/>
      <c r="FM41" s="97">
        <v>1117.6867619047621</v>
      </c>
      <c r="FN41" s="97">
        <v>1417.1843888571429</v>
      </c>
      <c r="FO41" s="97">
        <v>1769.9542611904762</v>
      </c>
      <c r="FP41" s="97">
        <v>1258.3741469047618</v>
      </c>
      <c r="FQ41" s="97">
        <v>994.46588095238099</v>
      </c>
      <c r="FR41" s="97">
        <v>941.77914285714292</v>
      </c>
      <c r="FS41" s="97">
        <v>583.67030952380958</v>
      </c>
      <c r="FT41" s="97">
        <v>474.03578952380951</v>
      </c>
      <c r="FU41" s="97">
        <v>1138.7807916666666</v>
      </c>
      <c r="FV41" s="97">
        <v>2547.7528673809525</v>
      </c>
      <c r="FW41" s="16"/>
      <c r="FX41" s="97"/>
      <c r="FY41" s="97"/>
      <c r="FZ41" s="97"/>
      <c r="GA41" s="97"/>
      <c r="GB41" s="97"/>
      <c r="GC41" s="97"/>
      <c r="GD41" s="97"/>
      <c r="GE41" s="97"/>
      <c r="GF41" s="97"/>
      <c r="GG41" s="97"/>
      <c r="GH41" s="16"/>
      <c r="GI41" s="97">
        <v>9575.9125070197988</v>
      </c>
      <c r="GJ41" s="97">
        <v>10951.695232958895</v>
      </c>
      <c r="GK41" s="97">
        <v>11052.691522246485</v>
      </c>
      <c r="GL41" s="97">
        <v>7954.0670959368235</v>
      </c>
      <c r="GM41" s="97">
        <v>7309.724257691073</v>
      </c>
      <c r="GN41" s="97">
        <v>7102.7598928398602</v>
      </c>
      <c r="GO41" s="97">
        <v>6693.7123126270208</v>
      </c>
      <c r="GP41" s="97">
        <v>6555.8278524627913</v>
      </c>
      <c r="GQ41" s="97">
        <v>7088.5099248819015</v>
      </c>
      <c r="GR41" s="97">
        <v>7111.6216297520677</v>
      </c>
      <c r="GS41" s="16"/>
      <c r="GT41" s="97">
        <v>34419.709056632724</v>
      </c>
      <c r="GU41" s="97">
        <v>33530.958850178562</v>
      </c>
      <c r="GV41" s="97">
        <v>32207.857609639243</v>
      </c>
      <c r="GW41" s="97">
        <v>32051.711216680982</v>
      </c>
      <c r="GX41" s="97">
        <v>33031.985220293107</v>
      </c>
      <c r="GY41" s="97">
        <v>34449.422597604505</v>
      </c>
      <c r="GZ41" s="97">
        <v>35794.289772722797</v>
      </c>
      <c r="HA41" s="97">
        <v>37535.373662327067</v>
      </c>
      <c r="HB41" s="97">
        <v>40034.143849523804</v>
      </c>
      <c r="HC41" s="97">
        <v>38901.25437857143</v>
      </c>
      <c r="HD41" s="16"/>
      <c r="HE41" s="97">
        <v>6015.5649999999996</v>
      </c>
      <c r="HF41" s="97">
        <v>6080.2453809523813</v>
      </c>
      <c r="HG41" s="97">
        <v>6271.7711904285707</v>
      </c>
      <c r="HH41" s="97">
        <v>6339.8591428571426</v>
      </c>
      <c r="HI41" s="97">
        <v>6619.4020678571433</v>
      </c>
      <c r="HJ41" s="97">
        <v>7008.5117688095243</v>
      </c>
      <c r="HK41" s="97">
        <v>7514.9013609523799</v>
      </c>
      <c r="HL41" s="97">
        <v>7829.7876107142893</v>
      </c>
      <c r="HM41" s="97">
        <v>9787.3970921428554</v>
      </c>
      <c r="HN41" s="97">
        <v>10602.136520000004</v>
      </c>
      <c r="HP41" s="81">
        <v>-384.46702960948159</v>
      </c>
      <c r="HQ41" s="81">
        <v>-369.54549291943755</v>
      </c>
      <c r="HR41" s="81">
        <v>-369.37048909371231</v>
      </c>
      <c r="HS41" s="81">
        <v>-555.09322801925487</v>
      </c>
      <c r="HT41" s="81">
        <v>-658.52245580541489</v>
      </c>
      <c r="HU41" s="81">
        <v>-785.28969977921577</v>
      </c>
      <c r="HV41" s="81">
        <v>-822.24333760588968</v>
      </c>
      <c r="HW41" s="81">
        <v>-731.72229911982868</v>
      </c>
      <c r="HX41" s="81">
        <v>-936.40587890447466</v>
      </c>
      <c r="HY41" s="81">
        <v>-1105.7710120100783</v>
      </c>
      <c r="HZ41" s="8"/>
      <c r="IA41" s="81">
        <v>-234.4623989035033</v>
      </c>
      <c r="IB41" s="81">
        <v>-227.12938354647613</v>
      </c>
      <c r="IC41" s="81">
        <v>-224.34318584717366</v>
      </c>
      <c r="ID41" s="81">
        <v>-271.26386433311279</v>
      </c>
      <c r="IE41" s="81">
        <v>-329.24785477858825</v>
      </c>
      <c r="IF41" s="81">
        <v>-274.18656898992617</v>
      </c>
      <c r="IG41" s="81">
        <v>-289.65774288065916</v>
      </c>
      <c r="IH41" s="81">
        <v>-210.07589484739086</v>
      </c>
      <c r="II41" s="81">
        <v>-269.78269294347979</v>
      </c>
      <c r="IJ41" s="81">
        <v>-234.96646505835989</v>
      </c>
      <c r="IK41" s="8"/>
      <c r="IL41" s="81"/>
      <c r="IM41" s="81"/>
      <c r="IN41" s="81"/>
      <c r="IO41" s="81"/>
      <c r="IP41" s="81"/>
      <c r="IQ41" s="81"/>
      <c r="IR41" s="81"/>
      <c r="IS41" s="81"/>
      <c r="IT41" s="81"/>
      <c r="IU41" s="81"/>
      <c r="IV41" s="8"/>
      <c r="IW41" s="81">
        <v>-219.60436274957894</v>
      </c>
      <c r="IX41" s="81">
        <v>-192.87855105936151</v>
      </c>
      <c r="IY41" s="81">
        <v>-191.09328117997393</v>
      </c>
      <c r="IZ41" s="81">
        <v>-157.37184214777469</v>
      </c>
      <c r="JA41" s="81">
        <v>-186.647652052208</v>
      </c>
      <c r="JB41" s="81">
        <v>-156.30882852744119</v>
      </c>
      <c r="JC41" s="81">
        <v>-132.2199137457265</v>
      </c>
      <c r="JD41" s="81">
        <v>-120.96994575464426</v>
      </c>
      <c r="JE41" s="81">
        <v>-138.59757323792167</v>
      </c>
      <c r="JF41" s="81">
        <v>-150.67907009628155</v>
      </c>
      <c r="JG41" s="8"/>
      <c r="JH41" s="81">
        <v>0</v>
      </c>
      <c r="JI41" s="81">
        <v>0</v>
      </c>
      <c r="JJ41" s="81">
        <v>0</v>
      </c>
      <c r="JK41" s="81">
        <v>0</v>
      </c>
      <c r="JL41" s="81">
        <v>0</v>
      </c>
      <c r="JM41" s="81">
        <v>0</v>
      </c>
      <c r="JN41" s="81">
        <v>0</v>
      </c>
      <c r="JO41" s="81">
        <v>0</v>
      </c>
      <c r="JP41" s="81">
        <v>0</v>
      </c>
      <c r="JQ41" s="81">
        <v>0</v>
      </c>
      <c r="JR41" s="8"/>
      <c r="JS41" s="81">
        <v>-4.3152566536137327</v>
      </c>
      <c r="JT41" s="81">
        <v>-2.7116053061518546</v>
      </c>
      <c r="JU41" s="81">
        <v>-1.9387014416790045</v>
      </c>
      <c r="JV41" s="81">
        <v>-0.59369714617416691</v>
      </c>
      <c r="JW41" s="81">
        <v>-0.74705151532378777</v>
      </c>
      <c r="JX41" s="81">
        <v>-0.78488079012929723</v>
      </c>
      <c r="JY41" s="81">
        <v>-0.79813688195539056</v>
      </c>
      <c r="JZ41" s="81">
        <v>-0.83981585165319739</v>
      </c>
      <c r="KA41" s="81">
        <v>-0.94465451523991428</v>
      </c>
      <c r="KB41" s="81">
        <v>-1.042784076808662</v>
      </c>
      <c r="KC41" s="8"/>
      <c r="KD41" s="81">
        <v>-1763.7745123312013</v>
      </c>
      <c r="KE41" s="81">
        <v>-1711.5639835338759</v>
      </c>
      <c r="KF41" s="81">
        <v>-1711.0126005320699</v>
      </c>
      <c r="KG41" s="81">
        <v>-1782.3945551272582</v>
      </c>
      <c r="KH41" s="81">
        <v>-1867.0123721853556</v>
      </c>
      <c r="KI41" s="81">
        <v>-1915.6610361570881</v>
      </c>
      <c r="KJ41" s="81">
        <v>-1908.9364454918352</v>
      </c>
      <c r="KK41" s="81">
        <v>-1937.9355460272482</v>
      </c>
      <c r="KL41" s="81">
        <v>-1981.7578830760331</v>
      </c>
      <c r="KM41" s="81">
        <v>-2011.614187094556</v>
      </c>
      <c r="KN41" s="8"/>
      <c r="KO41" s="81">
        <v>-251.36903251511421</v>
      </c>
      <c r="KP41" s="81">
        <v>-239.07277729925258</v>
      </c>
      <c r="KQ41" s="81">
        <v>-236.46286530685157</v>
      </c>
      <c r="KR41" s="81">
        <v>-237.57404814617689</v>
      </c>
      <c r="KS41" s="81">
        <v>-240.00205153827878</v>
      </c>
      <c r="KT41" s="81">
        <v>-256.1896299255896</v>
      </c>
      <c r="KU41" s="81">
        <v>-244.9718959321722</v>
      </c>
      <c r="KV41" s="81">
        <v>-262.75087083224435</v>
      </c>
      <c r="KW41" s="81">
        <v>-266.81816583186134</v>
      </c>
      <c r="KX41" s="81">
        <v>-257.20793292228512</v>
      </c>
      <c r="KY41" s="8"/>
      <c r="KZ41" s="81">
        <v>0</v>
      </c>
      <c r="LA41" s="81">
        <v>0</v>
      </c>
      <c r="LB41" s="81">
        <v>0</v>
      </c>
      <c r="LC41" s="81">
        <v>0</v>
      </c>
      <c r="LD41" s="81">
        <v>0</v>
      </c>
      <c r="LE41" s="81">
        <v>0</v>
      </c>
      <c r="LF41" s="81">
        <v>0</v>
      </c>
      <c r="LG41" s="81">
        <v>0</v>
      </c>
      <c r="LH41" s="81">
        <v>0</v>
      </c>
      <c r="LI41" s="81">
        <v>0</v>
      </c>
      <c r="LJ41" s="8"/>
      <c r="LK41" s="81">
        <v>0</v>
      </c>
      <c r="LL41" s="81">
        <v>0</v>
      </c>
      <c r="LM41" s="81">
        <v>0</v>
      </c>
      <c r="LN41" s="81">
        <v>0</v>
      </c>
      <c r="LO41" s="81">
        <v>0</v>
      </c>
      <c r="LP41" s="81">
        <v>0</v>
      </c>
      <c r="LQ41" s="81">
        <v>0</v>
      </c>
      <c r="LR41" s="81">
        <v>0</v>
      </c>
      <c r="LS41" s="81">
        <v>0</v>
      </c>
      <c r="LT41" s="81">
        <v>0</v>
      </c>
    </row>
    <row r="42" spans="1:332" ht="12.75" x14ac:dyDescent="0.2">
      <c r="A42" s="155">
        <v>40</v>
      </c>
      <c r="B42" s="151" t="s">
        <v>12</v>
      </c>
      <c r="C42" s="155">
        <v>40</v>
      </c>
      <c r="D42" s="98">
        <v>0</v>
      </c>
      <c r="E42" s="98">
        <v>0</v>
      </c>
      <c r="F42" s="98">
        <v>0</v>
      </c>
      <c r="G42" s="98">
        <v>0</v>
      </c>
      <c r="H42" s="98">
        <v>0</v>
      </c>
      <c r="I42" s="98">
        <v>0</v>
      </c>
      <c r="J42" s="98">
        <v>0</v>
      </c>
      <c r="K42" s="98">
        <v>0</v>
      </c>
      <c r="L42" s="98">
        <v>0</v>
      </c>
      <c r="M42" s="98">
        <v>0</v>
      </c>
      <c r="N42" s="16"/>
      <c r="O42" s="98">
        <v>0</v>
      </c>
      <c r="P42" s="98">
        <v>0</v>
      </c>
      <c r="Q42" s="98">
        <v>0</v>
      </c>
      <c r="R42" s="98">
        <v>0</v>
      </c>
      <c r="S42" s="98">
        <v>0</v>
      </c>
      <c r="T42" s="98">
        <v>0</v>
      </c>
      <c r="U42" s="98">
        <v>0</v>
      </c>
      <c r="V42" s="98">
        <v>0</v>
      </c>
      <c r="W42" s="98">
        <v>0</v>
      </c>
      <c r="X42" s="98">
        <v>0</v>
      </c>
      <c r="Y42" s="16"/>
      <c r="Z42" s="98"/>
      <c r="AA42" s="98"/>
      <c r="AB42" s="98"/>
      <c r="AC42" s="98"/>
      <c r="AD42" s="98"/>
      <c r="AE42" s="98"/>
      <c r="AF42" s="98"/>
      <c r="AG42" s="98"/>
      <c r="AH42" s="98"/>
      <c r="AI42" s="98"/>
      <c r="AJ42" s="16"/>
      <c r="AK42" s="98"/>
      <c r="AL42" s="98"/>
      <c r="AM42" s="98"/>
      <c r="AN42" s="98"/>
      <c r="AO42" s="98"/>
      <c r="AP42" s="98"/>
      <c r="AQ42" s="98"/>
      <c r="AR42" s="98"/>
      <c r="AS42" s="98"/>
      <c r="AT42" s="98"/>
      <c r="AU42" s="16"/>
      <c r="AV42" s="98">
        <v>4542.8152000012051</v>
      </c>
      <c r="AW42" s="98">
        <v>4464.5072999996191</v>
      </c>
      <c r="AX42" s="98">
        <v>4380.5488000005716</v>
      </c>
      <c r="AY42" s="98">
        <v>4290.9397000002791</v>
      </c>
      <c r="AZ42" s="98">
        <v>4195.6800000006624</v>
      </c>
      <c r="BA42" s="98">
        <v>4094.7696999998007</v>
      </c>
      <c r="BB42" s="98">
        <v>3988.2087999996147</v>
      </c>
      <c r="BC42" s="98">
        <v>3875.9973000000755</v>
      </c>
      <c r="BD42" s="98">
        <v>3758.1352000011539</v>
      </c>
      <c r="BE42" s="98">
        <v>3634.6225000010454</v>
      </c>
      <c r="BF42" s="16"/>
      <c r="BG42" s="98">
        <v>0</v>
      </c>
      <c r="BH42" s="98">
        <v>0</v>
      </c>
      <c r="BI42" s="98">
        <v>0</v>
      </c>
      <c r="BJ42" s="98">
        <v>0</v>
      </c>
      <c r="BK42" s="98">
        <v>0</v>
      </c>
      <c r="BL42" s="98">
        <v>0</v>
      </c>
      <c r="BM42" s="98">
        <v>0</v>
      </c>
      <c r="BN42" s="98">
        <v>0</v>
      </c>
      <c r="BO42" s="98">
        <v>0</v>
      </c>
      <c r="BP42" s="98">
        <v>0</v>
      </c>
      <c r="BQ42" s="16"/>
      <c r="BR42" s="98">
        <v>0</v>
      </c>
      <c r="BS42" s="98">
        <v>0</v>
      </c>
      <c r="BT42" s="98">
        <v>0</v>
      </c>
      <c r="BU42" s="98">
        <v>0</v>
      </c>
      <c r="BV42" s="98">
        <v>0</v>
      </c>
      <c r="BW42" s="98">
        <v>0</v>
      </c>
      <c r="BX42" s="98">
        <v>0</v>
      </c>
      <c r="BY42" s="98">
        <v>0</v>
      </c>
      <c r="BZ42" s="98">
        <v>0</v>
      </c>
      <c r="CA42" s="98">
        <v>0</v>
      </c>
      <c r="CB42" s="16"/>
      <c r="CC42" s="98"/>
      <c r="CD42" s="98"/>
      <c r="CE42" s="98"/>
      <c r="CF42" s="98"/>
      <c r="CG42" s="98"/>
      <c r="CH42" s="98"/>
      <c r="CI42" s="98"/>
      <c r="CJ42" s="98"/>
      <c r="CK42" s="98"/>
      <c r="CL42" s="98"/>
      <c r="CM42" s="16"/>
      <c r="CN42" s="98">
        <v>0</v>
      </c>
      <c r="CO42" s="98">
        <v>0</v>
      </c>
      <c r="CP42" s="98">
        <v>0</v>
      </c>
      <c r="CQ42" s="98">
        <v>0</v>
      </c>
      <c r="CR42" s="98">
        <v>0</v>
      </c>
      <c r="CS42" s="98">
        <v>0</v>
      </c>
      <c r="CT42" s="98">
        <v>0</v>
      </c>
      <c r="CU42" s="98">
        <v>0</v>
      </c>
      <c r="CV42" s="98">
        <v>0</v>
      </c>
      <c r="CW42" s="98">
        <v>0</v>
      </c>
      <c r="CX42" s="16"/>
      <c r="CY42" s="98">
        <v>0</v>
      </c>
      <c r="CZ42" s="98">
        <v>0</v>
      </c>
      <c r="DA42" s="98">
        <v>0</v>
      </c>
      <c r="DB42" s="98">
        <v>0</v>
      </c>
      <c r="DC42" s="98">
        <v>0</v>
      </c>
      <c r="DD42" s="98">
        <v>0</v>
      </c>
      <c r="DE42" s="98">
        <v>0</v>
      </c>
      <c r="DF42" s="98">
        <v>0</v>
      </c>
      <c r="DG42" s="98">
        <v>0</v>
      </c>
      <c r="DH42" s="98">
        <v>0</v>
      </c>
      <c r="DI42" s="16"/>
      <c r="DJ42" s="98">
        <v>0</v>
      </c>
      <c r="DK42" s="98">
        <v>0</v>
      </c>
      <c r="DL42" s="98">
        <v>0</v>
      </c>
      <c r="DM42" s="98">
        <v>0</v>
      </c>
      <c r="DN42" s="98">
        <v>0</v>
      </c>
      <c r="DO42" s="98">
        <v>0</v>
      </c>
      <c r="DP42" s="98">
        <v>0</v>
      </c>
      <c r="DQ42" s="98">
        <v>0</v>
      </c>
      <c r="DR42" s="98">
        <v>0</v>
      </c>
      <c r="DS42" s="98">
        <v>0</v>
      </c>
      <c r="DT42" s="16"/>
      <c r="DU42" s="98">
        <v>0</v>
      </c>
      <c r="DV42" s="98">
        <v>0</v>
      </c>
      <c r="DW42" s="98">
        <v>0</v>
      </c>
      <c r="DX42" s="98">
        <v>0</v>
      </c>
      <c r="DY42" s="98">
        <v>0</v>
      </c>
      <c r="DZ42" s="98">
        <v>0</v>
      </c>
      <c r="EA42" s="98">
        <v>0</v>
      </c>
      <c r="EB42" s="98">
        <v>0</v>
      </c>
      <c r="EC42" s="98">
        <v>0</v>
      </c>
      <c r="ED42" s="98">
        <v>0</v>
      </c>
      <c r="EE42" s="16"/>
      <c r="EF42" s="98">
        <v>0</v>
      </c>
      <c r="EG42" s="98">
        <v>0</v>
      </c>
      <c r="EH42" s="98">
        <v>0</v>
      </c>
      <c r="EI42" s="98">
        <v>0</v>
      </c>
      <c r="EJ42" s="98">
        <v>0</v>
      </c>
      <c r="EK42" s="98">
        <v>0</v>
      </c>
      <c r="EL42" s="98">
        <v>0</v>
      </c>
      <c r="EM42" s="98">
        <v>0</v>
      </c>
      <c r="EN42" s="98">
        <v>0</v>
      </c>
      <c r="EO42" s="98">
        <v>0</v>
      </c>
      <c r="EP42" s="16"/>
      <c r="EQ42" s="98">
        <v>16844.778353658825</v>
      </c>
      <c r="ER42" s="98">
        <v>17701.979912819043</v>
      </c>
      <c r="ES42" s="98">
        <v>18718.829805108755</v>
      </c>
      <c r="ET42" s="98">
        <v>19160.751746485319</v>
      </c>
      <c r="EU42" s="98">
        <v>19568.229119097512</v>
      </c>
      <c r="EV42" s="98">
        <v>19750.665496932041</v>
      </c>
      <c r="EW42" s="98">
        <v>20093.897768999999</v>
      </c>
      <c r="EX42" s="98">
        <v>20882.321448999999</v>
      </c>
      <c r="EY42" s="98">
        <v>21766.156491000002</v>
      </c>
      <c r="EZ42" s="98">
        <v>22161.654276666664</v>
      </c>
      <c r="FA42" s="16"/>
      <c r="FB42" s="98">
        <v>0</v>
      </c>
      <c r="FC42" s="98">
        <v>0</v>
      </c>
      <c r="FD42" s="98">
        <v>0</v>
      </c>
      <c r="FE42" s="98">
        <v>0</v>
      </c>
      <c r="FF42" s="98">
        <v>0</v>
      </c>
      <c r="FG42" s="98">
        <v>0</v>
      </c>
      <c r="FH42" s="98">
        <v>0</v>
      </c>
      <c r="FI42" s="98">
        <v>0</v>
      </c>
      <c r="FJ42" s="98">
        <v>0</v>
      </c>
      <c r="FK42" s="98">
        <v>0</v>
      </c>
      <c r="FL42" s="16"/>
      <c r="FM42" s="98">
        <v>0</v>
      </c>
      <c r="FN42" s="98">
        <v>0</v>
      </c>
      <c r="FO42" s="98">
        <v>0</v>
      </c>
      <c r="FP42" s="98">
        <v>0</v>
      </c>
      <c r="FQ42" s="98">
        <v>0</v>
      </c>
      <c r="FR42" s="98">
        <v>0</v>
      </c>
      <c r="FS42" s="98">
        <v>0</v>
      </c>
      <c r="FT42" s="98">
        <v>0</v>
      </c>
      <c r="FU42" s="98">
        <v>0</v>
      </c>
      <c r="FV42" s="98">
        <v>0</v>
      </c>
      <c r="FW42" s="16"/>
      <c r="FX42" s="98"/>
      <c r="FY42" s="98"/>
      <c r="FZ42" s="98"/>
      <c r="GA42" s="98"/>
      <c r="GB42" s="98"/>
      <c r="GC42" s="98"/>
      <c r="GD42" s="98"/>
      <c r="GE42" s="98"/>
      <c r="GF42" s="98"/>
      <c r="GG42" s="98"/>
      <c r="GH42" s="16"/>
      <c r="GI42" s="98">
        <v>5539.0390475056656</v>
      </c>
      <c r="GJ42" s="98">
        <v>5279.434385363842</v>
      </c>
      <c r="GK42" s="98">
        <v>4981.4535670995665</v>
      </c>
      <c r="GL42" s="98">
        <v>4865.6350258287848</v>
      </c>
      <c r="GM42" s="98">
        <v>4777.3776690234818</v>
      </c>
      <c r="GN42" s="98">
        <v>4697.2355857693028</v>
      </c>
      <c r="GO42" s="98">
        <v>4269.3922071090537</v>
      </c>
      <c r="GP42" s="98">
        <v>3988.895646082819</v>
      </c>
      <c r="GQ42" s="98">
        <v>4220.6252285406508</v>
      </c>
      <c r="GR42" s="98">
        <v>4076.9582385477202</v>
      </c>
      <c r="GS42" s="16"/>
      <c r="GT42" s="98">
        <v>0</v>
      </c>
      <c r="GU42" s="98">
        <v>0</v>
      </c>
      <c r="GV42" s="98">
        <v>0</v>
      </c>
      <c r="GW42" s="98">
        <v>0</v>
      </c>
      <c r="GX42" s="98">
        <v>0</v>
      </c>
      <c r="GY42" s="98">
        <v>0</v>
      </c>
      <c r="GZ42" s="98">
        <v>0</v>
      </c>
      <c r="HA42" s="98">
        <v>0</v>
      </c>
      <c r="HB42" s="98">
        <v>0</v>
      </c>
      <c r="HC42" s="98">
        <v>0</v>
      </c>
      <c r="HD42" s="16"/>
      <c r="HE42" s="98">
        <v>0</v>
      </c>
      <c r="HF42" s="98">
        <v>0</v>
      </c>
      <c r="HG42" s="98">
        <v>0</v>
      </c>
      <c r="HH42" s="98">
        <v>0</v>
      </c>
      <c r="HI42" s="98">
        <v>0</v>
      </c>
      <c r="HJ42" s="98">
        <v>0</v>
      </c>
      <c r="HK42" s="98">
        <v>0</v>
      </c>
      <c r="HL42" s="98">
        <v>0</v>
      </c>
      <c r="HM42" s="98">
        <v>0</v>
      </c>
      <c r="HN42" s="98">
        <v>0</v>
      </c>
      <c r="HP42" s="79">
        <v>0</v>
      </c>
      <c r="HQ42" s="79">
        <v>0</v>
      </c>
      <c r="HR42" s="79">
        <v>0</v>
      </c>
      <c r="HS42" s="79">
        <v>0</v>
      </c>
      <c r="HT42" s="79">
        <v>0</v>
      </c>
      <c r="HU42" s="79">
        <v>0</v>
      </c>
      <c r="HV42" s="79">
        <v>0</v>
      </c>
      <c r="HW42" s="79">
        <v>0</v>
      </c>
      <c r="HX42" s="79">
        <v>0</v>
      </c>
      <c r="HY42" s="79">
        <v>0</v>
      </c>
      <c r="HZ42" s="8"/>
      <c r="IA42" s="79">
        <v>0</v>
      </c>
      <c r="IB42" s="79">
        <v>0</v>
      </c>
      <c r="IC42" s="79">
        <v>0</v>
      </c>
      <c r="ID42" s="79">
        <v>0</v>
      </c>
      <c r="IE42" s="79">
        <v>0</v>
      </c>
      <c r="IF42" s="79">
        <v>0</v>
      </c>
      <c r="IG42" s="79">
        <v>0</v>
      </c>
      <c r="IH42" s="79">
        <v>0</v>
      </c>
      <c r="II42" s="79">
        <v>0</v>
      </c>
      <c r="IJ42" s="79">
        <v>0</v>
      </c>
      <c r="IK42" s="8"/>
      <c r="IL42" s="79"/>
      <c r="IM42" s="79"/>
      <c r="IN42" s="79"/>
      <c r="IO42" s="79"/>
      <c r="IP42" s="79"/>
      <c r="IQ42" s="79"/>
      <c r="IR42" s="79"/>
      <c r="IS42" s="79"/>
      <c r="IT42" s="79"/>
      <c r="IU42" s="79"/>
      <c r="IV42" s="8"/>
      <c r="IW42" s="79">
        <v>0</v>
      </c>
      <c r="IX42" s="79">
        <v>0</v>
      </c>
      <c r="IY42" s="79">
        <v>0</v>
      </c>
      <c r="IZ42" s="79">
        <v>0</v>
      </c>
      <c r="JA42" s="79">
        <v>0</v>
      </c>
      <c r="JB42" s="79">
        <v>0</v>
      </c>
      <c r="JC42" s="79">
        <v>0</v>
      </c>
      <c r="JD42" s="79">
        <v>0</v>
      </c>
      <c r="JE42" s="79">
        <v>0</v>
      </c>
      <c r="JF42" s="79">
        <v>0</v>
      </c>
      <c r="JG42" s="8"/>
      <c r="JH42" s="79">
        <v>0</v>
      </c>
      <c r="JI42" s="79">
        <v>0</v>
      </c>
      <c r="JJ42" s="79">
        <v>0</v>
      </c>
      <c r="JK42" s="79">
        <v>0</v>
      </c>
      <c r="JL42" s="79">
        <v>0</v>
      </c>
      <c r="JM42" s="79">
        <v>0</v>
      </c>
      <c r="JN42" s="79">
        <v>0</v>
      </c>
      <c r="JO42" s="79">
        <v>0</v>
      </c>
      <c r="JP42" s="79">
        <v>0</v>
      </c>
      <c r="JQ42" s="79">
        <v>0</v>
      </c>
      <c r="JR42" s="8"/>
      <c r="JS42" s="79">
        <v>0</v>
      </c>
      <c r="JT42" s="79">
        <v>0</v>
      </c>
      <c r="JU42" s="79">
        <v>0</v>
      </c>
      <c r="JV42" s="79">
        <v>0</v>
      </c>
      <c r="JW42" s="79">
        <v>0</v>
      </c>
      <c r="JX42" s="79">
        <v>0</v>
      </c>
      <c r="JY42" s="79">
        <v>0</v>
      </c>
      <c r="JZ42" s="79">
        <v>0</v>
      </c>
      <c r="KA42" s="79">
        <v>0</v>
      </c>
      <c r="KB42" s="79">
        <v>0</v>
      </c>
      <c r="KC42" s="8"/>
      <c r="KD42" s="79">
        <v>0</v>
      </c>
      <c r="KE42" s="79">
        <v>0</v>
      </c>
      <c r="KF42" s="79">
        <v>0</v>
      </c>
      <c r="KG42" s="79">
        <v>0</v>
      </c>
      <c r="KH42" s="79">
        <v>0</v>
      </c>
      <c r="KI42" s="79">
        <v>0</v>
      </c>
      <c r="KJ42" s="79">
        <v>0</v>
      </c>
      <c r="KK42" s="79">
        <v>0</v>
      </c>
      <c r="KL42" s="79">
        <v>0</v>
      </c>
      <c r="KM42" s="79">
        <v>0</v>
      </c>
      <c r="KN42" s="8"/>
      <c r="KO42" s="79">
        <v>0</v>
      </c>
      <c r="KP42" s="79">
        <v>0</v>
      </c>
      <c r="KQ42" s="79">
        <v>0</v>
      </c>
      <c r="KR42" s="79">
        <v>0</v>
      </c>
      <c r="KS42" s="79">
        <v>0</v>
      </c>
      <c r="KT42" s="79">
        <v>0</v>
      </c>
      <c r="KU42" s="79">
        <v>0</v>
      </c>
      <c r="KV42" s="79">
        <v>0</v>
      </c>
      <c r="KW42" s="79">
        <v>0</v>
      </c>
      <c r="KX42" s="79">
        <v>0</v>
      </c>
      <c r="KY42" s="8"/>
      <c r="KZ42" s="79">
        <v>0</v>
      </c>
      <c r="LA42" s="79">
        <v>0</v>
      </c>
      <c r="LB42" s="79">
        <v>0</v>
      </c>
      <c r="LC42" s="79">
        <v>0</v>
      </c>
      <c r="LD42" s="79">
        <v>0</v>
      </c>
      <c r="LE42" s="79">
        <v>0</v>
      </c>
      <c r="LF42" s="79">
        <v>0</v>
      </c>
      <c r="LG42" s="79">
        <v>0</v>
      </c>
      <c r="LH42" s="79">
        <v>0</v>
      </c>
      <c r="LI42" s="79">
        <v>0</v>
      </c>
      <c r="LJ42" s="8"/>
      <c r="LK42" s="79">
        <v>0</v>
      </c>
      <c r="LL42" s="79">
        <v>0</v>
      </c>
      <c r="LM42" s="79">
        <v>0</v>
      </c>
      <c r="LN42" s="79">
        <v>0</v>
      </c>
      <c r="LO42" s="79">
        <v>0</v>
      </c>
      <c r="LP42" s="79">
        <v>0</v>
      </c>
      <c r="LQ42" s="79">
        <v>0</v>
      </c>
      <c r="LR42" s="79">
        <v>0</v>
      </c>
      <c r="LS42" s="79">
        <v>0</v>
      </c>
      <c r="LT42" s="79">
        <v>0</v>
      </c>
    </row>
    <row r="43" spans="1:332" ht="12.75" x14ac:dyDescent="0.2">
      <c r="A43" s="155">
        <v>41</v>
      </c>
      <c r="B43" s="144" t="s">
        <v>133</v>
      </c>
      <c r="C43" s="155">
        <v>41</v>
      </c>
      <c r="D43" s="100"/>
      <c r="E43" s="100"/>
      <c r="F43" s="100"/>
      <c r="G43" s="100"/>
      <c r="H43" s="100"/>
      <c r="I43" s="100"/>
      <c r="J43" s="100"/>
      <c r="K43" s="100"/>
      <c r="L43" s="100"/>
      <c r="M43" s="100"/>
      <c r="N43" s="16"/>
      <c r="O43" s="100"/>
      <c r="P43" s="100"/>
      <c r="Q43" s="100"/>
      <c r="R43" s="100"/>
      <c r="S43" s="100"/>
      <c r="T43" s="100"/>
      <c r="U43" s="100"/>
      <c r="V43" s="100"/>
      <c r="W43" s="100"/>
      <c r="X43" s="100"/>
      <c r="Y43" s="16"/>
      <c r="Z43" s="100">
        <v>46163.613215417681</v>
      </c>
      <c r="AA43" s="100">
        <v>44810.132567619599</v>
      </c>
      <c r="AB43" s="100">
        <v>39800.954435216074</v>
      </c>
      <c r="AC43" s="100">
        <v>36194.578460237375</v>
      </c>
      <c r="AD43" s="100">
        <v>37953.665186363833</v>
      </c>
      <c r="AE43" s="100">
        <v>40371.150884873823</v>
      </c>
      <c r="AF43" s="100">
        <v>41566.760441074861</v>
      </c>
      <c r="AG43" s="100">
        <v>43045.411032692718</v>
      </c>
      <c r="AH43" s="100">
        <v>44182.93075675163</v>
      </c>
      <c r="AI43" s="100">
        <v>43404.726360615088</v>
      </c>
      <c r="AJ43" s="16"/>
      <c r="AK43" s="100"/>
      <c r="AL43" s="100"/>
      <c r="AM43" s="100"/>
      <c r="AN43" s="100"/>
      <c r="AO43" s="100"/>
      <c r="AP43" s="100"/>
      <c r="AQ43" s="100"/>
      <c r="AR43" s="100"/>
      <c r="AS43" s="100"/>
      <c r="AT43" s="100"/>
      <c r="AU43" s="16"/>
      <c r="AV43" s="100">
        <v>597.08920000120997</v>
      </c>
      <c r="AW43" s="100">
        <v>585.16029999963939</v>
      </c>
      <c r="AX43" s="100">
        <v>567.58080000057817</v>
      </c>
      <c r="AY43" s="100">
        <v>544.350700000301</v>
      </c>
      <c r="AZ43" s="100">
        <v>515.47000000067055</v>
      </c>
      <c r="BA43" s="100">
        <v>480.93869999982417</v>
      </c>
      <c r="BB43" s="100">
        <v>440.75679999962449</v>
      </c>
      <c r="BC43" s="100">
        <v>394.92430000007153</v>
      </c>
      <c r="BD43" s="100">
        <v>343.44120000116527</v>
      </c>
      <c r="BE43" s="100">
        <v>286.30750000104308</v>
      </c>
      <c r="BF43" s="16"/>
      <c r="BG43" s="100"/>
      <c r="BH43" s="100"/>
      <c r="BI43" s="100"/>
      <c r="BJ43" s="100"/>
      <c r="BK43" s="100"/>
      <c r="BL43" s="100"/>
      <c r="BM43" s="100"/>
      <c r="BN43" s="100"/>
      <c r="BO43" s="100"/>
      <c r="BP43" s="100"/>
      <c r="BQ43" s="16"/>
      <c r="BR43" s="100"/>
      <c r="BS43" s="100"/>
      <c r="BT43" s="100"/>
      <c r="BU43" s="100"/>
      <c r="BV43" s="100"/>
      <c r="BW43" s="100"/>
      <c r="BX43" s="100"/>
      <c r="BY43" s="100"/>
      <c r="BZ43" s="100"/>
      <c r="CA43" s="100"/>
      <c r="CB43" s="16"/>
      <c r="CC43" s="100"/>
      <c r="CD43" s="100"/>
      <c r="CE43" s="100"/>
      <c r="CF43" s="100"/>
      <c r="CG43" s="100"/>
      <c r="CH43" s="100"/>
      <c r="CI43" s="100"/>
      <c r="CJ43" s="100"/>
      <c r="CK43" s="100"/>
      <c r="CL43" s="100"/>
      <c r="CM43" s="16"/>
      <c r="CN43" s="100">
        <v>0</v>
      </c>
      <c r="CO43" s="100">
        <v>0</v>
      </c>
      <c r="CP43" s="100">
        <v>0</v>
      </c>
      <c r="CQ43" s="100">
        <v>0</v>
      </c>
      <c r="CR43" s="100">
        <v>0</v>
      </c>
      <c r="CS43" s="100">
        <v>0</v>
      </c>
      <c r="CT43" s="100">
        <v>0</v>
      </c>
      <c r="CU43" s="100">
        <v>0</v>
      </c>
      <c r="CV43" s="100">
        <v>0</v>
      </c>
      <c r="CW43" s="100">
        <v>0</v>
      </c>
      <c r="CX43" s="16"/>
      <c r="CY43" s="100">
        <v>0</v>
      </c>
      <c r="CZ43" s="100">
        <v>0</v>
      </c>
      <c r="DA43" s="100">
        <v>0</v>
      </c>
      <c r="DB43" s="100">
        <v>0</v>
      </c>
      <c r="DC43" s="100">
        <v>0</v>
      </c>
      <c r="DD43" s="100">
        <v>0</v>
      </c>
      <c r="DE43" s="100">
        <v>0</v>
      </c>
      <c r="DF43" s="100">
        <v>0</v>
      </c>
      <c r="DG43" s="100">
        <v>0</v>
      </c>
      <c r="DH43" s="100">
        <v>0</v>
      </c>
      <c r="DI43" s="16"/>
      <c r="DJ43" s="100"/>
      <c r="DK43" s="100"/>
      <c r="DL43" s="100"/>
      <c r="DM43" s="100"/>
      <c r="DN43" s="100"/>
      <c r="DO43" s="100"/>
      <c r="DP43" s="100"/>
      <c r="DQ43" s="100"/>
      <c r="DR43" s="100"/>
      <c r="DS43" s="100"/>
      <c r="DT43" s="16"/>
      <c r="DU43" s="100"/>
      <c r="DV43" s="100"/>
      <c r="DW43" s="100"/>
      <c r="DX43" s="100"/>
      <c r="DY43" s="100"/>
      <c r="DZ43" s="100"/>
      <c r="EA43" s="100"/>
      <c r="EB43" s="100"/>
      <c r="EC43" s="100"/>
      <c r="ED43" s="100"/>
      <c r="EE43" s="16"/>
      <c r="EF43" s="100">
        <v>0</v>
      </c>
      <c r="EG43" s="100">
        <v>0</v>
      </c>
      <c r="EH43" s="100">
        <v>0</v>
      </c>
      <c r="EI43" s="100">
        <v>0</v>
      </c>
      <c r="EJ43" s="100">
        <v>0</v>
      </c>
      <c r="EK43" s="100">
        <v>0</v>
      </c>
      <c r="EL43" s="100">
        <v>0</v>
      </c>
      <c r="EM43" s="100">
        <v>0</v>
      </c>
      <c r="EN43" s="100">
        <v>0</v>
      </c>
      <c r="EO43" s="100">
        <v>0</v>
      </c>
      <c r="EP43" s="16"/>
      <c r="EQ43" s="100">
        <v>16844.778353658825</v>
      </c>
      <c r="ER43" s="100">
        <v>17701.979912819043</v>
      </c>
      <c r="ES43" s="100">
        <v>18718.829805108755</v>
      </c>
      <c r="ET43" s="100">
        <v>19160.751746485319</v>
      </c>
      <c r="EU43" s="100">
        <v>19568.229119097512</v>
      </c>
      <c r="EV43" s="100">
        <v>19750.665496932041</v>
      </c>
      <c r="EW43" s="100">
        <v>20093.897768999999</v>
      </c>
      <c r="EX43" s="100">
        <v>20882.321448999999</v>
      </c>
      <c r="EY43" s="100">
        <v>21766.156491000002</v>
      </c>
      <c r="EZ43" s="100">
        <v>22161.654276666664</v>
      </c>
      <c r="FA43" s="16"/>
      <c r="FB43" s="100"/>
      <c r="FC43" s="100"/>
      <c r="FD43" s="100"/>
      <c r="FE43" s="100"/>
      <c r="FF43" s="100"/>
      <c r="FG43" s="100"/>
      <c r="FH43" s="100"/>
      <c r="FI43" s="100"/>
      <c r="FJ43" s="100"/>
      <c r="FK43" s="100"/>
      <c r="FL43" s="16"/>
      <c r="FM43" s="100">
        <v>0</v>
      </c>
      <c r="FN43" s="100">
        <v>0</v>
      </c>
      <c r="FO43" s="100">
        <v>0</v>
      </c>
      <c r="FP43" s="100">
        <v>0</v>
      </c>
      <c r="FQ43" s="100">
        <v>0</v>
      </c>
      <c r="FR43" s="100">
        <v>0</v>
      </c>
      <c r="FS43" s="100">
        <v>0</v>
      </c>
      <c r="FT43" s="100">
        <v>0</v>
      </c>
      <c r="FU43" s="100">
        <v>0</v>
      </c>
      <c r="FV43" s="100">
        <v>0</v>
      </c>
      <c r="FW43" s="16"/>
      <c r="FX43" s="100"/>
      <c r="FY43" s="100"/>
      <c r="FZ43" s="100"/>
      <c r="GA43" s="100"/>
      <c r="GB43" s="100"/>
      <c r="GC43" s="100"/>
      <c r="GD43" s="100"/>
      <c r="GE43" s="100"/>
      <c r="GF43" s="100"/>
      <c r="GG43" s="100"/>
      <c r="GH43" s="16"/>
      <c r="GI43" s="100">
        <v>3834.2575208873031</v>
      </c>
      <c r="GJ43" s="100">
        <v>3602.1718968318551</v>
      </c>
      <c r="GK43" s="100">
        <v>3346.7353653293694</v>
      </c>
      <c r="GL43" s="100">
        <v>3215.3761657139194</v>
      </c>
      <c r="GM43" s="100">
        <v>3101.8878620641235</v>
      </c>
      <c r="GN43" s="100">
        <v>3006.1228235521321</v>
      </c>
      <c r="GO43" s="100">
        <v>2666.5219816661793</v>
      </c>
      <c r="GP43" s="100">
        <v>2426.0917960789366</v>
      </c>
      <c r="GQ43" s="100">
        <v>2540.3621251938021</v>
      </c>
      <c r="GR43" s="100">
        <v>2382.1475161868848</v>
      </c>
      <c r="GS43" s="16"/>
      <c r="GT43" s="100">
        <v>0</v>
      </c>
      <c r="GU43" s="100">
        <v>0</v>
      </c>
      <c r="GV43" s="100">
        <v>0</v>
      </c>
      <c r="GW43" s="100">
        <v>0</v>
      </c>
      <c r="GX43" s="100">
        <v>0</v>
      </c>
      <c r="GY43" s="100">
        <v>0</v>
      </c>
      <c r="GZ43" s="100">
        <v>0</v>
      </c>
      <c r="HA43" s="100">
        <v>0</v>
      </c>
      <c r="HB43" s="100">
        <v>0</v>
      </c>
      <c r="HC43" s="100">
        <v>0</v>
      </c>
      <c r="HD43" s="16"/>
      <c r="HE43" s="100">
        <v>0</v>
      </c>
      <c r="HF43" s="100">
        <v>0</v>
      </c>
      <c r="HG43" s="100">
        <v>0</v>
      </c>
      <c r="HH43" s="100">
        <v>0</v>
      </c>
      <c r="HI43" s="100">
        <v>0</v>
      </c>
      <c r="HJ43" s="100">
        <v>0</v>
      </c>
      <c r="HK43" s="100">
        <v>0</v>
      </c>
      <c r="HL43" s="100">
        <v>0</v>
      </c>
      <c r="HM43" s="100">
        <v>0</v>
      </c>
      <c r="HN43" s="100">
        <v>0</v>
      </c>
      <c r="HP43" s="70"/>
      <c r="HQ43" s="70"/>
      <c r="HR43" s="70"/>
      <c r="HS43" s="70"/>
      <c r="HT43" s="70"/>
      <c r="HU43" s="70"/>
      <c r="HV43" s="70"/>
      <c r="HW43" s="70"/>
      <c r="HX43" s="70"/>
      <c r="HY43" s="70"/>
      <c r="HZ43" s="8"/>
      <c r="IA43" s="70"/>
      <c r="IB43" s="70"/>
      <c r="IC43" s="70"/>
      <c r="ID43" s="70"/>
      <c r="IE43" s="70"/>
      <c r="IF43" s="70"/>
      <c r="IG43" s="70"/>
      <c r="IH43" s="70"/>
      <c r="II43" s="70"/>
      <c r="IJ43" s="70"/>
      <c r="IK43" s="8"/>
      <c r="IL43" s="70"/>
      <c r="IM43" s="70"/>
      <c r="IN43" s="70"/>
      <c r="IO43" s="70"/>
      <c r="IP43" s="70"/>
      <c r="IQ43" s="70"/>
      <c r="IR43" s="70"/>
      <c r="IS43" s="70"/>
      <c r="IT43" s="70"/>
      <c r="IU43" s="70"/>
      <c r="IV43" s="8"/>
      <c r="IW43" s="70"/>
      <c r="IX43" s="70"/>
      <c r="IY43" s="70"/>
      <c r="IZ43" s="70"/>
      <c r="JA43" s="70"/>
      <c r="JB43" s="70"/>
      <c r="JC43" s="70"/>
      <c r="JD43" s="70"/>
      <c r="JE43" s="70"/>
      <c r="JF43" s="70"/>
      <c r="JG43" s="8"/>
      <c r="JH43" s="70"/>
      <c r="JI43" s="70"/>
      <c r="JJ43" s="70"/>
      <c r="JK43" s="70"/>
      <c r="JL43" s="70"/>
      <c r="JM43" s="70"/>
      <c r="JN43" s="70"/>
      <c r="JO43" s="70"/>
      <c r="JP43" s="70"/>
      <c r="JQ43" s="70"/>
      <c r="JR43" s="8"/>
      <c r="JS43" s="70"/>
      <c r="JT43" s="70"/>
      <c r="JU43" s="70"/>
      <c r="JV43" s="70"/>
      <c r="JW43" s="70"/>
      <c r="JX43" s="70"/>
      <c r="JY43" s="70"/>
      <c r="JZ43" s="70"/>
      <c r="KA43" s="70"/>
      <c r="KB43" s="70"/>
      <c r="KC43" s="8"/>
      <c r="KD43" s="70"/>
      <c r="KE43" s="70"/>
      <c r="KF43" s="70"/>
      <c r="KG43" s="70"/>
      <c r="KH43" s="70"/>
      <c r="KI43" s="70"/>
      <c r="KJ43" s="70"/>
      <c r="KK43" s="70"/>
      <c r="KL43" s="70"/>
      <c r="KM43" s="70"/>
      <c r="KN43" s="8"/>
      <c r="KO43" s="70"/>
      <c r="KP43" s="70"/>
      <c r="KQ43" s="70"/>
      <c r="KR43" s="70"/>
      <c r="KS43" s="70"/>
      <c r="KT43" s="70"/>
      <c r="KU43" s="70"/>
      <c r="KV43" s="70"/>
      <c r="KW43" s="70"/>
      <c r="KX43" s="70"/>
      <c r="KY43" s="8"/>
      <c r="KZ43" s="70"/>
      <c r="LA43" s="70"/>
      <c r="LB43" s="70"/>
      <c r="LC43" s="70"/>
      <c r="LD43" s="70"/>
      <c r="LE43" s="70"/>
      <c r="LF43" s="70"/>
      <c r="LG43" s="70"/>
      <c r="LH43" s="70"/>
      <c r="LI43" s="70"/>
      <c r="LJ43" s="8"/>
      <c r="LK43" s="70"/>
      <c r="LL43" s="70"/>
      <c r="LM43" s="70"/>
      <c r="LN43" s="70"/>
      <c r="LO43" s="70"/>
      <c r="LP43" s="70"/>
      <c r="LQ43" s="70"/>
      <c r="LR43" s="70"/>
      <c r="LS43" s="70"/>
      <c r="LT43" s="70"/>
    </row>
    <row r="44" spans="1:332" ht="12.75" x14ac:dyDescent="0.2">
      <c r="A44" s="155">
        <v>42</v>
      </c>
      <c r="B44" s="145" t="s">
        <v>134</v>
      </c>
      <c r="C44" s="155">
        <v>42</v>
      </c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6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6"/>
      <c r="Z44" s="101">
        <v>51.399055002985129</v>
      </c>
      <c r="AA44" s="101">
        <v>65.190659524801191</v>
      </c>
      <c r="AB44" s="101">
        <v>80.148698491263389</v>
      </c>
      <c r="AC44" s="101">
        <v>95.155515567370315</v>
      </c>
      <c r="AD44" s="101">
        <v>122.78056256183021</v>
      </c>
      <c r="AE44" s="101">
        <v>146.43874632466023</v>
      </c>
      <c r="AF44" s="101">
        <v>177.4705694703558</v>
      </c>
      <c r="AG44" s="101">
        <v>213.00680181812541</v>
      </c>
      <c r="AH44" s="101">
        <v>266.25443922083826</v>
      </c>
      <c r="AI44" s="101">
        <v>262.96611400521726</v>
      </c>
      <c r="AJ44" s="16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6"/>
      <c r="AV44" s="101">
        <v>3945.7259999999951</v>
      </c>
      <c r="AW44" s="101">
        <v>3879.3469999999797</v>
      </c>
      <c r="AX44" s="101">
        <v>3812.9679999999935</v>
      </c>
      <c r="AY44" s="101">
        <v>3746.5889999999781</v>
      </c>
      <c r="AZ44" s="101">
        <v>3680.2099999999919</v>
      </c>
      <c r="BA44" s="101">
        <v>3613.8309999999765</v>
      </c>
      <c r="BB44" s="101">
        <v>3547.4519999999902</v>
      </c>
      <c r="BC44" s="101">
        <v>3481.073000000004</v>
      </c>
      <c r="BD44" s="101">
        <v>3414.6939999999886</v>
      </c>
      <c r="BE44" s="101">
        <v>3348.3150000000023</v>
      </c>
      <c r="BF44" s="16"/>
      <c r="BG44" s="101"/>
      <c r="BH44" s="101"/>
      <c r="BI44" s="101"/>
      <c r="BJ44" s="101"/>
      <c r="BK44" s="101"/>
      <c r="BL44" s="101"/>
      <c r="BM44" s="101"/>
      <c r="BN44" s="101"/>
      <c r="BO44" s="101"/>
      <c r="BP44" s="101"/>
      <c r="BQ44" s="16"/>
      <c r="BR44" s="101"/>
      <c r="BS44" s="101"/>
      <c r="BT44" s="101"/>
      <c r="BU44" s="101"/>
      <c r="BV44" s="101"/>
      <c r="BW44" s="101"/>
      <c r="BX44" s="101"/>
      <c r="BY44" s="101"/>
      <c r="BZ44" s="101"/>
      <c r="CA44" s="101"/>
      <c r="CB44" s="16"/>
      <c r="CC44" s="101"/>
      <c r="CD44" s="101"/>
      <c r="CE44" s="101"/>
      <c r="CF44" s="101"/>
      <c r="CG44" s="101"/>
      <c r="CH44" s="101"/>
      <c r="CI44" s="101"/>
      <c r="CJ44" s="101"/>
      <c r="CK44" s="101"/>
      <c r="CL44" s="101"/>
      <c r="CM44" s="16"/>
      <c r="CN44" s="101">
        <v>0</v>
      </c>
      <c r="CO44" s="101">
        <v>0</v>
      </c>
      <c r="CP44" s="101">
        <v>0</v>
      </c>
      <c r="CQ44" s="101">
        <v>0</v>
      </c>
      <c r="CR44" s="101">
        <v>0</v>
      </c>
      <c r="CS44" s="101">
        <v>0</v>
      </c>
      <c r="CT44" s="101">
        <v>0</v>
      </c>
      <c r="CU44" s="101">
        <v>0</v>
      </c>
      <c r="CV44" s="101">
        <v>0</v>
      </c>
      <c r="CW44" s="101">
        <v>0</v>
      </c>
      <c r="CX44" s="16"/>
      <c r="CY44" s="101">
        <v>0</v>
      </c>
      <c r="CZ44" s="101">
        <v>0</v>
      </c>
      <c r="DA44" s="101">
        <v>0</v>
      </c>
      <c r="DB44" s="101">
        <v>0</v>
      </c>
      <c r="DC44" s="101">
        <v>0</v>
      </c>
      <c r="DD44" s="101">
        <v>0</v>
      </c>
      <c r="DE44" s="101">
        <v>0</v>
      </c>
      <c r="DF44" s="101">
        <v>0</v>
      </c>
      <c r="DG44" s="101">
        <v>0</v>
      </c>
      <c r="DH44" s="101">
        <v>0</v>
      </c>
      <c r="DI44" s="16"/>
      <c r="DJ44" s="101"/>
      <c r="DK44" s="101"/>
      <c r="DL44" s="101"/>
      <c r="DM44" s="101"/>
      <c r="DN44" s="101"/>
      <c r="DO44" s="101"/>
      <c r="DP44" s="101"/>
      <c r="DQ44" s="101"/>
      <c r="DR44" s="101"/>
      <c r="DS44" s="101"/>
      <c r="DT44" s="16"/>
      <c r="DU44" s="101"/>
      <c r="DV44" s="101"/>
      <c r="DW44" s="101"/>
      <c r="DX44" s="101"/>
      <c r="DY44" s="101"/>
      <c r="DZ44" s="101"/>
      <c r="EA44" s="101"/>
      <c r="EB44" s="101"/>
      <c r="EC44" s="101"/>
      <c r="ED44" s="101"/>
      <c r="EE44" s="16"/>
      <c r="EF44" s="101">
        <v>0</v>
      </c>
      <c r="EG44" s="101">
        <v>0</v>
      </c>
      <c r="EH44" s="101">
        <v>0</v>
      </c>
      <c r="EI44" s="101">
        <v>0</v>
      </c>
      <c r="EJ44" s="101">
        <v>0</v>
      </c>
      <c r="EK44" s="101">
        <v>0</v>
      </c>
      <c r="EL44" s="101">
        <v>0</v>
      </c>
      <c r="EM44" s="101">
        <v>0</v>
      </c>
      <c r="EN44" s="101">
        <v>0</v>
      </c>
      <c r="EO44" s="101">
        <v>0</v>
      </c>
      <c r="EP44" s="16"/>
      <c r="EQ44" s="101">
        <v>0</v>
      </c>
      <c r="ER44" s="101">
        <v>0</v>
      </c>
      <c r="ES44" s="101">
        <v>0</v>
      </c>
      <c r="ET44" s="101">
        <v>0</v>
      </c>
      <c r="EU44" s="101">
        <v>0</v>
      </c>
      <c r="EV44" s="101">
        <v>0</v>
      </c>
      <c r="EW44" s="101">
        <v>0</v>
      </c>
      <c r="EX44" s="101">
        <v>0</v>
      </c>
      <c r="EY44" s="101">
        <v>0</v>
      </c>
      <c r="EZ44" s="101">
        <v>0</v>
      </c>
      <c r="FA44" s="16"/>
      <c r="FB44" s="101"/>
      <c r="FC44" s="101"/>
      <c r="FD44" s="101"/>
      <c r="FE44" s="101"/>
      <c r="FF44" s="101"/>
      <c r="FG44" s="101"/>
      <c r="FH44" s="101"/>
      <c r="FI44" s="101"/>
      <c r="FJ44" s="101"/>
      <c r="FK44" s="101"/>
      <c r="FL44" s="16"/>
      <c r="FM44" s="101">
        <v>0</v>
      </c>
      <c r="FN44" s="101">
        <v>0</v>
      </c>
      <c r="FO44" s="101">
        <v>0</v>
      </c>
      <c r="FP44" s="101">
        <v>0</v>
      </c>
      <c r="FQ44" s="101">
        <v>0</v>
      </c>
      <c r="FR44" s="101">
        <v>0</v>
      </c>
      <c r="FS44" s="101">
        <v>0</v>
      </c>
      <c r="FT44" s="101">
        <v>0</v>
      </c>
      <c r="FU44" s="101">
        <v>0</v>
      </c>
      <c r="FV44" s="101">
        <v>0</v>
      </c>
      <c r="FW44" s="16"/>
      <c r="FX44" s="101"/>
      <c r="FY44" s="101"/>
      <c r="FZ44" s="101"/>
      <c r="GA44" s="101"/>
      <c r="GB44" s="101"/>
      <c r="GC44" s="101"/>
      <c r="GD44" s="101"/>
      <c r="GE44" s="101"/>
      <c r="GF44" s="101"/>
      <c r="GG44" s="101"/>
      <c r="GH44" s="16"/>
      <c r="GI44" s="101">
        <v>1704.7815266183627</v>
      </c>
      <c r="GJ44" s="101">
        <v>1677.2624885319869</v>
      </c>
      <c r="GK44" s="101">
        <v>1634.7182017701969</v>
      </c>
      <c r="GL44" s="101">
        <v>1650.2588601148655</v>
      </c>
      <c r="GM44" s="101">
        <v>1675.4898069593582</v>
      </c>
      <c r="GN44" s="101">
        <v>1691.1127622171707</v>
      </c>
      <c r="GO44" s="101">
        <v>1602.8702254428742</v>
      </c>
      <c r="GP44" s="101">
        <v>1562.8038500038824</v>
      </c>
      <c r="GQ44" s="101">
        <v>1680.263103346849</v>
      </c>
      <c r="GR44" s="101">
        <v>1694.8107223608354</v>
      </c>
      <c r="GS44" s="16"/>
      <c r="GT44" s="101">
        <v>0</v>
      </c>
      <c r="GU44" s="101">
        <v>0</v>
      </c>
      <c r="GV44" s="101">
        <v>0</v>
      </c>
      <c r="GW44" s="101">
        <v>0</v>
      </c>
      <c r="GX44" s="101">
        <v>0</v>
      </c>
      <c r="GY44" s="101">
        <v>0</v>
      </c>
      <c r="GZ44" s="101">
        <v>0</v>
      </c>
      <c r="HA44" s="101">
        <v>0</v>
      </c>
      <c r="HB44" s="101">
        <v>0</v>
      </c>
      <c r="HC44" s="101">
        <v>0</v>
      </c>
      <c r="HD44" s="16"/>
      <c r="HE44" s="101">
        <v>0</v>
      </c>
      <c r="HF44" s="101">
        <v>0</v>
      </c>
      <c r="HG44" s="101">
        <v>0</v>
      </c>
      <c r="HH44" s="101">
        <v>0</v>
      </c>
      <c r="HI44" s="101">
        <v>0</v>
      </c>
      <c r="HJ44" s="101">
        <v>0</v>
      </c>
      <c r="HK44" s="101">
        <v>0</v>
      </c>
      <c r="HL44" s="101">
        <v>0</v>
      </c>
      <c r="HM44" s="101">
        <v>0</v>
      </c>
      <c r="HN44" s="101">
        <v>0</v>
      </c>
      <c r="HP44" s="154"/>
      <c r="HQ44" s="154"/>
      <c r="HR44" s="154"/>
      <c r="HS44" s="154"/>
      <c r="HT44" s="154"/>
      <c r="HU44" s="154"/>
      <c r="HV44" s="154"/>
      <c r="HW44" s="154"/>
      <c r="HX44" s="154"/>
      <c r="HY44" s="154"/>
      <c r="HZ44" s="8"/>
      <c r="IA44" s="154"/>
      <c r="IB44" s="154"/>
      <c r="IC44" s="154"/>
      <c r="ID44" s="154"/>
      <c r="IE44" s="154"/>
      <c r="IF44" s="154"/>
      <c r="IG44" s="154"/>
      <c r="IH44" s="154"/>
      <c r="II44" s="154"/>
      <c r="IJ44" s="154"/>
      <c r="IK44" s="8"/>
      <c r="IL44" s="154"/>
      <c r="IM44" s="154"/>
      <c r="IN44" s="154"/>
      <c r="IO44" s="154"/>
      <c r="IP44" s="154"/>
      <c r="IQ44" s="154"/>
      <c r="IR44" s="154"/>
      <c r="IS44" s="154"/>
      <c r="IT44" s="154"/>
      <c r="IU44" s="154"/>
      <c r="IV44" s="8"/>
      <c r="IW44" s="154"/>
      <c r="IX44" s="154"/>
      <c r="IY44" s="154"/>
      <c r="IZ44" s="154"/>
      <c r="JA44" s="154"/>
      <c r="JB44" s="154"/>
      <c r="JC44" s="154"/>
      <c r="JD44" s="154"/>
      <c r="JE44" s="154"/>
      <c r="JF44" s="154"/>
      <c r="JG44" s="8"/>
      <c r="JH44" s="154"/>
      <c r="JI44" s="154"/>
      <c r="JJ44" s="154"/>
      <c r="JK44" s="154"/>
      <c r="JL44" s="154"/>
      <c r="JM44" s="154"/>
      <c r="JN44" s="154"/>
      <c r="JO44" s="154"/>
      <c r="JP44" s="154"/>
      <c r="JQ44" s="154"/>
      <c r="JR44" s="8"/>
      <c r="JS44" s="154"/>
      <c r="JT44" s="154"/>
      <c r="JU44" s="154"/>
      <c r="JV44" s="154"/>
      <c r="JW44" s="154"/>
      <c r="JX44" s="154"/>
      <c r="JY44" s="154"/>
      <c r="JZ44" s="154"/>
      <c r="KA44" s="154"/>
      <c r="KB44" s="154"/>
      <c r="KC44" s="8"/>
      <c r="KD44" s="154"/>
      <c r="KE44" s="154"/>
      <c r="KF44" s="154"/>
      <c r="KG44" s="154"/>
      <c r="KH44" s="154"/>
      <c r="KI44" s="154"/>
      <c r="KJ44" s="154"/>
      <c r="KK44" s="154"/>
      <c r="KL44" s="154"/>
      <c r="KM44" s="154"/>
      <c r="KN44" s="8"/>
      <c r="KO44" s="154"/>
      <c r="KP44" s="154"/>
      <c r="KQ44" s="154"/>
      <c r="KR44" s="154"/>
      <c r="KS44" s="154"/>
      <c r="KT44" s="154"/>
      <c r="KU44" s="154"/>
      <c r="KV44" s="154"/>
      <c r="KW44" s="154"/>
      <c r="KX44" s="154"/>
      <c r="KY44" s="8"/>
      <c r="KZ44" s="154"/>
      <c r="LA44" s="154"/>
      <c r="LB44" s="154"/>
      <c r="LC44" s="154"/>
      <c r="LD44" s="154"/>
      <c r="LE44" s="154"/>
      <c r="LF44" s="154"/>
      <c r="LG44" s="154"/>
      <c r="LH44" s="154"/>
      <c r="LI44" s="154"/>
      <c r="LJ44" s="8"/>
      <c r="LK44" s="154"/>
      <c r="LL44" s="154"/>
      <c r="LM44" s="154"/>
      <c r="LN44" s="154"/>
      <c r="LO44" s="154"/>
      <c r="LP44" s="154"/>
      <c r="LQ44" s="154"/>
      <c r="LR44" s="154"/>
      <c r="LS44" s="154"/>
      <c r="LT44" s="154"/>
    </row>
    <row r="45" spans="1:332" ht="12.75" x14ac:dyDescent="0.2">
      <c r="A45" s="155">
        <v>43</v>
      </c>
      <c r="B45" s="141" t="s">
        <v>13</v>
      </c>
      <c r="C45" s="155">
        <v>43</v>
      </c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16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16"/>
      <c r="Z45" s="22">
        <v>11601.915882389856</v>
      </c>
      <c r="AA45" s="22">
        <v>12657.010262992389</v>
      </c>
      <c r="AB45" s="22">
        <v>11984.197477389833</v>
      </c>
      <c r="AC45" s="22">
        <v>10758.599143853433</v>
      </c>
      <c r="AD45" s="22">
        <v>11608.696013749175</v>
      </c>
      <c r="AE45" s="22">
        <v>12648.499337664703</v>
      </c>
      <c r="AF45" s="22">
        <v>15604.429344274891</v>
      </c>
      <c r="AG45" s="22">
        <v>16452.156375303839</v>
      </c>
      <c r="AH45" s="22">
        <v>17220.258340576103</v>
      </c>
      <c r="AI45" s="22">
        <v>15298.22414314508</v>
      </c>
      <c r="AJ45" s="16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16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16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16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16"/>
      <c r="CC45" s="22"/>
      <c r="CD45" s="22"/>
      <c r="CE45" s="22"/>
      <c r="CF45" s="22"/>
      <c r="CG45" s="22"/>
      <c r="CH45" s="22"/>
      <c r="CI45" s="22"/>
      <c r="CJ45" s="22"/>
      <c r="CK45" s="22"/>
      <c r="CL45" s="22"/>
      <c r="CM45" s="16"/>
      <c r="CN45" s="22">
        <v>0</v>
      </c>
      <c r="CO45" s="22">
        <v>0</v>
      </c>
      <c r="CP45" s="22">
        <v>0</v>
      </c>
      <c r="CQ45" s="22">
        <v>0</v>
      </c>
      <c r="CR45" s="22">
        <v>0</v>
      </c>
      <c r="CS45" s="22">
        <v>0</v>
      </c>
      <c r="CT45" s="22">
        <v>0</v>
      </c>
      <c r="CU45" s="22">
        <v>0</v>
      </c>
      <c r="CV45" s="22">
        <v>0</v>
      </c>
      <c r="CW45" s="22">
        <v>0</v>
      </c>
      <c r="CX45" s="16"/>
      <c r="CY45" s="22">
        <v>0</v>
      </c>
      <c r="CZ45" s="22">
        <v>0</v>
      </c>
      <c r="DA45" s="22">
        <v>0</v>
      </c>
      <c r="DB45" s="22">
        <v>0</v>
      </c>
      <c r="DC45" s="22">
        <v>0</v>
      </c>
      <c r="DD45" s="22">
        <v>0</v>
      </c>
      <c r="DE45" s="22">
        <v>0</v>
      </c>
      <c r="DF45" s="22">
        <v>0</v>
      </c>
      <c r="DG45" s="22">
        <v>0</v>
      </c>
      <c r="DH45" s="22">
        <v>0</v>
      </c>
      <c r="DI45" s="16"/>
      <c r="DJ45" s="22"/>
      <c r="DK45" s="22"/>
      <c r="DL45" s="22"/>
      <c r="DM45" s="22"/>
      <c r="DN45" s="22"/>
      <c r="DO45" s="22"/>
      <c r="DP45" s="22"/>
      <c r="DQ45" s="22"/>
      <c r="DR45" s="22"/>
      <c r="DS45" s="22"/>
      <c r="DT45" s="16"/>
      <c r="DU45" s="22"/>
      <c r="DV45" s="22"/>
      <c r="DW45" s="22"/>
      <c r="DX45" s="22"/>
      <c r="DY45" s="22"/>
      <c r="DZ45" s="22"/>
      <c r="EA45" s="22"/>
      <c r="EB45" s="22"/>
      <c r="EC45" s="22"/>
      <c r="ED45" s="22"/>
      <c r="EE45" s="16"/>
      <c r="EF45" s="22">
        <v>0</v>
      </c>
      <c r="EG45" s="22">
        <v>0</v>
      </c>
      <c r="EH45" s="22">
        <v>0</v>
      </c>
      <c r="EI45" s="22">
        <v>0</v>
      </c>
      <c r="EJ45" s="22">
        <v>0</v>
      </c>
      <c r="EK45" s="22">
        <v>0</v>
      </c>
      <c r="EL45" s="22">
        <v>0</v>
      </c>
      <c r="EM45" s="22">
        <v>0</v>
      </c>
      <c r="EN45" s="22">
        <v>0</v>
      </c>
      <c r="EO45" s="22">
        <v>0</v>
      </c>
      <c r="EP45" s="16"/>
      <c r="EQ45" s="22">
        <v>8612.6125489437982</v>
      </c>
      <c r="ER45" s="22">
        <v>8722.6937283317529</v>
      </c>
      <c r="ES45" s="22">
        <v>10014.798845239999</v>
      </c>
      <c r="ET45" s="22">
        <v>10732.174234440001</v>
      </c>
      <c r="EU45" s="22">
        <v>11001.158306752999</v>
      </c>
      <c r="EV45" s="22">
        <v>11291.544113</v>
      </c>
      <c r="EW45" s="22">
        <v>11274.766443999999</v>
      </c>
      <c r="EX45" s="22">
        <v>12116.188381</v>
      </c>
      <c r="EY45" s="22">
        <v>12519.354754</v>
      </c>
      <c r="EZ45" s="22">
        <v>12748.688416000001</v>
      </c>
      <c r="FA45" s="16"/>
      <c r="FB45" s="22"/>
      <c r="FC45" s="22"/>
      <c r="FD45" s="22"/>
      <c r="FE45" s="22"/>
      <c r="FF45" s="22"/>
      <c r="FG45" s="22"/>
      <c r="FH45" s="22"/>
      <c r="FI45" s="22"/>
      <c r="FJ45" s="22"/>
      <c r="FK45" s="22"/>
      <c r="FL45" s="16"/>
      <c r="FM45" s="22">
        <v>0</v>
      </c>
      <c r="FN45" s="22">
        <v>0</v>
      </c>
      <c r="FO45" s="22">
        <v>0</v>
      </c>
      <c r="FP45" s="22">
        <v>0</v>
      </c>
      <c r="FQ45" s="22">
        <v>0</v>
      </c>
      <c r="FR45" s="22">
        <v>0</v>
      </c>
      <c r="FS45" s="22">
        <v>0</v>
      </c>
      <c r="FT45" s="22">
        <v>0</v>
      </c>
      <c r="FU45" s="22">
        <v>0</v>
      </c>
      <c r="FV45" s="22">
        <v>0</v>
      </c>
      <c r="FW45" s="16"/>
      <c r="FX45" s="22"/>
      <c r="FY45" s="22"/>
      <c r="FZ45" s="22"/>
      <c r="GA45" s="22"/>
      <c r="GB45" s="22"/>
      <c r="GC45" s="22"/>
      <c r="GD45" s="22"/>
      <c r="GE45" s="22"/>
      <c r="GF45" s="22"/>
      <c r="GG45" s="22"/>
      <c r="GH45" s="16"/>
      <c r="GI45" s="22">
        <v>635.31387925170066</v>
      </c>
      <c r="GJ45" s="22">
        <v>701.70792006802742</v>
      </c>
      <c r="GK45" s="22">
        <v>647.93590680272087</v>
      </c>
      <c r="GL45" s="22">
        <v>498.05736975686779</v>
      </c>
      <c r="GM45" s="22">
        <v>462.11629718954305</v>
      </c>
      <c r="GN45" s="22">
        <v>451.44283423959342</v>
      </c>
      <c r="GO45" s="22">
        <v>462.50599165714948</v>
      </c>
      <c r="GP45" s="22">
        <v>470.02664657067112</v>
      </c>
      <c r="GQ45" s="22">
        <v>651.51249973263043</v>
      </c>
      <c r="GR45" s="22">
        <v>726.7262493288008</v>
      </c>
      <c r="GS45" s="16"/>
      <c r="GT45" s="22">
        <v>0</v>
      </c>
      <c r="GU45" s="22">
        <v>0</v>
      </c>
      <c r="GV45" s="22">
        <v>0</v>
      </c>
      <c r="GW45" s="22">
        <v>0</v>
      </c>
      <c r="GX45" s="22">
        <v>0</v>
      </c>
      <c r="GY45" s="22">
        <v>0</v>
      </c>
      <c r="GZ45" s="22">
        <v>0</v>
      </c>
      <c r="HA45" s="22">
        <v>0</v>
      </c>
      <c r="HB45" s="22">
        <v>0</v>
      </c>
      <c r="HC45" s="22">
        <v>0</v>
      </c>
      <c r="HD45" s="16"/>
      <c r="HE45" s="22">
        <v>0</v>
      </c>
      <c r="HF45" s="22">
        <v>0</v>
      </c>
      <c r="HG45" s="22">
        <v>0</v>
      </c>
      <c r="HH45" s="22">
        <v>0</v>
      </c>
      <c r="HI45" s="22">
        <v>0</v>
      </c>
      <c r="HJ45" s="22">
        <v>0</v>
      </c>
      <c r="HK45" s="22">
        <v>0</v>
      </c>
      <c r="HL45" s="22">
        <v>0</v>
      </c>
      <c r="HM45" s="22">
        <v>0</v>
      </c>
      <c r="HN45" s="22">
        <v>0</v>
      </c>
      <c r="HP45" s="70"/>
      <c r="HQ45" s="70"/>
      <c r="HR45" s="70"/>
      <c r="HS45" s="70"/>
      <c r="HT45" s="70"/>
      <c r="HU45" s="70"/>
      <c r="HV45" s="70"/>
      <c r="HW45" s="70"/>
      <c r="HX45" s="70"/>
      <c r="HY45" s="70"/>
      <c r="HZ45" s="8"/>
      <c r="IA45" s="70"/>
      <c r="IB45" s="70"/>
      <c r="IC45" s="70"/>
      <c r="ID45" s="70"/>
      <c r="IE45" s="70"/>
      <c r="IF45" s="70"/>
      <c r="IG45" s="70"/>
      <c r="IH45" s="70"/>
      <c r="II45" s="70"/>
      <c r="IJ45" s="70"/>
      <c r="IK45" s="8"/>
      <c r="IL45" s="70"/>
      <c r="IM45" s="70"/>
      <c r="IN45" s="70"/>
      <c r="IO45" s="70"/>
      <c r="IP45" s="70"/>
      <c r="IQ45" s="70"/>
      <c r="IR45" s="70"/>
      <c r="IS45" s="70"/>
      <c r="IT45" s="70"/>
      <c r="IU45" s="70"/>
      <c r="IV45" s="8"/>
      <c r="IW45" s="70"/>
      <c r="IX45" s="70"/>
      <c r="IY45" s="70"/>
      <c r="IZ45" s="70"/>
      <c r="JA45" s="70"/>
      <c r="JB45" s="70"/>
      <c r="JC45" s="70"/>
      <c r="JD45" s="70"/>
      <c r="JE45" s="70"/>
      <c r="JF45" s="70"/>
      <c r="JG45" s="8"/>
      <c r="JH45" s="70"/>
      <c r="JI45" s="70"/>
      <c r="JJ45" s="70"/>
      <c r="JK45" s="70"/>
      <c r="JL45" s="70"/>
      <c r="JM45" s="70"/>
      <c r="JN45" s="70"/>
      <c r="JO45" s="70"/>
      <c r="JP45" s="70"/>
      <c r="JQ45" s="70"/>
      <c r="JR45" s="8"/>
      <c r="JS45" s="70"/>
      <c r="JT45" s="70"/>
      <c r="JU45" s="70"/>
      <c r="JV45" s="70"/>
      <c r="JW45" s="70"/>
      <c r="JX45" s="70"/>
      <c r="JY45" s="70"/>
      <c r="JZ45" s="70"/>
      <c r="KA45" s="70"/>
      <c r="KB45" s="70"/>
      <c r="KC45" s="8"/>
      <c r="KD45" s="70"/>
      <c r="KE45" s="70"/>
      <c r="KF45" s="70"/>
      <c r="KG45" s="70"/>
      <c r="KH45" s="70"/>
      <c r="KI45" s="70"/>
      <c r="KJ45" s="70"/>
      <c r="KK45" s="70"/>
      <c r="KL45" s="70"/>
      <c r="KM45" s="70"/>
      <c r="KN45" s="8"/>
      <c r="KO45" s="70"/>
      <c r="KP45" s="70"/>
      <c r="KQ45" s="70"/>
      <c r="KR45" s="70"/>
      <c r="KS45" s="70"/>
      <c r="KT45" s="70"/>
      <c r="KU45" s="70"/>
      <c r="KV45" s="70"/>
      <c r="KW45" s="70"/>
      <c r="KX45" s="70"/>
      <c r="KY45" s="8"/>
      <c r="KZ45" s="70"/>
      <c r="LA45" s="70"/>
      <c r="LB45" s="70"/>
      <c r="LC45" s="70"/>
      <c r="LD45" s="70"/>
      <c r="LE45" s="70"/>
      <c r="LF45" s="70"/>
      <c r="LG45" s="70"/>
      <c r="LH45" s="70"/>
      <c r="LI45" s="70"/>
      <c r="LJ45" s="8"/>
      <c r="LK45" s="70"/>
      <c r="LL45" s="70"/>
      <c r="LM45" s="70"/>
      <c r="LN45" s="70"/>
      <c r="LO45" s="70"/>
      <c r="LP45" s="70"/>
      <c r="LQ45" s="70"/>
      <c r="LR45" s="70"/>
      <c r="LS45" s="70"/>
      <c r="LT45" s="70"/>
    </row>
    <row r="46" spans="1:332" ht="12.75" x14ac:dyDescent="0.2">
      <c r="A46" s="155">
        <v>44</v>
      </c>
      <c r="B46" s="151" t="s">
        <v>14</v>
      </c>
      <c r="C46" s="155">
        <v>44</v>
      </c>
      <c r="D46" s="98">
        <v>4559.9089999999997</v>
      </c>
      <c r="E46" s="98">
        <v>2256.288</v>
      </c>
      <c r="F46" s="98">
        <v>6448.1689999999999</v>
      </c>
      <c r="G46" s="98">
        <v>5918.9920000000002</v>
      </c>
      <c r="H46" s="98">
        <v>3160.453</v>
      </c>
      <c r="I46" s="98">
        <v>4577.5839999999998</v>
      </c>
      <c r="J46" s="98">
        <v>4113.4840000000004</v>
      </c>
      <c r="K46" s="98">
        <v>4169.027</v>
      </c>
      <c r="L46" s="98">
        <v>4864.1459999999997</v>
      </c>
      <c r="M46" s="98">
        <v>4903.575938615033</v>
      </c>
      <c r="N46" s="16"/>
      <c r="O46" s="98">
        <v>3135.9711500000003</v>
      </c>
      <c r="P46" s="98">
        <v>1957.7480000000003</v>
      </c>
      <c r="Q46" s="98">
        <v>3440.2109999999998</v>
      </c>
      <c r="R46" s="98">
        <v>3261.3860000000004</v>
      </c>
      <c r="S46" s="98">
        <v>3217.7149999999992</v>
      </c>
      <c r="T46" s="98">
        <v>2918.7769999999996</v>
      </c>
      <c r="U46" s="98">
        <v>3615.8120000000008</v>
      </c>
      <c r="V46" s="98">
        <v>3191.3679999999999</v>
      </c>
      <c r="W46" s="98">
        <v>3389.05</v>
      </c>
      <c r="X46" s="98">
        <v>3526.241006016533</v>
      </c>
      <c r="Y46" s="16"/>
      <c r="Z46" s="98"/>
      <c r="AA46" s="98"/>
      <c r="AB46" s="98"/>
      <c r="AC46" s="98"/>
      <c r="AD46" s="98"/>
      <c r="AE46" s="98"/>
      <c r="AF46" s="98"/>
      <c r="AG46" s="98"/>
      <c r="AH46" s="98"/>
      <c r="AI46" s="98"/>
      <c r="AJ46" s="16"/>
      <c r="AK46" s="98">
        <f>-IW46</f>
        <v>219.60436274957894</v>
      </c>
      <c r="AL46" s="98">
        <f t="shared" ref="AL46:AT46" si="67">-IX46</f>
        <v>192.87855105936151</v>
      </c>
      <c r="AM46" s="98">
        <f t="shared" si="67"/>
        <v>191.09328117997393</v>
      </c>
      <c r="AN46" s="98">
        <f t="shared" si="67"/>
        <v>157.37184214777469</v>
      </c>
      <c r="AO46" s="98">
        <f t="shared" si="67"/>
        <v>186.647652052208</v>
      </c>
      <c r="AP46" s="98">
        <f t="shared" si="67"/>
        <v>156.30882852744119</v>
      </c>
      <c r="AQ46" s="98">
        <f t="shared" si="67"/>
        <v>132.2199137457265</v>
      </c>
      <c r="AR46" s="98">
        <f t="shared" si="67"/>
        <v>120.96994575464426</v>
      </c>
      <c r="AS46" s="98">
        <f t="shared" si="67"/>
        <v>138.59757323792167</v>
      </c>
      <c r="AT46" s="98">
        <f t="shared" si="67"/>
        <v>150.67907009628155</v>
      </c>
      <c r="AU46" s="16"/>
      <c r="AV46" s="98">
        <v>10.681999999999999</v>
      </c>
      <c r="AW46" s="98">
        <v>0.34700000000000003</v>
      </c>
      <c r="AX46" s="98">
        <v>17.138000000000002</v>
      </c>
      <c r="AY46" s="98">
        <v>36.356999999999999</v>
      </c>
      <c r="AZ46" s="98">
        <v>26.841999999999999</v>
      </c>
      <c r="BA46" s="98">
        <v>17.945</v>
      </c>
      <c r="BB46" s="98">
        <v>23.781000000000002</v>
      </c>
      <c r="BC46" s="98">
        <v>21.325000000000003</v>
      </c>
      <c r="BD46" s="98">
        <v>35.094999999999999</v>
      </c>
      <c r="BE46" s="98">
        <v>40.456868861909484</v>
      </c>
      <c r="BF46" s="16"/>
      <c r="BG46" s="98">
        <v>584.71602380952379</v>
      </c>
      <c r="BH46" s="98">
        <v>294.11921428571435</v>
      </c>
      <c r="BI46" s="98">
        <v>287.05928571428575</v>
      </c>
      <c r="BJ46" s="98">
        <v>249.4614285714286</v>
      </c>
      <c r="BK46" s="98">
        <v>293.13809523809516</v>
      </c>
      <c r="BL46" s="98">
        <v>289.81054761904767</v>
      </c>
      <c r="BM46" s="98">
        <v>190.10714285714283</v>
      </c>
      <c r="BN46" s="98">
        <v>102.91626190476191</v>
      </c>
      <c r="BO46" s="98">
        <v>81.54549999999999</v>
      </c>
      <c r="BP46" s="98">
        <v>70.264101475387889</v>
      </c>
      <c r="BQ46" s="16"/>
      <c r="BR46" s="98">
        <v>2669.0876355534974</v>
      </c>
      <c r="BS46" s="98">
        <v>2028.5621062167152</v>
      </c>
      <c r="BT46" s="98">
        <v>3688.029635048249</v>
      </c>
      <c r="BU46" s="98">
        <v>3662.0460041825659</v>
      </c>
      <c r="BV46" s="98">
        <v>4954.1457210551125</v>
      </c>
      <c r="BW46" s="98">
        <v>4309.0051791086225</v>
      </c>
      <c r="BX46" s="98">
        <v>4895.4854718441202</v>
      </c>
      <c r="BY46" s="98">
        <v>4135.7193771185948</v>
      </c>
      <c r="BZ46" s="98">
        <v>6488.3504384458547</v>
      </c>
      <c r="CA46" s="98">
        <v>7074.5004867343087</v>
      </c>
      <c r="CB46" s="16"/>
      <c r="CC46" s="98"/>
      <c r="CD46" s="98"/>
      <c r="CE46" s="98"/>
      <c r="CF46" s="98"/>
      <c r="CG46" s="98"/>
      <c r="CH46" s="98"/>
      <c r="CI46" s="98"/>
      <c r="CJ46" s="98"/>
      <c r="CK46" s="98"/>
      <c r="CL46" s="98"/>
      <c r="CM46" s="16"/>
      <c r="CN46" s="98">
        <v>0</v>
      </c>
      <c r="CO46" s="98">
        <v>0</v>
      </c>
      <c r="CP46" s="98">
        <v>0</v>
      </c>
      <c r="CQ46" s="98">
        <v>0</v>
      </c>
      <c r="CR46" s="98">
        <v>0</v>
      </c>
      <c r="CS46" s="98">
        <v>0</v>
      </c>
      <c r="CT46" s="98">
        <v>0</v>
      </c>
      <c r="CU46" s="98">
        <v>0</v>
      </c>
      <c r="CV46" s="98">
        <v>0</v>
      </c>
      <c r="CW46" s="98">
        <v>0</v>
      </c>
      <c r="CX46" s="16"/>
      <c r="CY46" s="98">
        <v>0</v>
      </c>
      <c r="CZ46" s="98">
        <v>0</v>
      </c>
      <c r="DA46" s="98">
        <v>0</v>
      </c>
      <c r="DB46" s="98">
        <v>0</v>
      </c>
      <c r="DC46" s="98">
        <v>0</v>
      </c>
      <c r="DD46" s="98">
        <v>0</v>
      </c>
      <c r="DE46" s="98">
        <v>0</v>
      </c>
      <c r="DF46" s="98">
        <v>0</v>
      </c>
      <c r="DG46" s="98">
        <v>0</v>
      </c>
      <c r="DH46" s="98">
        <v>0</v>
      </c>
      <c r="DI46" s="16"/>
      <c r="DJ46" s="98">
        <v>118.839</v>
      </c>
      <c r="DK46" s="98">
        <v>11.09</v>
      </c>
      <c r="DL46" s="98">
        <v>59.904999999999994</v>
      </c>
      <c r="DM46" s="98">
        <v>46.79</v>
      </c>
      <c r="DN46" s="98">
        <v>18.807000000000002</v>
      </c>
      <c r="DO46" s="98">
        <v>25.764999999999997</v>
      </c>
      <c r="DP46" s="98">
        <v>27.395000000000003</v>
      </c>
      <c r="DQ46" s="98">
        <v>36.772999999999996</v>
      </c>
      <c r="DR46" s="98">
        <v>20.27</v>
      </c>
      <c r="DS46" s="98">
        <v>17.356255519106305</v>
      </c>
      <c r="DT46" s="16"/>
      <c r="DU46" s="98">
        <v>120.289</v>
      </c>
      <c r="DV46" s="98">
        <v>62.145999999999987</v>
      </c>
      <c r="DW46" s="98">
        <v>316.21300000000008</v>
      </c>
      <c r="DX46" s="98">
        <v>280.81599999999997</v>
      </c>
      <c r="DY46" s="98">
        <v>781.49800000000005</v>
      </c>
      <c r="DZ46" s="98">
        <v>826.14300000000003</v>
      </c>
      <c r="EA46" s="98">
        <v>558.23500000000001</v>
      </c>
      <c r="EB46" s="98">
        <v>655.36999999999989</v>
      </c>
      <c r="EC46" s="98">
        <v>642.68399999999997</v>
      </c>
      <c r="ED46" s="98">
        <v>933.84892332433753</v>
      </c>
      <c r="EE46" s="16"/>
      <c r="EF46" s="98">
        <v>679.49511904761891</v>
      </c>
      <c r="EG46" s="98">
        <v>361.45242857142858</v>
      </c>
      <c r="EH46" s="98">
        <v>618.95330952380982</v>
      </c>
      <c r="EI46" s="98">
        <v>557.18257142857146</v>
      </c>
      <c r="EJ46" s="98">
        <v>779.48700000000008</v>
      </c>
      <c r="EK46" s="98">
        <v>627.37364285714295</v>
      </c>
      <c r="EL46" s="98">
        <v>562.4613571428572</v>
      </c>
      <c r="EM46" s="98">
        <v>572.95252380952388</v>
      </c>
      <c r="EN46" s="98">
        <v>577.94866666666667</v>
      </c>
      <c r="EO46" s="98">
        <v>582.48917232078986</v>
      </c>
      <c r="EP46" s="16"/>
      <c r="EQ46" s="98">
        <v>11066.421286000001</v>
      </c>
      <c r="ER46" s="98">
        <v>11567.046693000004</v>
      </c>
      <c r="ES46" s="98">
        <v>11533.702962000003</v>
      </c>
      <c r="ET46" s="98">
        <v>11053.21168</v>
      </c>
      <c r="EU46" s="98">
        <v>11490.499048000001</v>
      </c>
      <c r="EV46" s="98">
        <v>12041.524535</v>
      </c>
      <c r="EW46" s="98">
        <v>11711.785787999999</v>
      </c>
      <c r="EX46" s="98">
        <v>12061.401290999998</v>
      </c>
      <c r="EY46" s="98">
        <v>11979.087296000002</v>
      </c>
      <c r="EZ46" s="98">
        <v>12200.95858680217</v>
      </c>
      <c r="FA46" s="16"/>
      <c r="FB46" s="98">
        <v>3001.0824380000008</v>
      </c>
      <c r="FC46" s="98">
        <v>3020.0785870000004</v>
      </c>
      <c r="FD46" s="98">
        <v>3029.8524829999997</v>
      </c>
      <c r="FE46" s="98">
        <v>3209.3489109999996</v>
      </c>
      <c r="FF46" s="98">
        <v>3662.0071330000005</v>
      </c>
      <c r="FG46" s="98">
        <v>3345.4422509999999</v>
      </c>
      <c r="FH46" s="98">
        <v>3376.6794869999999</v>
      </c>
      <c r="FI46" s="98">
        <v>3161.1592950000004</v>
      </c>
      <c r="FJ46" s="98">
        <v>3833.0320259999994</v>
      </c>
      <c r="FK46" s="98">
        <v>3904.0257287989293</v>
      </c>
      <c r="FL46" s="16"/>
      <c r="FM46" s="98">
        <v>966.82257142857145</v>
      </c>
      <c r="FN46" s="98">
        <v>1100.6911428571429</v>
      </c>
      <c r="FO46" s="98">
        <v>1258.8033333333333</v>
      </c>
      <c r="FP46" s="98">
        <v>950.22126190476183</v>
      </c>
      <c r="FQ46" s="98">
        <v>700.84245238095252</v>
      </c>
      <c r="FR46" s="98">
        <v>727.79395238095253</v>
      </c>
      <c r="FS46" s="98">
        <v>183.01769047619052</v>
      </c>
      <c r="FT46" s="98">
        <v>137.05564285714283</v>
      </c>
      <c r="FU46" s="98">
        <v>76.882428571428576</v>
      </c>
      <c r="FV46" s="98">
        <v>0</v>
      </c>
      <c r="FW46" s="16"/>
      <c r="FX46" s="98"/>
      <c r="FY46" s="98"/>
      <c r="FZ46" s="98"/>
      <c r="GA46" s="98"/>
      <c r="GB46" s="98"/>
      <c r="GC46" s="98"/>
      <c r="GD46" s="98"/>
      <c r="GE46" s="98"/>
      <c r="GF46" s="98"/>
      <c r="GG46" s="98"/>
      <c r="GH46" s="16"/>
      <c r="GI46" s="98">
        <v>2105.3253800075222</v>
      </c>
      <c r="GJ46" s="98">
        <v>3549.4719747956119</v>
      </c>
      <c r="GK46" s="98">
        <v>4106.8305543069564</v>
      </c>
      <c r="GL46" s="98">
        <v>1109.1297004685562</v>
      </c>
      <c r="GM46" s="98">
        <v>695.12358080071442</v>
      </c>
      <c r="GN46" s="98">
        <v>657.56746770713266</v>
      </c>
      <c r="GO46" s="98">
        <v>738.51200031801056</v>
      </c>
      <c r="GP46" s="98">
        <v>1093.3509360421328</v>
      </c>
      <c r="GQ46" s="98">
        <v>1151.909914289995</v>
      </c>
      <c r="GR46" s="98">
        <v>1264.0735687813756</v>
      </c>
      <c r="GS46" s="16"/>
      <c r="GT46" s="98">
        <v>91.004666666666665</v>
      </c>
      <c r="GU46" s="98">
        <v>56.545238095238105</v>
      </c>
      <c r="GV46" s="98">
        <v>136.75845238095241</v>
      </c>
      <c r="GW46" s="98">
        <v>109.26530952380955</v>
      </c>
      <c r="GX46" s="98">
        <v>86.526500000000013</v>
      </c>
      <c r="GY46" s="98">
        <v>88.11269047619048</v>
      </c>
      <c r="GZ46" s="98">
        <v>77.96507142857142</v>
      </c>
      <c r="HA46" s="98">
        <v>74.52361904761905</v>
      </c>
      <c r="HB46" s="98">
        <v>75.737166666666681</v>
      </c>
      <c r="HC46" s="98">
        <v>73.617999298084371</v>
      </c>
      <c r="HD46" s="16"/>
      <c r="HE46" s="98">
        <v>4.8261666666666665</v>
      </c>
      <c r="HF46" s="98">
        <v>2.0321904761904763</v>
      </c>
      <c r="HG46" s="98">
        <v>2.6768809523809525</v>
      </c>
      <c r="HH46" s="98">
        <v>1.2777619047619049</v>
      </c>
      <c r="HI46" s="98">
        <v>5.1642142857142863</v>
      </c>
      <c r="HJ46" s="98">
        <v>3.8665714285714285</v>
      </c>
      <c r="HK46" s="98">
        <v>2.055738095238095</v>
      </c>
      <c r="HL46" s="98">
        <v>4.6112380952380958</v>
      </c>
      <c r="HM46" s="98">
        <v>5.845071428571428</v>
      </c>
      <c r="HN46" s="98">
        <v>6.6344589305654775</v>
      </c>
      <c r="HP46" s="79">
        <v>-384.46702960948159</v>
      </c>
      <c r="HQ46" s="79">
        <v>-369.54549291943755</v>
      </c>
      <c r="HR46" s="79">
        <v>-369.37048909371231</v>
      </c>
      <c r="HS46" s="79">
        <v>-555.09322801925487</v>
      </c>
      <c r="HT46" s="79">
        <v>-658.52245580541489</v>
      </c>
      <c r="HU46" s="79">
        <v>-785.28969977921577</v>
      </c>
      <c r="HV46" s="79">
        <v>-822.24333760588968</v>
      </c>
      <c r="HW46" s="79">
        <v>-731.72229911982868</v>
      </c>
      <c r="HX46" s="79">
        <v>-936.40587890447466</v>
      </c>
      <c r="HY46" s="79">
        <v>-1105.7710120100783</v>
      </c>
      <c r="HZ46" s="8"/>
      <c r="IA46" s="79">
        <v>-234.4623989035033</v>
      </c>
      <c r="IB46" s="79">
        <v>-227.12938354647613</v>
      </c>
      <c r="IC46" s="79">
        <v>-224.34318584717366</v>
      </c>
      <c r="ID46" s="79">
        <v>-271.26386433311279</v>
      </c>
      <c r="IE46" s="79">
        <v>-329.24785477858825</v>
      </c>
      <c r="IF46" s="79">
        <v>-274.18656898992617</v>
      </c>
      <c r="IG46" s="79">
        <v>-289.65774288065916</v>
      </c>
      <c r="IH46" s="79">
        <v>-210.07589484739086</v>
      </c>
      <c r="II46" s="79">
        <v>-269.78269294347979</v>
      </c>
      <c r="IJ46" s="79">
        <v>-234.96646505835989</v>
      </c>
      <c r="IK46" s="8"/>
      <c r="IL46" s="79">
        <v>-15783.594671142237</v>
      </c>
      <c r="IM46" s="79">
        <v>-16115.401486052338</v>
      </c>
      <c r="IN46" s="79">
        <v>-16550.725209560118</v>
      </c>
      <c r="IO46" s="79">
        <v>-19271.486422604426</v>
      </c>
      <c r="IP46" s="79">
        <v>-23488.209897605324</v>
      </c>
      <c r="IQ46" s="79">
        <v>-21294.279531329343</v>
      </c>
      <c r="IR46" s="79">
        <v>-21634.34456243692</v>
      </c>
      <c r="IS46" s="79">
        <v>-16531.874319636183</v>
      </c>
      <c r="IT46" s="79">
        <v>-19606.782395097674</v>
      </c>
      <c r="IU46" s="79">
        <v>-19200.781065802123</v>
      </c>
      <c r="IV46" s="8"/>
      <c r="IW46" s="79">
        <v>-219.60436274957894</v>
      </c>
      <c r="IX46" s="79">
        <v>-192.87855105936151</v>
      </c>
      <c r="IY46" s="79">
        <v>-191.09328117997393</v>
      </c>
      <c r="IZ46" s="79">
        <v>-157.37184214777469</v>
      </c>
      <c r="JA46" s="79">
        <v>-186.647652052208</v>
      </c>
      <c r="JB46" s="79">
        <v>-156.30882852744119</v>
      </c>
      <c r="JC46" s="79">
        <v>-132.2199137457265</v>
      </c>
      <c r="JD46" s="79">
        <v>-120.96994575464426</v>
      </c>
      <c r="JE46" s="79">
        <v>-138.59757323792167</v>
      </c>
      <c r="JF46" s="79">
        <v>-150.67907009628155</v>
      </c>
      <c r="JG46" s="8"/>
      <c r="JH46" s="79">
        <v>0</v>
      </c>
      <c r="JI46" s="79">
        <v>0</v>
      </c>
      <c r="JJ46" s="79">
        <v>0</v>
      </c>
      <c r="JK46" s="79">
        <v>0</v>
      </c>
      <c r="JL46" s="79">
        <v>0</v>
      </c>
      <c r="JM46" s="79">
        <v>0</v>
      </c>
      <c r="JN46" s="79">
        <v>0</v>
      </c>
      <c r="JO46" s="79">
        <v>0</v>
      </c>
      <c r="JP46" s="79">
        <v>0</v>
      </c>
      <c r="JQ46" s="79">
        <v>0</v>
      </c>
      <c r="JR46" s="8"/>
      <c r="JS46" s="79">
        <v>-4.3152566536137327</v>
      </c>
      <c r="JT46" s="79">
        <v>-2.7116053061518546</v>
      </c>
      <c r="JU46" s="79">
        <v>-1.9387014416790045</v>
      </c>
      <c r="JV46" s="79">
        <v>-0.59369714617416691</v>
      </c>
      <c r="JW46" s="79">
        <v>-0.74705151532378777</v>
      </c>
      <c r="JX46" s="79">
        <v>-0.78488079012929723</v>
      </c>
      <c r="JY46" s="79">
        <v>-0.79813688195539056</v>
      </c>
      <c r="JZ46" s="79">
        <v>-0.83981585165319739</v>
      </c>
      <c r="KA46" s="79">
        <v>-1.0308005028454219</v>
      </c>
      <c r="KB46" s="79">
        <v>-1.227223501856046</v>
      </c>
      <c r="KC46" s="8"/>
      <c r="KD46" s="79">
        <v>0</v>
      </c>
      <c r="KE46" s="79">
        <v>0</v>
      </c>
      <c r="KF46" s="79">
        <v>0</v>
      </c>
      <c r="KG46" s="79">
        <v>0</v>
      </c>
      <c r="KH46" s="79">
        <v>0</v>
      </c>
      <c r="KI46" s="79">
        <v>0</v>
      </c>
      <c r="KJ46" s="79">
        <v>0</v>
      </c>
      <c r="KK46" s="79">
        <v>0</v>
      </c>
      <c r="KL46" s="79">
        <v>0</v>
      </c>
      <c r="KM46" s="79">
        <v>0</v>
      </c>
      <c r="KN46" s="8"/>
      <c r="KO46" s="79">
        <v>0</v>
      </c>
      <c r="KP46" s="79">
        <v>0</v>
      </c>
      <c r="KQ46" s="79">
        <v>0</v>
      </c>
      <c r="KR46" s="79">
        <v>0</v>
      </c>
      <c r="KS46" s="79">
        <v>0</v>
      </c>
      <c r="KT46" s="79">
        <v>0</v>
      </c>
      <c r="KU46" s="79">
        <v>0</v>
      </c>
      <c r="KV46" s="79">
        <v>0</v>
      </c>
      <c r="KW46" s="79">
        <v>0</v>
      </c>
      <c r="KX46" s="79">
        <v>0</v>
      </c>
      <c r="KY46" s="8"/>
      <c r="KZ46" s="79">
        <v>0</v>
      </c>
      <c r="LA46" s="79">
        <v>0</v>
      </c>
      <c r="LB46" s="79">
        <v>0</v>
      </c>
      <c r="LC46" s="79">
        <v>0</v>
      </c>
      <c r="LD46" s="79">
        <v>0</v>
      </c>
      <c r="LE46" s="79">
        <v>0</v>
      </c>
      <c r="LF46" s="79">
        <v>0</v>
      </c>
      <c r="LG46" s="79">
        <v>0</v>
      </c>
      <c r="LH46" s="79">
        <v>0</v>
      </c>
      <c r="LI46" s="79">
        <v>0</v>
      </c>
      <c r="LJ46" s="8"/>
      <c r="LK46" s="79">
        <v>0</v>
      </c>
      <c r="LL46" s="79">
        <v>0</v>
      </c>
      <c r="LM46" s="79">
        <v>0</v>
      </c>
      <c r="LN46" s="79">
        <v>0</v>
      </c>
      <c r="LO46" s="79">
        <v>0</v>
      </c>
      <c r="LP46" s="79">
        <v>0</v>
      </c>
      <c r="LQ46" s="79">
        <v>0</v>
      </c>
      <c r="LR46" s="79">
        <v>0</v>
      </c>
      <c r="LS46" s="79">
        <v>0</v>
      </c>
      <c r="LT46" s="79">
        <v>0</v>
      </c>
    </row>
    <row r="47" spans="1:332" ht="12.75" x14ac:dyDescent="0.2">
      <c r="A47" s="155">
        <v>45</v>
      </c>
      <c r="B47" s="144" t="s">
        <v>82</v>
      </c>
      <c r="C47" s="155">
        <v>45</v>
      </c>
      <c r="D47" s="100">
        <v>4559.9089999999997</v>
      </c>
      <c r="E47" s="100">
        <v>2253.578</v>
      </c>
      <c r="F47" s="100">
        <v>6448.1689999999999</v>
      </c>
      <c r="G47" s="100">
        <v>5918.9920000000002</v>
      </c>
      <c r="H47" s="100">
        <v>3155.2429999999999</v>
      </c>
      <c r="I47" s="100">
        <v>4576.8419999999996</v>
      </c>
      <c r="J47" s="100">
        <v>4113.4840000000004</v>
      </c>
      <c r="K47" s="100">
        <v>4169.027</v>
      </c>
      <c r="L47" s="100">
        <v>4864.1459999999997</v>
      </c>
      <c r="M47" s="100">
        <v>4903.575938615033</v>
      </c>
      <c r="N47" s="16"/>
      <c r="O47" s="100">
        <v>640.64954999999998</v>
      </c>
      <c r="P47" s="100">
        <v>324.66999999999996</v>
      </c>
      <c r="Q47" s="100">
        <v>427.24599999999998</v>
      </c>
      <c r="R47" s="100">
        <v>341.29599999999999</v>
      </c>
      <c r="S47" s="100">
        <v>692.90599999999995</v>
      </c>
      <c r="T47" s="100">
        <v>622.28199999999993</v>
      </c>
      <c r="U47" s="100">
        <v>856.6</v>
      </c>
      <c r="V47" s="100">
        <v>550.33699999999999</v>
      </c>
      <c r="W47" s="100">
        <v>517.88900000000001</v>
      </c>
      <c r="X47" s="100">
        <v>504.29969654005237</v>
      </c>
      <c r="Y47" s="16"/>
      <c r="Z47" s="100">
        <v>8070.0579590512407</v>
      </c>
      <c r="AA47" s="100">
        <v>4738.0738889763288</v>
      </c>
      <c r="AB47" s="100">
        <v>8292.2785217731907</v>
      </c>
      <c r="AC47" s="100">
        <v>8076.5998250953899</v>
      </c>
      <c r="AD47" s="100">
        <v>8847.5845799082399</v>
      </c>
      <c r="AE47" s="100">
        <v>8618.2450388050001</v>
      </c>
      <c r="AF47" s="100">
        <v>9350.3186069957101</v>
      </c>
      <c r="AG47" s="100">
        <v>10149.84888054829</v>
      </c>
      <c r="AH47" s="100">
        <v>10083.490355479411</v>
      </c>
      <c r="AI47" s="100">
        <v>10368.183297507274</v>
      </c>
      <c r="AJ47" s="16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6"/>
      <c r="AV47" s="100">
        <v>0.17700000000000002</v>
      </c>
      <c r="AW47" s="100">
        <v>0</v>
      </c>
      <c r="AX47" s="100">
        <v>4.0000000000000001E-3</v>
      </c>
      <c r="AY47" s="100">
        <v>0.24</v>
      </c>
      <c r="AZ47" s="100">
        <v>0.96500000000000008</v>
      </c>
      <c r="BA47" s="100">
        <v>0.58299999999999996</v>
      </c>
      <c r="BB47" s="100">
        <v>0.44</v>
      </c>
      <c r="BC47" s="100">
        <v>0.48499999999999999</v>
      </c>
      <c r="BD47" s="100">
        <v>0.57199999999999995</v>
      </c>
      <c r="BE47" s="100">
        <v>0.66232915723338703</v>
      </c>
      <c r="BF47" s="16"/>
      <c r="BG47" s="100">
        <v>81.786428571428573</v>
      </c>
      <c r="BH47" s="100">
        <v>36.468928571428577</v>
      </c>
      <c r="BI47" s="100">
        <v>39.189214285714286</v>
      </c>
      <c r="BJ47" s="100">
        <v>49.688619047619056</v>
      </c>
      <c r="BK47" s="100">
        <v>44.394190476190474</v>
      </c>
      <c r="BL47" s="100">
        <v>39.991023809523817</v>
      </c>
      <c r="BM47" s="100">
        <v>14.983214285714284</v>
      </c>
      <c r="BN47" s="100">
        <v>9.1206190476190478</v>
      </c>
      <c r="BO47" s="100">
        <v>2.1485714285714286</v>
      </c>
      <c r="BP47" s="100">
        <v>1.363274669364434</v>
      </c>
      <c r="BQ47" s="16"/>
      <c r="BR47" s="100">
        <v>1237.4926958994743</v>
      </c>
      <c r="BS47" s="100">
        <v>1273.2069591282732</v>
      </c>
      <c r="BT47" s="100">
        <v>2762.4302141215112</v>
      </c>
      <c r="BU47" s="100">
        <v>2015.3677921024346</v>
      </c>
      <c r="BV47" s="100">
        <v>2949.7557527543559</v>
      </c>
      <c r="BW47" s="100">
        <v>2759.9896489651514</v>
      </c>
      <c r="BX47" s="100">
        <v>3966.7940905430937</v>
      </c>
      <c r="BY47" s="100">
        <v>3152.5810669507491</v>
      </c>
      <c r="BZ47" s="100">
        <v>3831.3269201400631</v>
      </c>
      <c r="CA47" s="100">
        <v>4412.6555911371697</v>
      </c>
      <c r="CB47" s="16"/>
      <c r="CC47" s="100"/>
      <c r="CD47" s="100"/>
      <c r="CE47" s="100"/>
      <c r="CF47" s="100"/>
      <c r="CG47" s="100"/>
      <c r="CH47" s="100"/>
      <c r="CI47" s="100"/>
      <c r="CJ47" s="100"/>
      <c r="CK47" s="100"/>
      <c r="CL47" s="100"/>
      <c r="CM47" s="16"/>
      <c r="CN47" s="100">
        <v>0</v>
      </c>
      <c r="CO47" s="100">
        <v>0</v>
      </c>
      <c r="CP47" s="100">
        <v>0</v>
      </c>
      <c r="CQ47" s="100">
        <v>0</v>
      </c>
      <c r="CR47" s="100">
        <v>0</v>
      </c>
      <c r="CS47" s="100">
        <v>0</v>
      </c>
      <c r="CT47" s="100">
        <v>0</v>
      </c>
      <c r="CU47" s="100">
        <v>0</v>
      </c>
      <c r="CV47" s="100">
        <v>0</v>
      </c>
      <c r="CW47" s="100">
        <v>0</v>
      </c>
      <c r="CX47" s="16"/>
      <c r="CY47" s="100">
        <v>0</v>
      </c>
      <c r="CZ47" s="100">
        <v>0</v>
      </c>
      <c r="DA47" s="100">
        <v>0</v>
      </c>
      <c r="DB47" s="100">
        <v>0</v>
      </c>
      <c r="DC47" s="100">
        <v>0</v>
      </c>
      <c r="DD47" s="100">
        <v>0</v>
      </c>
      <c r="DE47" s="100">
        <v>0</v>
      </c>
      <c r="DF47" s="100">
        <v>0</v>
      </c>
      <c r="DG47" s="100">
        <v>0</v>
      </c>
      <c r="DH47" s="100">
        <v>0</v>
      </c>
      <c r="DI47" s="16"/>
      <c r="DJ47" s="100">
        <v>1.8819999999999999</v>
      </c>
      <c r="DK47" s="100">
        <v>2.0529999999999999</v>
      </c>
      <c r="DL47" s="100">
        <v>28.888999999999999</v>
      </c>
      <c r="DM47" s="100">
        <v>28.64</v>
      </c>
      <c r="DN47" s="100">
        <v>1.593</v>
      </c>
      <c r="DO47" s="100">
        <v>1.5290000000000001</v>
      </c>
      <c r="DP47" s="100">
        <v>8.9999999999999993E-3</v>
      </c>
      <c r="DQ47" s="100">
        <v>0.40100000000000002</v>
      </c>
      <c r="DR47" s="100">
        <v>0.183</v>
      </c>
      <c r="DS47" s="100">
        <v>0.13675084657077272</v>
      </c>
      <c r="DT47" s="16"/>
      <c r="DU47" s="100">
        <v>22.556000000000001</v>
      </c>
      <c r="DV47" s="100">
        <v>4.5369999999999999</v>
      </c>
      <c r="DW47" s="100">
        <v>18.14</v>
      </c>
      <c r="DX47" s="100">
        <v>27.69</v>
      </c>
      <c r="DY47" s="100">
        <v>15.537999999999998</v>
      </c>
      <c r="DZ47" s="100">
        <v>21.750999999999998</v>
      </c>
      <c r="EA47" s="100">
        <v>15.116999999999999</v>
      </c>
      <c r="EB47" s="100">
        <v>17.501999999999999</v>
      </c>
      <c r="EC47" s="100">
        <v>13.901</v>
      </c>
      <c r="ED47" s="100">
        <v>13.084858725538812</v>
      </c>
      <c r="EE47" s="16"/>
      <c r="EF47" s="100">
        <v>241.12142857142854</v>
      </c>
      <c r="EG47" s="100">
        <v>146.64609523809526</v>
      </c>
      <c r="EH47" s="100">
        <v>218.13147619047621</v>
      </c>
      <c r="EI47" s="100">
        <v>204.40776190476194</v>
      </c>
      <c r="EJ47" s="100">
        <v>386.87219047619055</v>
      </c>
      <c r="EK47" s="100">
        <v>189.68954761904763</v>
      </c>
      <c r="EL47" s="100">
        <v>130.67078571428573</v>
      </c>
      <c r="EM47" s="100">
        <v>134.31726190476189</v>
      </c>
      <c r="EN47" s="100">
        <v>135.29364285714283</v>
      </c>
      <c r="EO47" s="100">
        <v>125.86575590543505</v>
      </c>
      <c r="EP47" s="16"/>
      <c r="EQ47" s="100">
        <v>1566.2014999999999</v>
      </c>
      <c r="ER47" s="100">
        <v>1642.3286350000001</v>
      </c>
      <c r="ES47" s="100">
        <v>1756.3106230000001</v>
      </c>
      <c r="ET47" s="100">
        <v>1815.0572090000001</v>
      </c>
      <c r="EU47" s="100">
        <v>1854.1787690000003</v>
      </c>
      <c r="EV47" s="100">
        <v>1883.3974910000002</v>
      </c>
      <c r="EW47" s="100">
        <v>1836.9263109999999</v>
      </c>
      <c r="EX47" s="100">
        <v>1925.274948</v>
      </c>
      <c r="EY47" s="100">
        <v>1893.1471718023513</v>
      </c>
      <c r="EZ47" s="100">
        <v>1898.6365606243173</v>
      </c>
      <c r="FA47" s="16"/>
      <c r="FB47" s="100">
        <v>604.41006000000004</v>
      </c>
      <c r="FC47" s="100">
        <v>596.98773500000004</v>
      </c>
      <c r="FD47" s="100">
        <v>605.51577099999997</v>
      </c>
      <c r="FE47" s="100">
        <v>737.17559000000006</v>
      </c>
      <c r="FF47" s="100">
        <v>871.23031700000001</v>
      </c>
      <c r="FG47" s="100">
        <v>846.100323</v>
      </c>
      <c r="FH47" s="100">
        <v>844.24510199999997</v>
      </c>
      <c r="FI47" s="100">
        <v>897.51932999999997</v>
      </c>
      <c r="FJ47" s="100">
        <v>1175.8748109999999</v>
      </c>
      <c r="FK47" s="100">
        <v>1198.3468162426664</v>
      </c>
      <c r="FL47" s="16"/>
      <c r="FM47" s="100">
        <v>103.90638095238096</v>
      </c>
      <c r="FN47" s="100">
        <v>29.327928571428572</v>
      </c>
      <c r="FO47" s="100">
        <v>95.248309523809525</v>
      </c>
      <c r="FP47" s="100">
        <v>83.924809523809543</v>
      </c>
      <c r="FQ47" s="100">
        <v>64.457857142857151</v>
      </c>
      <c r="FR47" s="100">
        <v>36.214190476190474</v>
      </c>
      <c r="FS47" s="100">
        <v>25.312500000000004</v>
      </c>
      <c r="FT47" s="100">
        <v>27.131214285714286</v>
      </c>
      <c r="FU47" s="100">
        <v>33.565785714285717</v>
      </c>
      <c r="FV47" s="100">
        <v>0</v>
      </c>
      <c r="FW47" s="16"/>
      <c r="FX47" s="100"/>
      <c r="FY47" s="100"/>
      <c r="FZ47" s="100"/>
      <c r="GA47" s="100"/>
      <c r="GB47" s="100"/>
      <c r="GC47" s="100"/>
      <c r="GD47" s="100"/>
      <c r="GE47" s="100"/>
      <c r="GF47" s="100"/>
      <c r="GG47" s="100"/>
      <c r="GH47" s="16"/>
      <c r="GI47" s="100">
        <v>119.47428852745747</v>
      </c>
      <c r="GJ47" s="100">
        <v>49.433650426715346</v>
      </c>
      <c r="GK47" s="100">
        <v>92.716367053681651</v>
      </c>
      <c r="GL47" s="100">
        <v>102.09468667280265</v>
      </c>
      <c r="GM47" s="100">
        <v>114.32307035273709</v>
      </c>
      <c r="GN47" s="100">
        <v>93.144911981359684</v>
      </c>
      <c r="GO47" s="100">
        <v>59.452797322186655</v>
      </c>
      <c r="GP47" s="100">
        <v>54.255350377484845</v>
      </c>
      <c r="GQ47" s="100">
        <v>56.381889085607071</v>
      </c>
      <c r="GR47" s="100">
        <v>61.871900629493538</v>
      </c>
      <c r="GS47" s="16"/>
      <c r="GT47" s="100">
        <v>30.162904761904763</v>
      </c>
      <c r="GU47" s="100">
        <v>24.515357142857145</v>
      </c>
      <c r="GV47" s="100">
        <v>37.559047619047618</v>
      </c>
      <c r="GW47" s="100">
        <v>37.953595238095247</v>
      </c>
      <c r="GX47" s="100">
        <v>16.525023809523809</v>
      </c>
      <c r="GY47" s="100">
        <v>16.597833333333334</v>
      </c>
      <c r="GZ47" s="100">
        <v>18.933547619047619</v>
      </c>
      <c r="HA47" s="100">
        <v>19.119499999999999</v>
      </c>
      <c r="HB47" s="100">
        <v>22.520166666666668</v>
      </c>
      <c r="HC47" s="100">
        <v>21.712453681540858</v>
      </c>
      <c r="HD47" s="16"/>
      <c r="HE47" s="100">
        <v>2.3293095238095236</v>
      </c>
      <c r="HF47" s="100">
        <v>1.2515000000000001</v>
      </c>
      <c r="HG47" s="100">
        <v>3.3523809523809525E-2</v>
      </c>
      <c r="HH47" s="100">
        <v>0.18666666666666668</v>
      </c>
      <c r="HI47" s="100">
        <v>0.40173809523809523</v>
      </c>
      <c r="HJ47" s="100">
        <v>6.6666666666666671E-3</v>
      </c>
      <c r="HK47" s="100">
        <v>0</v>
      </c>
      <c r="HL47" s="100">
        <v>0</v>
      </c>
      <c r="HM47" s="100">
        <v>0</v>
      </c>
      <c r="HN47" s="100">
        <v>0</v>
      </c>
      <c r="HP47" s="70">
        <v>-384.46702960948159</v>
      </c>
      <c r="HQ47" s="70">
        <v>-369.54549291943755</v>
      </c>
      <c r="HR47" s="70">
        <v>-369.37048909371231</v>
      </c>
      <c r="HS47" s="70">
        <v>-555.09322801925487</v>
      </c>
      <c r="HT47" s="70">
        <v>-658.52245580541489</v>
      </c>
      <c r="HU47" s="70">
        <v>-785.28969977921577</v>
      </c>
      <c r="HV47" s="70">
        <v>-822.24333760588968</v>
      </c>
      <c r="HW47" s="70">
        <v>-731.72229911982868</v>
      </c>
      <c r="HX47" s="70">
        <v>-936.40587890447466</v>
      </c>
      <c r="HY47" s="70">
        <v>-1105.7710120100783</v>
      </c>
      <c r="HZ47" s="8"/>
      <c r="IA47" s="70">
        <v>-22.002099157816982</v>
      </c>
      <c r="IB47" s="70">
        <v>-21.148176442584866</v>
      </c>
      <c r="IC47" s="70">
        <v>-21.138161405585425</v>
      </c>
      <c r="ID47" s="70">
        <v>-31.766615350912669</v>
      </c>
      <c r="IE47" s="70">
        <v>-37.685614771692684</v>
      </c>
      <c r="IF47" s="70">
        <v>-44.940191255683487</v>
      </c>
      <c r="IG47" s="70">
        <v>-47.054956739034274</v>
      </c>
      <c r="IH47" s="70">
        <v>-41.874661131731145</v>
      </c>
      <c r="II47" s="70">
        <v>-53.588197200020474</v>
      </c>
      <c r="IJ47" s="70">
        <v>-63.280545738337032</v>
      </c>
      <c r="IK47" s="8"/>
      <c r="IL47" s="70">
        <v>-54.844571640383769</v>
      </c>
      <c r="IM47" s="70">
        <v>-52.716000852888726</v>
      </c>
      <c r="IN47" s="70">
        <v>-52.691036397894791</v>
      </c>
      <c r="IO47" s="70">
        <v>-79.184554114085998</v>
      </c>
      <c r="IP47" s="70">
        <v>-93.938827578807903</v>
      </c>
      <c r="IQ47" s="70">
        <v>-112.02229029038828</v>
      </c>
      <c r="IR47" s="70">
        <v>-117.29376035432696</v>
      </c>
      <c r="IS47" s="70">
        <v>-104.38085183976997</v>
      </c>
      <c r="IT47" s="70">
        <v>-133.57915075895608</v>
      </c>
      <c r="IU47" s="70">
        <v>-157.73924111944388</v>
      </c>
      <c r="IV47" s="8"/>
      <c r="IW47" s="70"/>
      <c r="IX47" s="70"/>
      <c r="IY47" s="70"/>
      <c r="IZ47" s="70"/>
      <c r="JA47" s="70"/>
      <c r="JB47" s="70"/>
      <c r="JC47" s="70"/>
      <c r="JD47" s="70"/>
      <c r="JE47" s="70"/>
      <c r="JF47" s="70"/>
      <c r="JG47" s="8"/>
      <c r="JH47" s="70">
        <v>0</v>
      </c>
      <c r="JI47" s="70">
        <v>0</v>
      </c>
      <c r="JJ47" s="70">
        <v>0</v>
      </c>
      <c r="JK47" s="70">
        <v>0</v>
      </c>
      <c r="JL47" s="70">
        <v>0</v>
      </c>
      <c r="JM47" s="70">
        <v>0</v>
      </c>
      <c r="JN47" s="70">
        <v>0</v>
      </c>
      <c r="JO47" s="70">
        <v>0</v>
      </c>
      <c r="JP47" s="70">
        <v>0</v>
      </c>
      <c r="JQ47" s="70">
        <v>0</v>
      </c>
      <c r="JR47" s="8"/>
      <c r="JS47" s="70"/>
      <c r="JT47" s="70"/>
      <c r="JU47" s="70"/>
      <c r="JV47" s="70"/>
      <c r="JW47" s="70"/>
      <c r="JX47" s="70"/>
      <c r="JY47" s="70"/>
      <c r="JZ47" s="70"/>
      <c r="KA47" s="70"/>
      <c r="KB47" s="70"/>
      <c r="KC47" s="8"/>
      <c r="KD47" s="70"/>
      <c r="KE47" s="70"/>
      <c r="KF47" s="70"/>
      <c r="KG47" s="70"/>
      <c r="KH47" s="70"/>
      <c r="KI47" s="70"/>
      <c r="KJ47" s="70"/>
      <c r="KK47" s="70"/>
      <c r="KL47" s="70"/>
      <c r="KM47" s="70"/>
      <c r="KN47" s="8"/>
      <c r="KO47" s="70"/>
      <c r="KP47" s="70"/>
      <c r="KQ47" s="70"/>
      <c r="KR47" s="70"/>
      <c r="KS47" s="70"/>
      <c r="KT47" s="70"/>
      <c r="KU47" s="70"/>
      <c r="KV47" s="70"/>
      <c r="KW47" s="70"/>
      <c r="KX47" s="70"/>
      <c r="KY47" s="8"/>
      <c r="KZ47" s="70"/>
      <c r="LA47" s="70"/>
      <c r="LB47" s="70"/>
      <c r="LC47" s="70"/>
      <c r="LD47" s="70"/>
      <c r="LE47" s="70"/>
      <c r="LF47" s="70"/>
      <c r="LG47" s="70"/>
      <c r="LH47" s="70"/>
      <c r="LI47" s="70"/>
      <c r="LJ47" s="8"/>
      <c r="LK47" s="70"/>
      <c r="LL47" s="70"/>
      <c r="LM47" s="70"/>
      <c r="LN47" s="70"/>
      <c r="LO47" s="70"/>
      <c r="LP47" s="70"/>
      <c r="LQ47" s="70"/>
      <c r="LR47" s="70"/>
      <c r="LS47" s="70"/>
      <c r="LT47" s="70"/>
    </row>
    <row r="48" spans="1:332" ht="12.75" x14ac:dyDescent="0.2">
      <c r="A48" s="155">
        <v>46</v>
      </c>
      <c r="B48" s="145" t="s">
        <v>83</v>
      </c>
      <c r="C48" s="155">
        <v>46</v>
      </c>
      <c r="D48" s="101">
        <v>0</v>
      </c>
      <c r="E48" s="101">
        <v>0</v>
      </c>
      <c r="F48" s="101">
        <v>0</v>
      </c>
      <c r="G48" s="101">
        <v>0</v>
      </c>
      <c r="H48" s="101">
        <v>0</v>
      </c>
      <c r="I48" s="101">
        <v>0</v>
      </c>
      <c r="J48" s="101">
        <v>0</v>
      </c>
      <c r="K48" s="101">
        <v>0</v>
      </c>
      <c r="L48" s="101">
        <v>0</v>
      </c>
      <c r="M48" s="101">
        <v>0</v>
      </c>
      <c r="N48" s="16"/>
      <c r="O48" s="101">
        <v>80.238</v>
      </c>
      <c r="P48" s="101">
        <v>29.965</v>
      </c>
      <c r="Q48" s="101">
        <v>104.459</v>
      </c>
      <c r="R48" s="101">
        <v>54.277999999999999</v>
      </c>
      <c r="S48" s="101">
        <v>59.457999999999998</v>
      </c>
      <c r="T48" s="101">
        <v>32.817999999999998</v>
      </c>
      <c r="U48" s="101">
        <v>31.754000000000001</v>
      </c>
      <c r="V48" s="101">
        <v>25.096</v>
      </c>
      <c r="W48" s="101">
        <v>19.202000000000002</v>
      </c>
      <c r="X48" s="101">
        <v>16.058954279540746</v>
      </c>
      <c r="Y48" s="16"/>
      <c r="Z48" s="101">
        <v>2816.92123259973</v>
      </c>
      <c r="AA48" s="101">
        <v>850.10741420653005</v>
      </c>
      <c r="AB48" s="101">
        <v>2868.7513377452801</v>
      </c>
      <c r="AC48" s="101">
        <v>3103.8338564279302</v>
      </c>
      <c r="AD48" s="101">
        <v>2908.8574315415399</v>
      </c>
      <c r="AE48" s="101">
        <v>2866.0120141080502</v>
      </c>
      <c r="AF48" s="101">
        <v>3056.0271163208099</v>
      </c>
      <c r="AG48" s="101">
        <v>2800.3936138930299</v>
      </c>
      <c r="AH48" s="101">
        <v>3107.6893708398502</v>
      </c>
      <c r="AI48" s="101">
        <v>3146.0850918627607</v>
      </c>
      <c r="AJ48" s="16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6"/>
      <c r="AV48" s="101">
        <v>0</v>
      </c>
      <c r="AW48" s="101">
        <v>0</v>
      </c>
      <c r="AX48" s="101">
        <v>0</v>
      </c>
      <c r="AY48" s="101">
        <v>0</v>
      </c>
      <c r="AZ48" s="101">
        <v>0</v>
      </c>
      <c r="BA48" s="101">
        <v>0</v>
      </c>
      <c r="BB48" s="101">
        <v>0</v>
      </c>
      <c r="BC48" s="101">
        <v>0</v>
      </c>
      <c r="BD48" s="101">
        <v>0</v>
      </c>
      <c r="BE48" s="101">
        <v>0</v>
      </c>
      <c r="BF48" s="16"/>
      <c r="BG48" s="101">
        <v>20.289452380952383</v>
      </c>
      <c r="BH48" s="101">
        <v>13.33702380952381</v>
      </c>
      <c r="BI48" s="101">
        <v>8.1727142857142852</v>
      </c>
      <c r="BJ48" s="101">
        <v>10.135809523809524</v>
      </c>
      <c r="BK48" s="101">
        <v>9.2844999999999995</v>
      </c>
      <c r="BL48" s="101">
        <v>1.1056904761904762</v>
      </c>
      <c r="BM48" s="101">
        <v>0.73750000000000004</v>
      </c>
      <c r="BN48" s="101">
        <v>0.23826190476190476</v>
      </c>
      <c r="BO48" s="101">
        <v>0.30033333333333334</v>
      </c>
      <c r="BP48" s="101">
        <v>0.17737613506545444</v>
      </c>
      <c r="BQ48" s="16"/>
      <c r="BR48" s="101">
        <v>0</v>
      </c>
      <c r="BS48" s="101">
        <v>3.5068336179438019E-2</v>
      </c>
      <c r="BT48" s="101">
        <v>0</v>
      </c>
      <c r="BU48" s="101">
        <v>0</v>
      </c>
      <c r="BV48" s="101">
        <v>0</v>
      </c>
      <c r="BW48" s="101">
        <v>0</v>
      </c>
      <c r="BX48" s="101">
        <v>0</v>
      </c>
      <c r="BY48" s="101">
        <v>0</v>
      </c>
      <c r="BZ48" s="101">
        <v>0</v>
      </c>
      <c r="CA48" s="101">
        <v>0</v>
      </c>
      <c r="CB48" s="16"/>
      <c r="CC48" s="101"/>
      <c r="CD48" s="101"/>
      <c r="CE48" s="101"/>
      <c r="CF48" s="101"/>
      <c r="CG48" s="101"/>
      <c r="CH48" s="101"/>
      <c r="CI48" s="101"/>
      <c r="CJ48" s="101"/>
      <c r="CK48" s="101"/>
      <c r="CL48" s="101"/>
      <c r="CM48" s="16"/>
      <c r="CN48" s="101">
        <v>0</v>
      </c>
      <c r="CO48" s="101">
        <v>0</v>
      </c>
      <c r="CP48" s="101">
        <v>0</v>
      </c>
      <c r="CQ48" s="101">
        <v>0</v>
      </c>
      <c r="CR48" s="101">
        <v>0</v>
      </c>
      <c r="CS48" s="101">
        <v>0</v>
      </c>
      <c r="CT48" s="101">
        <v>0</v>
      </c>
      <c r="CU48" s="101">
        <v>0</v>
      </c>
      <c r="CV48" s="101">
        <v>0</v>
      </c>
      <c r="CW48" s="101">
        <v>0</v>
      </c>
      <c r="CX48" s="16"/>
      <c r="CY48" s="101">
        <v>0</v>
      </c>
      <c r="CZ48" s="101">
        <v>0</v>
      </c>
      <c r="DA48" s="101">
        <v>0</v>
      </c>
      <c r="DB48" s="101">
        <v>0</v>
      </c>
      <c r="DC48" s="101">
        <v>0</v>
      </c>
      <c r="DD48" s="101">
        <v>0</v>
      </c>
      <c r="DE48" s="101">
        <v>0</v>
      </c>
      <c r="DF48" s="101">
        <v>0</v>
      </c>
      <c r="DG48" s="101">
        <v>0</v>
      </c>
      <c r="DH48" s="101">
        <v>0</v>
      </c>
      <c r="DI48" s="16"/>
      <c r="DJ48" s="101">
        <v>0</v>
      </c>
      <c r="DK48" s="101">
        <v>0</v>
      </c>
      <c r="DL48" s="101">
        <v>0</v>
      </c>
      <c r="DM48" s="101">
        <v>0</v>
      </c>
      <c r="DN48" s="101">
        <v>0</v>
      </c>
      <c r="DO48" s="101">
        <v>0</v>
      </c>
      <c r="DP48" s="101">
        <v>0</v>
      </c>
      <c r="DQ48" s="101">
        <v>0</v>
      </c>
      <c r="DR48" s="101">
        <v>0</v>
      </c>
      <c r="DS48" s="101">
        <v>0</v>
      </c>
      <c r="DT48" s="16"/>
      <c r="DU48" s="101">
        <v>0</v>
      </c>
      <c r="DV48" s="101">
        <v>0</v>
      </c>
      <c r="DW48" s="101">
        <v>0</v>
      </c>
      <c r="DX48" s="101">
        <v>0</v>
      </c>
      <c r="DY48" s="101">
        <v>0</v>
      </c>
      <c r="DZ48" s="101">
        <v>0</v>
      </c>
      <c r="EA48" s="101">
        <v>0</v>
      </c>
      <c r="EB48" s="101">
        <v>0</v>
      </c>
      <c r="EC48" s="101">
        <v>0</v>
      </c>
      <c r="ED48" s="101">
        <v>0</v>
      </c>
      <c r="EE48" s="16"/>
      <c r="EF48" s="101">
        <v>8.0705714285714283</v>
      </c>
      <c r="EG48" s="101">
        <v>4.5768571428571434</v>
      </c>
      <c r="EH48" s="101">
        <v>12.981333333333334</v>
      </c>
      <c r="EI48" s="101">
        <v>15.841738095238096</v>
      </c>
      <c r="EJ48" s="101">
        <v>19.126071428571429</v>
      </c>
      <c r="EK48" s="101">
        <v>13.378619047619049</v>
      </c>
      <c r="EL48" s="101">
        <v>13.534857142857144</v>
      </c>
      <c r="EM48" s="101">
        <v>12.737190476190476</v>
      </c>
      <c r="EN48" s="101">
        <v>4.9997857142857143</v>
      </c>
      <c r="EO48" s="101">
        <v>4.7093099980793198</v>
      </c>
      <c r="EP48" s="16"/>
      <c r="EQ48" s="101">
        <v>376.55948000000001</v>
      </c>
      <c r="ER48" s="101">
        <v>401.21732400000002</v>
      </c>
      <c r="ES48" s="101">
        <v>425.436217</v>
      </c>
      <c r="ET48" s="101">
        <v>410.79690599999998</v>
      </c>
      <c r="EU48" s="101">
        <v>401.33786400000002</v>
      </c>
      <c r="EV48" s="101">
        <v>399.29966300000001</v>
      </c>
      <c r="EW48" s="101">
        <v>436.28496100000001</v>
      </c>
      <c r="EX48" s="101">
        <v>443.65158600000001</v>
      </c>
      <c r="EY48" s="101">
        <v>445.61452899567507</v>
      </c>
      <c r="EZ48" s="101">
        <v>456.50179702107511</v>
      </c>
      <c r="FA48" s="16"/>
      <c r="FB48" s="101">
        <v>1.6033980000000001</v>
      </c>
      <c r="FC48" s="101">
        <v>2.61212</v>
      </c>
      <c r="FD48" s="101">
        <v>2.3202660000000002</v>
      </c>
      <c r="FE48" s="101">
        <v>2.4447770000000002</v>
      </c>
      <c r="FF48" s="101">
        <v>2.1973289999999999</v>
      </c>
      <c r="FG48" s="101">
        <v>1.6401330000000001</v>
      </c>
      <c r="FH48" s="101">
        <v>1.3107899999999999</v>
      </c>
      <c r="FI48" s="101">
        <v>2.4849459999999999</v>
      </c>
      <c r="FJ48" s="101">
        <v>0.98447799999999996</v>
      </c>
      <c r="FK48" s="101">
        <v>4.27409181294842</v>
      </c>
      <c r="FL48" s="16"/>
      <c r="FM48" s="101">
        <v>3.2270476190476192</v>
      </c>
      <c r="FN48" s="101">
        <v>26.229928571428573</v>
      </c>
      <c r="FO48" s="101">
        <v>8.9459999999999997</v>
      </c>
      <c r="FP48" s="101">
        <v>7.5639285714285718</v>
      </c>
      <c r="FQ48" s="101">
        <v>8.8625714285714281</v>
      </c>
      <c r="FR48" s="101">
        <v>2.2446190476190475</v>
      </c>
      <c r="FS48" s="101">
        <v>2.0586666666666669</v>
      </c>
      <c r="FT48" s="101">
        <v>0.17002380952380952</v>
      </c>
      <c r="FU48" s="101">
        <v>0.28507142857142859</v>
      </c>
      <c r="FV48" s="101">
        <v>0</v>
      </c>
      <c r="FW48" s="16"/>
      <c r="FX48" s="101"/>
      <c r="FY48" s="101"/>
      <c r="FZ48" s="101"/>
      <c r="GA48" s="101"/>
      <c r="GB48" s="101"/>
      <c r="GC48" s="101"/>
      <c r="GD48" s="101"/>
      <c r="GE48" s="101"/>
      <c r="GF48" s="101"/>
      <c r="GG48" s="101"/>
      <c r="GH48" s="16"/>
      <c r="GI48" s="101">
        <v>2.1907982782573425</v>
      </c>
      <c r="GJ48" s="101">
        <v>11.971258761857877</v>
      </c>
      <c r="GK48" s="101">
        <v>1.5215335047737284</v>
      </c>
      <c r="GL48" s="101">
        <v>1.0096687490253278</v>
      </c>
      <c r="GM48" s="101">
        <v>4.7511107441756648</v>
      </c>
      <c r="GN48" s="101">
        <v>8.4833232935718019</v>
      </c>
      <c r="GO48" s="101">
        <v>8.0175293217096346</v>
      </c>
      <c r="GP48" s="101">
        <v>174.65222164124111</v>
      </c>
      <c r="GQ48" s="101">
        <v>144.55882128103281</v>
      </c>
      <c r="GR48" s="101">
        <v>158.63478805820992</v>
      </c>
      <c r="GS48" s="16"/>
      <c r="GT48" s="101">
        <v>9.4340000000000011</v>
      </c>
      <c r="GU48" s="101">
        <v>3.7377380952380954</v>
      </c>
      <c r="GV48" s="101">
        <v>9.7860714285714288</v>
      </c>
      <c r="GW48" s="101">
        <v>7.0373333333333337</v>
      </c>
      <c r="GX48" s="101">
        <v>8.2969523809523817</v>
      </c>
      <c r="GY48" s="101">
        <v>7.1575714285714289</v>
      </c>
      <c r="GZ48" s="101">
        <v>7.0308809523809526</v>
      </c>
      <c r="HA48" s="101">
        <v>4.1049761904761901</v>
      </c>
      <c r="HB48" s="101">
        <v>5.2537857142857147</v>
      </c>
      <c r="HC48" s="101">
        <v>4.8830864793780151</v>
      </c>
      <c r="HD48" s="16"/>
      <c r="HE48" s="101">
        <v>0</v>
      </c>
      <c r="HF48" s="101">
        <v>0</v>
      </c>
      <c r="HG48" s="101">
        <v>0</v>
      </c>
      <c r="HH48" s="101">
        <v>0</v>
      </c>
      <c r="HI48" s="101">
        <v>0</v>
      </c>
      <c r="HJ48" s="101">
        <v>0</v>
      </c>
      <c r="HK48" s="101">
        <v>0</v>
      </c>
      <c r="HL48" s="101">
        <v>0</v>
      </c>
      <c r="HM48" s="101">
        <v>0</v>
      </c>
      <c r="HN48" s="101">
        <v>0</v>
      </c>
      <c r="HP48" s="154">
        <v>0</v>
      </c>
      <c r="HQ48" s="154">
        <v>0</v>
      </c>
      <c r="HR48" s="154">
        <v>0</v>
      </c>
      <c r="HS48" s="154">
        <v>0</v>
      </c>
      <c r="HT48" s="154">
        <v>0</v>
      </c>
      <c r="HU48" s="154">
        <v>0</v>
      </c>
      <c r="HV48" s="154">
        <v>0</v>
      </c>
      <c r="HW48" s="154">
        <v>0</v>
      </c>
      <c r="HX48" s="154">
        <v>0</v>
      </c>
      <c r="HY48" s="154">
        <v>0</v>
      </c>
      <c r="HZ48" s="8"/>
      <c r="IA48" s="154">
        <v>0</v>
      </c>
      <c r="IB48" s="154">
        <v>0</v>
      </c>
      <c r="IC48" s="154">
        <v>0</v>
      </c>
      <c r="ID48" s="154">
        <v>0</v>
      </c>
      <c r="IE48" s="154">
        <v>0</v>
      </c>
      <c r="IF48" s="154">
        <v>0</v>
      </c>
      <c r="IG48" s="154">
        <v>0</v>
      </c>
      <c r="IH48" s="154">
        <v>0</v>
      </c>
      <c r="II48" s="154">
        <v>0</v>
      </c>
      <c r="IJ48" s="154">
        <v>0</v>
      </c>
      <c r="IK48" s="8"/>
      <c r="IL48" s="154">
        <v>-13.855379347314278</v>
      </c>
      <c r="IM48" s="154">
        <v>-22.817271951892021</v>
      </c>
      <c r="IN48" s="154">
        <v>-20.473980814478416</v>
      </c>
      <c r="IO48" s="154">
        <v>-25.452547828171163</v>
      </c>
      <c r="IP48" s="154">
        <v>-24.923045716110089</v>
      </c>
      <c r="IQ48" s="154">
        <v>-21.616055828221949</v>
      </c>
      <c r="IR48" s="154">
        <v>-23.185872048326353</v>
      </c>
      <c r="IS48" s="154">
        <v>-22.646766022361749</v>
      </c>
      <c r="IT48" s="154">
        <v>-23.512000073649844</v>
      </c>
      <c r="IU48" s="154">
        <v>-29.880670275812484</v>
      </c>
      <c r="IV48" s="8"/>
      <c r="IW48" s="154"/>
      <c r="IX48" s="154"/>
      <c r="IY48" s="154"/>
      <c r="IZ48" s="154"/>
      <c r="JA48" s="154"/>
      <c r="JB48" s="154"/>
      <c r="JC48" s="154"/>
      <c r="JD48" s="154"/>
      <c r="JE48" s="154"/>
      <c r="JF48" s="154"/>
      <c r="JG48" s="8"/>
      <c r="JH48" s="154">
        <v>0</v>
      </c>
      <c r="JI48" s="154">
        <v>0</v>
      </c>
      <c r="JJ48" s="154">
        <v>0</v>
      </c>
      <c r="JK48" s="154">
        <v>0</v>
      </c>
      <c r="JL48" s="154">
        <v>0</v>
      </c>
      <c r="JM48" s="154">
        <v>0</v>
      </c>
      <c r="JN48" s="154">
        <v>0</v>
      </c>
      <c r="JO48" s="154">
        <v>0</v>
      </c>
      <c r="JP48" s="154">
        <v>0</v>
      </c>
      <c r="JQ48" s="154">
        <v>0</v>
      </c>
      <c r="JR48" s="8"/>
      <c r="JS48" s="154"/>
      <c r="JT48" s="154"/>
      <c r="JU48" s="154"/>
      <c r="JV48" s="154"/>
      <c r="JW48" s="154"/>
      <c r="JX48" s="154"/>
      <c r="JY48" s="154"/>
      <c r="JZ48" s="154"/>
      <c r="KA48" s="154"/>
      <c r="KB48" s="154"/>
      <c r="KC48" s="8"/>
      <c r="KD48" s="154"/>
      <c r="KE48" s="154"/>
      <c r="KF48" s="154"/>
      <c r="KG48" s="154"/>
      <c r="KH48" s="154"/>
      <c r="KI48" s="154"/>
      <c r="KJ48" s="154"/>
      <c r="KK48" s="154"/>
      <c r="KL48" s="154"/>
      <c r="KM48" s="154"/>
      <c r="KN48" s="8"/>
      <c r="KO48" s="154"/>
      <c r="KP48" s="154"/>
      <c r="KQ48" s="154"/>
      <c r="KR48" s="154"/>
      <c r="KS48" s="154"/>
      <c r="KT48" s="154"/>
      <c r="KU48" s="154"/>
      <c r="KV48" s="154"/>
      <c r="KW48" s="154"/>
      <c r="KX48" s="154"/>
      <c r="KY48" s="8"/>
      <c r="KZ48" s="154"/>
      <c r="LA48" s="154"/>
      <c r="LB48" s="154"/>
      <c r="LC48" s="154"/>
      <c r="LD48" s="154"/>
      <c r="LE48" s="154"/>
      <c r="LF48" s="154"/>
      <c r="LG48" s="154"/>
      <c r="LH48" s="154"/>
      <c r="LI48" s="154"/>
      <c r="LJ48" s="8"/>
      <c r="LK48" s="154"/>
      <c r="LL48" s="154"/>
      <c r="LM48" s="154"/>
      <c r="LN48" s="154"/>
      <c r="LO48" s="154"/>
      <c r="LP48" s="154"/>
      <c r="LQ48" s="154"/>
      <c r="LR48" s="154"/>
      <c r="LS48" s="154"/>
      <c r="LT48" s="154"/>
    </row>
    <row r="49" spans="1:332" ht="12.75" x14ac:dyDescent="0.2">
      <c r="A49" s="155">
        <v>47</v>
      </c>
      <c r="B49" s="144" t="s">
        <v>84</v>
      </c>
      <c r="C49" s="155">
        <v>47</v>
      </c>
      <c r="D49" s="100">
        <v>0</v>
      </c>
      <c r="E49" s="100">
        <v>0</v>
      </c>
      <c r="F49" s="100">
        <v>0</v>
      </c>
      <c r="G49" s="100">
        <v>0</v>
      </c>
      <c r="H49" s="100">
        <v>0</v>
      </c>
      <c r="I49" s="100">
        <v>0</v>
      </c>
      <c r="J49" s="100">
        <v>0</v>
      </c>
      <c r="K49" s="100">
        <v>0</v>
      </c>
      <c r="L49" s="100">
        <v>0</v>
      </c>
      <c r="M49" s="100">
        <v>0</v>
      </c>
      <c r="N49" s="16"/>
      <c r="O49" s="100">
        <v>44.824416225619998</v>
      </c>
      <c r="P49" s="100">
        <v>10.2839850507</v>
      </c>
      <c r="Q49" s="100">
        <v>31.886780927109999</v>
      </c>
      <c r="R49" s="100">
        <v>26.447368251020002</v>
      </c>
      <c r="S49" s="100">
        <v>46.45810817449</v>
      </c>
      <c r="T49" s="100">
        <v>45.441222251840003</v>
      </c>
      <c r="U49" s="100">
        <v>0</v>
      </c>
      <c r="V49" s="100">
        <v>0</v>
      </c>
      <c r="W49" s="100">
        <v>25.42786904279</v>
      </c>
      <c r="X49" s="100">
        <v>23.688326565293281</v>
      </c>
      <c r="Y49" s="16"/>
      <c r="Z49" s="100">
        <v>44.824416225619998</v>
      </c>
      <c r="AA49" s="100">
        <v>10.2839850507</v>
      </c>
      <c r="AB49" s="100">
        <v>31.886780927109999</v>
      </c>
      <c r="AC49" s="100">
        <v>26.447368251020002</v>
      </c>
      <c r="AD49" s="100">
        <v>46.45810817449</v>
      </c>
      <c r="AE49" s="100">
        <v>45.441222251840003</v>
      </c>
      <c r="AF49" s="100">
        <v>0</v>
      </c>
      <c r="AG49" s="100">
        <v>0</v>
      </c>
      <c r="AH49" s="100">
        <v>25.42786904279</v>
      </c>
      <c r="AI49" s="100">
        <v>23.688326565293281</v>
      </c>
      <c r="AJ49" s="16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6"/>
      <c r="AV49" s="100">
        <v>0</v>
      </c>
      <c r="AW49" s="100">
        <v>0</v>
      </c>
      <c r="AX49" s="100">
        <v>0</v>
      </c>
      <c r="AY49" s="100">
        <v>0</v>
      </c>
      <c r="AZ49" s="100">
        <v>0</v>
      </c>
      <c r="BA49" s="100">
        <v>0</v>
      </c>
      <c r="BB49" s="100">
        <v>0</v>
      </c>
      <c r="BC49" s="100">
        <v>0</v>
      </c>
      <c r="BD49" s="100">
        <v>0</v>
      </c>
      <c r="BE49" s="100">
        <v>0</v>
      </c>
      <c r="BF49" s="16"/>
      <c r="BG49" s="100">
        <v>0</v>
      </c>
      <c r="BH49" s="100">
        <v>0</v>
      </c>
      <c r="BI49" s="100">
        <v>0</v>
      </c>
      <c r="BJ49" s="100">
        <v>0</v>
      </c>
      <c r="BK49" s="100">
        <v>0</v>
      </c>
      <c r="BL49" s="100">
        <v>0</v>
      </c>
      <c r="BM49" s="100">
        <v>0</v>
      </c>
      <c r="BN49" s="100">
        <v>0</v>
      </c>
      <c r="BO49" s="100">
        <v>0</v>
      </c>
      <c r="BP49" s="100">
        <v>0</v>
      </c>
      <c r="BQ49" s="16"/>
      <c r="BR49" s="100">
        <v>0</v>
      </c>
      <c r="BS49" s="100">
        <v>0</v>
      </c>
      <c r="BT49" s="100">
        <v>0</v>
      </c>
      <c r="BU49" s="100">
        <v>0</v>
      </c>
      <c r="BV49" s="100">
        <v>0</v>
      </c>
      <c r="BW49" s="100">
        <v>0</v>
      </c>
      <c r="BX49" s="100">
        <v>0</v>
      </c>
      <c r="BY49" s="100">
        <v>0</v>
      </c>
      <c r="BZ49" s="100">
        <v>0</v>
      </c>
      <c r="CA49" s="100">
        <v>0</v>
      </c>
      <c r="CB49" s="16"/>
      <c r="CC49" s="100"/>
      <c r="CD49" s="100"/>
      <c r="CE49" s="100"/>
      <c r="CF49" s="100"/>
      <c r="CG49" s="100"/>
      <c r="CH49" s="100"/>
      <c r="CI49" s="100"/>
      <c r="CJ49" s="100"/>
      <c r="CK49" s="100"/>
      <c r="CL49" s="100"/>
      <c r="CM49" s="16"/>
      <c r="CN49" s="100">
        <v>0</v>
      </c>
      <c r="CO49" s="100">
        <v>0</v>
      </c>
      <c r="CP49" s="100">
        <v>0</v>
      </c>
      <c r="CQ49" s="100">
        <v>0</v>
      </c>
      <c r="CR49" s="100">
        <v>0</v>
      </c>
      <c r="CS49" s="100">
        <v>0</v>
      </c>
      <c r="CT49" s="100">
        <v>0</v>
      </c>
      <c r="CU49" s="100">
        <v>0</v>
      </c>
      <c r="CV49" s="100">
        <v>0</v>
      </c>
      <c r="CW49" s="100">
        <v>0</v>
      </c>
      <c r="CX49" s="16"/>
      <c r="CY49" s="100">
        <v>0</v>
      </c>
      <c r="CZ49" s="100">
        <v>0</v>
      </c>
      <c r="DA49" s="100">
        <v>0</v>
      </c>
      <c r="DB49" s="100">
        <v>0</v>
      </c>
      <c r="DC49" s="100">
        <v>0</v>
      </c>
      <c r="DD49" s="100">
        <v>0</v>
      </c>
      <c r="DE49" s="100">
        <v>0</v>
      </c>
      <c r="DF49" s="100">
        <v>0</v>
      </c>
      <c r="DG49" s="100">
        <v>0</v>
      </c>
      <c r="DH49" s="100">
        <v>0</v>
      </c>
      <c r="DI49" s="16"/>
      <c r="DJ49" s="100">
        <v>0</v>
      </c>
      <c r="DK49" s="100">
        <v>0</v>
      </c>
      <c r="DL49" s="100">
        <v>0</v>
      </c>
      <c r="DM49" s="100">
        <v>0</v>
      </c>
      <c r="DN49" s="100">
        <v>0</v>
      </c>
      <c r="DO49" s="100">
        <v>0</v>
      </c>
      <c r="DP49" s="100">
        <v>0</v>
      </c>
      <c r="DQ49" s="100">
        <v>0</v>
      </c>
      <c r="DR49" s="100">
        <v>0</v>
      </c>
      <c r="DS49" s="100">
        <v>0</v>
      </c>
      <c r="DT49" s="16"/>
      <c r="DU49" s="100">
        <v>0</v>
      </c>
      <c r="DV49" s="100">
        <v>0</v>
      </c>
      <c r="DW49" s="100">
        <v>0</v>
      </c>
      <c r="DX49" s="100">
        <v>0</v>
      </c>
      <c r="DY49" s="100">
        <v>0</v>
      </c>
      <c r="DZ49" s="100">
        <v>0</v>
      </c>
      <c r="EA49" s="100">
        <v>0</v>
      </c>
      <c r="EB49" s="100">
        <v>0</v>
      </c>
      <c r="EC49" s="100">
        <v>0</v>
      </c>
      <c r="ED49" s="100">
        <v>0</v>
      </c>
      <c r="EE49" s="16"/>
      <c r="EF49" s="100">
        <v>8.0119047619047618E-2</v>
      </c>
      <c r="EG49" s="100">
        <v>0</v>
      </c>
      <c r="EH49" s="100">
        <v>0</v>
      </c>
      <c r="EI49" s="100">
        <v>0</v>
      </c>
      <c r="EJ49" s="100">
        <v>0</v>
      </c>
      <c r="EK49" s="100">
        <v>0</v>
      </c>
      <c r="EL49" s="100">
        <v>0</v>
      </c>
      <c r="EM49" s="100">
        <v>0</v>
      </c>
      <c r="EN49" s="100">
        <v>3.9285714285714288E-3</v>
      </c>
      <c r="EO49" s="100">
        <v>2.6949270479679536E-3</v>
      </c>
      <c r="EP49" s="16"/>
      <c r="EQ49" s="100">
        <v>16.746727</v>
      </c>
      <c r="ER49" s="100">
        <v>17.228850000000001</v>
      </c>
      <c r="ES49" s="100">
        <v>17.412158999999999</v>
      </c>
      <c r="ET49" s="100">
        <v>16.810507000000001</v>
      </c>
      <c r="EU49" s="100">
        <v>16.978968999999999</v>
      </c>
      <c r="EV49" s="100">
        <v>15.313174000000002</v>
      </c>
      <c r="EW49" s="100">
        <v>13.784198</v>
      </c>
      <c r="EX49" s="100">
        <v>0</v>
      </c>
      <c r="EY49" s="100">
        <v>0</v>
      </c>
      <c r="EZ49" s="100">
        <v>0</v>
      </c>
      <c r="FA49" s="16"/>
      <c r="FB49" s="100">
        <v>2.7355999999999998E-2</v>
      </c>
      <c r="FC49" s="100">
        <v>0</v>
      </c>
      <c r="FD49" s="100">
        <v>0</v>
      </c>
      <c r="FE49" s="100">
        <v>0</v>
      </c>
      <c r="FF49" s="100">
        <v>0</v>
      </c>
      <c r="FG49" s="100">
        <v>0</v>
      </c>
      <c r="FH49" s="100">
        <v>0</v>
      </c>
      <c r="FI49" s="100">
        <v>0</v>
      </c>
      <c r="FJ49" s="100">
        <v>0</v>
      </c>
      <c r="FK49" s="100">
        <v>0</v>
      </c>
      <c r="FL49" s="16"/>
      <c r="FM49" s="100">
        <v>7.3169523809523813</v>
      </c>
      <c r="FN49" s="100">
        <v>5.8123333333333331</v>
      </c>
      <c r="FO49" s="100">
        <v>8.3872380952380947</v>
      </c>
      <c r="FP49" s="100">
        <v>7.0848571428571434</v>
      </c>
      <c r="FQ49" s="100">
        <v>3.5164761904761908</v>
      </c>
      <c r="FR49" s="100">
        <v>2.6333333333333334E-2</v>
      </c>
      <c r="FS49" s="100">
        <v>0</v>
      </c>
      <c r="FT49" s="100">
        <v>0</v>
      </c>
      <c r="FU49" s="100">
        <v>3.2047619047619047E-2</v>
      </c>
      <c r="FV49" s="100">
        <v>0</v>
      </c>
      <c r="FW49" s="16"/>
      <c r="FX49" s="100"/>
      <c r="FY49" s="100"/>
      <c r="FZ49" s="100"/>
      <c r="GA49" s="100"/>
      <c r="GB49" s="100"/>
      <c r="GC49" s="100"/>
      <c r="GD49" s="100"/>
      <c r="GE49" s="100"/>
      <c r="GF49" s="100"/>
      <c r="GG49" s="100"/>
      <c r="GH49" s="16"/>
      <c r="GI49" s="100">
        <v>0.23328940300622059</v>
      </c>
      <c r="GJ49" s="100">
        <v>9.649892620418532E-2</v>
      </c>
      <c r="GK49" s="100">
        <v>9.4124038450757785E-2</v>
      </c>
      <c r="GL49" s="100">
        <v>9.2263879588094594E-2</v>
      </c>
      <c r="GM49" s="100">
        <v>8.1948916470203317E-2</v>
      </c>
      <c r="GN49" s="100">
        <v>6.5982128205206617E-2</v>
      </c>
      <c r="GO49" s="100">
        <v>0</v>
      </c>
      <c r="GP49" s="100">
        <v>0</v>
      </c>
      <c r="GQ49" s="100">
        <v>7.2714374390352041E-2</v>
      </c>
      <c r="GR49" s="100">
        <v>7.9794711024752274E-2</v>
      </c>
      <c r="GS49" s="16"/>
      <c r="GT49" s="100">
        <v>0</v>
      </c>
      <c r="GU49" s="100">
        <v>0</v>
      </c>
      <c r="GV49" s="100">
        <v>0</v>
      </c>
      <c r="GW49" s="100">
        <v>0</v>
      </c>
      <c r="GX49" s="100">
        <v>0</v>
      </c>
      <c r="GY49" s="100">
        <v>0</v>
      </c>
      <c r="GZ49" s="100">
        <v>0</v>
      </c>
      <c r="HA49" s="100">
        <v>0</v>
      </c>
      <c r="HB49" s="100">
        <v>1.2795476190476192</v>
      </c>
      <c r="HC49" s="100">
        <v>0</v>
      </c>
      <c r="HD49" s="16"/>
      <c r="HE49" s="100">
        <v>0</v>
      </c>
      <c r="HF49" s="100">
        <v>0</v>
      </c>
      <c r="HG49" s="100">
        <v>0</v>
      </c>
      <c r="HH49" s="100">
        <v>0</v>
      </c>
      <c r="HI49" s="100">
        <v>0</v>
      </c>
      <c r="HJ49" s="100">
        <v>0</v>
      </c>
      <c r="HK49" s="100">
        <v>0</v>
      </c>
      <c r="HL49" s="100">
        <v>0</v>
      </c>
      <c r="HM49" s="100">
        <v>0</v>
      </c>
      <c r="HN49" s="100">
        <v>0</v>
      </c>
      <c r="HP49" s="70">
        <v>0</v>
      </c>
      <c r="HQ49" s="70">
        <v>0</v>
      </c>
      <c r="HR49" s="70">
        <v>0</v>
      </c>
      <c r="HS49" s="70">
        <v>0</v>
      </c>
      <c r="HT49" s="70">
        <v>0</v>
      </c>
      <c r="HU49" s="70">
        <v>0</v>
      </c>
      <c r="HV49" s="70">
        <v>0</v>
      </c>
      <c r="HW49" s="70">
        <v>0</v>
      </c>
      <c r="HX49" s="70">
        <v>0</v>
      </c>
      <c r="HY49" s="70">
        <v>0</v>
      </c>
      <c r="HZ49" s="8"/>
      <c r="IA49" s="70">
        <v>0</v>
      </c>
      <c r="IB49" s="70">
        <v>0</v>
      </c>
      <c r="IC49" s="70">
        <v>0</v>
      </c>
      <c r="ID49" s="70">
        <v>0</v>
      </c>
      <c r="IE49" s="70">
        <v>0</v>
      </c>
      <c r="IF49" s="70">
        <v>0</v>
      </c>
      <c r="IG49" s="70">
        <v>0</v>
      </c>
      <c r="IH49" s="70">
        <v>0</v>
      </c>
      <c r="II49" s="70">
        <v>0</v>
      </c>
      <c r="IJ49" s="70">
        <v>0</v>
      </c>
      <c r="IK49" s="8"/>
      <c r="IL49" s="70">
        <v>0</v>
      </c>
      <c r="IM49" s="70">
        <v>0</v>
      </c>
      <c r="IN49" s="70">
        <v>0</v>
      </c>
      <c r="IO49" s="70">
        <v>0</v>
      </c>
      <c r="IP49" s="70">
        <v>0</v>
      </c>
      <c r="IQ49" s="70">
        <v>0</v>
      </c>
      <c r="IR49" s="70">
        <v>0</v>
      </c>
      <c r="IS49" s="70">
        <v>0</v>
      </c>
      <c r="IT49" s="70">
        <v>0</v>
      </c>
      <c r="IU49" s="70">
        <v>0</v>
      </c>
      <c r="IV49" s="8"/>
      <c r="IW49" s="70"/>
      <c r="IX49" s="70"/>
      <c r="IY49" s="70"/>
      <c r="IZ49" s="70"/>
      <c r="JA49" s="70"/>
      <c r="JB49" s="70"/>
      <c r="JC49" s="70"/>
      <c r="JD49" s="70"/>
      <c r="JE49" s="70"/>
      <c r="JF49" s="70"/>
      <c r="JG49" s="8"/>
      <c r="JH49" s="70">
        <v>0</v>
      </c>
      <c r="JI49" s="70">
        <v>0</v>
      </c>
      <c r="JJ49" s="70">
        <v>0</v>
      </c>
      <c r="JK49" s="70">
        <v>0</v>
      </c>
      <c r="JL49" s="70">
        <v>0</v>
      </c>
      <c r="JM49" s="70">
        <v>0</v>
      </c>
      <c r="JN49" s="70">
        <v>0</v>
      </c>
      <c r="JO49" s="70">
        <v>0</v>
      </c>
      <c r="JP49" s="70">
        <v>0</v>
      </c>
      <c r="JQ49" s="70">
        <v>0</v>
      </c>
      <c r="JR49" s="8"/>
      <c r="JS49" s="70"/>
      <c r="JT49" s="70"/>
      <c r="JU49" s="70"/>
      <c r="JV49" s="70"/>
      <c r="JW49" s="70"/>
      <c r="JX49" s="70"/>
      <c r="JY49" s="70"/>
      <c r="JZ49" s="70"/>
      <c r="KA49" s="70"/>
      <c r="KB49" s="70"/>
      <c r="KC49" s="8"/>
      <c r="KD49" s="70"/>
      <c r="KE49" s="70"/>
      <c r="KF49" s="70"/>
      <c r="KG49" s="70"/>
      <c r="KH49" s="70"/>
      <c r="KI49" s="70"/>
      <c r="KJ49" s="70"/>
      <c r="KK49" s="70"/>
      <c r="KL49" s="70"/>
      <c r="KM49" s="70"/>
      <c r="KN49" s="8"/>
      <c r="KO49" s="70"/>
      <c r="KP49" s="70"/>
      <c r="KQ49" s="70"/>
      <c r="KR49" s="70"/>
      <c r="KS49" s="70"/>
      <c r="KT49" s="70"/>
      <c r="KU49" s="70"/>
      <c r="KV49" s="70"/>
      <c r="KW49" s="70"/>
      <c r="KX49" s="70"/>
      <c r="KY49" s="8"/>
      <c r="KZ49" s="70"/>
      <c r="LA49" s="70"/>
      <c r="LB49" s="70"/>
      <c r="LC49" s="70"/>
      <c r="LD49" s="70"/>
      <c r="LE49" s="70"/>
      <c r="LF49" s="70"/>
      <c r="LG49" s="70"/>
      <c r="LH49" s="70"/>
      <c r="LI49" s="70"/>
      <c r="LJ49" s="8"/>
      <c r="LK49" s="70"/>
      <c r="LL49" s="70"/>
      <c r="LM49" s="70"/>
      <c r="LN49" s="70"/>
      <c r="LO49" s="70"/>
      <c r="LP49" s="70"/>
      <c r="LQ49" s="70"/>
      <c r="LR49" s="70"/>
      <c r="LS49" s="70"/>
      <c r="LT49" s="70"/>
    </row>
    <row r="50" spans="1:332" ht="12.75" x14ac:dyDescent="0.2">
      <c r="A50" s="155">
        <v>48</v>
      </c>
      <c r="B50" s="145" t="s">
        <v>85</v>
      </c>
      <c r="C50" s="155">
        <v>48</v>
      </c>
      <c r="D50" s="101">
        <v>0</v>
      </c>
      <c r="E50" s="101">
        <v>0</v>
      </c>
      <c r="F50" s="101">
        <v>0</v>
      </c>
      <c r="G50" s="101">
        <v>0</v>
      </c>
      <c r="H50" s="101">
        <v>0</v>
      </c>
      <c r="I50" s="101">
        <v>0</v>
      </c>
      <c r="J50" s="101">
        <v>0</v>
      </c>
      <c r="K50" s="101">
        <v>0</v>
      </c>
      <c r="L50" s="101">
        <v>0</v>
      </c>
      <c r="M50" s="101">
        <v>0</v>
      </c>
      <c r="N50" s="16"/>
      <c r="O50" s="101">
        <v>295.62499999999994</v>
      </c>
      <c r="P50" s="101">
        <v>249.45700000000002</v>
      </c>
      <c r="Q50" s="101">
        <v>260.24200000000002</v>
      </c>
      <c r="R50" s="101">
        <v>325.75900000000001</v>
      </c>
      <c r="S50" s="101">
        <v>292.495</v>
      </c>
      <c r="T50" s="101">
        <v>253.38299999999998</v>
      </c>
      <c r="U50" s="101">
        <v>326.387</v>
      </c>
      <c r="V50" s="101">
        <v>285.79300000000001</v>
      </c>
      <c r="W50" s="101">
        <v>326.11700000000002</v>
      </c>
      <c r="X50" s="101">
        <v>330.14328901796648</v>
      </c>
      <c r="Y50" s="16"/>
      <c r="Z50" s="101">
        <v>1863.58437644676</v>
      </c>
      <c r="AA50" s="101">
        <v>1407.1699887127099</v>
      </c>
      <c r="AB50" s="101">
        <v>1921.2757280015501</v>
      </c>
      <c r="AC50" s="101">
        <v>1834.06332526295</v>
      </c>
      <c r="AD50" s="101">
        <v>2036.0218488697099</v>
      </c>
      <c r="AE50" s="101">
        <v>1524.9710757385601</v>
      </c>
      <c r="AF50" s="101">
        <v>2486.6651838616999</v>
      </c>
      <c r="AG50" s="101">
        <v>3835.1792714379103</v>
      </c>
      <c r="AH50" s="101">
        <v>3577.3839461714101</v>
      </c>
      <c r="AI50" s="101">
        <v>3881.2142329878566</v>
      </c>
      <c r="AJ50" s="16"/>
      <c r="AK50" s="101"/>
      <c r="AL50" s="101"/>
      <c r="AM50" s="101"/>
      <c r="AN50" s="101"/>
      <c r="AO50" s="101"/>
      <c r="AP50" s="101"/>
      <c r="AQ50" s="101"/>
      <c r="AR50" s="101"/>
      <c r="AS50" s="101"/>
      <c r="AT50" s="101"/>
      <c r="AU50" s="16"/>
      <c r="AV50" s="101">
        <v>0</v>
      </c>
      <c r="AW50" s="101">
        <v>0</v>
      </c>
      <c r="AX50" s="101">
        <v>0</v>
      </c>
      <c r="AY50" s="101">
        <v>0</v>
      </c>
      <c r="AZ50" s="101">
        <v>0</v>
      </c>
      <c r="BA50" s="101">
        <v>0</v>
      </c>
      <c r="BB50" s="101">
        <v>0</v>
      </c>
      <c r="BC50" s="101">
        <v>0</v>
      </c>
      <c r="BD50" s="101">
        <v>0</v>
      </c>
      <c r="BE50" s="101">
        <v>0</v>
      </c>
      <c r="BF50" s="16"/>
      <c r="BG50" s="101">
        <v>66.013119047619043</v>
      </c>
      <c r="BH50" s="101">
        <v>50.726452380952388</v>
      </c>
      <c r="BI50" s="101">
        <v>15.339880952380954</v>
      </c>
      <c r="BJ50" s="101">
        <v>35.384880952380954</v>
      </c>
      <c r="BK50" s="101">
        <v>39.800666666666672</v>
      </c>
      <c r="BL50" s="101">
        <v>28.442142857142859</v>
      </c>
      <c r="BM50" s="101">
        <v>1.8752142857142857</v>
      </c>
      <c r="BN50" s="101">
        <v>1.3879999999999999</v>
      </c>
      <c r="BO50" s="101">
        <v>2.1782142857142857</v>
      </c>
      <c r="BP50" s="101">
        <v>1.4220320857350031</v>
      </c>
      <c r="BQ50" s="16"/>
      <c r="BR50" s="101">
        <v>0</v>
      </c>
      <c r="BS50" s="101">
        <v>0</v>
      </c>
      <c r="BT50" s="101">
        <v>0</v>
      </c>
      <c r="BU50" s="101">
        <v>0</v>
      </c>
      <c r="BV50" s="101">
        <v>0</v>
      </c>
      <c r="BW50" s="101">
        <v>0.53040252904734064</v>
      </c>
      <c r="BX50" s="101">
        <v>0</v>
      </c>
      <c r="BY50" s="101">
        <v>0</v>
      </c>
      <c r="BZ50" s="101">
        <v>0</v>
      </c>
      <c r="CA50" s="101">
        <v>0</v>
      </c>
      <c r="CB50" s="16"/>
      <c r="CC50" s="101"/>
      <c r="CD50" s="101"/>
      <c r="CE50" s="101"/>
      <c r="CF50" s="101"/>
      <c r="CG50" s="101"/>
      <c r="CH50" s="101"/>
      <c r="CI50" s="101"/>
      <c r="CJ50" s="101"/>
      <c r="CK50" s="101"/>
      <c r="CL50" s="101"/>
      <c r="CM50" s="16"/>
      <c r="CN50" s="101">
        <v>0</v>
      </c>
      <c r="CO50" s="101">
        <v>0</v>
      </c>
      <c r="CP50" s="101">
        <v>0</v>
      </c>
      <c r="CQ50" s="101">
        <v>0</v>
      </c>
      <c r="CR50" s="101">
        <v>0</v>
      </c>
      <c r="CS50" s="101">
        <v>0</v>
      </c>
      <c r="CT50" s="101">
        <v>0</v>
      </c>
      <c r="CU50" s="101">
        <v>0</v>
      </c>
      <c r="CV50" s="101">
        <v>0</v>
      </c>
      <c r="CW50" s="101">
        <v>0</v>
      </c>
      <c r="CX50" s="16"/>
      <c r="CY50" s="101">
        <v>0</v>
      </c>
      <c r="CZ50" s="101">
        <v>0</v>
      </c>
      <c r="DA50" s="101">
        <v>0</v>
      </c>
      <c r="DB50" s="101">
        <v>0</v>
      </c>
      <c r="DC50" s="101">
        <v>0</v>
      </c>
      <c r="DD50" s="101">
        <v>0</v>
      </c>
      <c r="DE50" s="101">
        <v>0</v>
      </c>
      <c r="DF50" s="101">
        <v>0</v>
      </c>
      <c r="DG50" s="101">
        <v>0</v>
      </c>
      <c r="DH50" s="101">
        <v>0</v>
      </c>
      <c r="DI50" s="16"/>
      <c r="DJ50" s="101">
        <v>1.284</v>
      </c>
      <c r="DK50" s="101">
        <v>5.931</v>
      </c>
      <c r="DL50" s="101">
        <v>0.158</v>
      </c>
      <c r="DM50" s="101">
        <v>0.84</v>
      </c>
      <c r="DN50" s="101">
        <v>1.2310000000000001</v>
      </c>
      <c r="DO50" s="101">
        <v>0</v>
      </c>
      <c r="DP50" s="101">
        <v>0</v>
      </c>
      <c r="DQ50" s="101">
        <v>0</v>
      </c>
      <c r="DR50" s="101">
        <v>0</v>
      </c>
      <c r="DS50" s="101">
        <v>0</v>
      </c>
      <c r="DT50" s="16"/>
      <c r="DU50" s="101">
        <v>0</v>
      </c>
      <c r="DV50" s="101">
        <v>0</v>
      </c>
      <c r="DW50" s="101">
        <v>2.9489999999999998</v>
      </c>
      <c r="DX50" s="101">
        <v>0.61299999999999999</v>
      </c>
      <c r="DY50" s="101">
        <v>0</v>
      </c>
      <c r="DZ50" s="101">
        <v>8.9999999999999993E-3</v>
      </c>
      <c r="EA50" s="101">
        <v>0.13800000000000001</v>
      </c>
      <c r="EB50" s="101">
        <v>0.10100000000000001</v>
      </c>
      <c r="EC50" s="101">
        <v>0</v>
      </c>
      <c r="ED50" s="101">
        <v>0</v>
      </c>
      <c r="EE50" s="16"/>
      <c r="EF50" s="101">
        <v>31.688071428571433</v>
      </c>
      <c r="EG50" s="101">
        <v>22.354690476190477</v>
      </c>
      <c r="EH50" s="101">
        <v>28.344595238095238</v>
      </c>
      <c r="EI50" s="101">
        <v>14.20154761904762</v>
      </c>
      <c r="EJ50" s="101">
        <v>6.2635714285714288</v>
      </c>
      <c r="EK50" s="101">
        <v>6.2798333333333334</v>
      </c>
      <c r="EL50" s="101">
        <v>4.5911428571428576</v>
      </c>
      <c r="EM50" s="101">
        <v>2.4605714285714289</v>
      </c>
      <c r="EN50" s="101">
        <v>2.910309523809524</v>
      </c>
      <c r="EO50" s="101">
        <v>2.1593329011399982</v>
      </c>
      <c r="EP50" s="16"/>
      <c r="EQ50" s="101">
        <v>711.96934899999997</v>
      </c>
      <c r="ER50" s="101">
        <v>752.84419100000002</v>
      </c>
      <c r="ES50" s="101">
        <v>683.79101000000003</v>
      </c>
      <c r="ET50" s="101">
        <v>598.09091999999998</v>
      </c>
      <c r="EU50" s="101">
        <v>617.22681399999999</v>
      </c>
      <c r="EV50" s="101">
        <v>615.23461599999996</v>
      </c>
      <c r="EW50" s="101">
        <v>556.63384900000005</v>
      </c>
      <c r="EX50" s="101">
        <v>594.15471500000001</v>
      </c>
      <c r="EY50" s="101">
        <v>570.73516186533425</v>
      </c>
      <c r="EZ50" s="101">
        <v>559.15930470221542</v>
      </c>
      <c r="FA50" s="16"/>
      <c r="FB50" s="101">
        <v>218.511966</v>
      </c>
      <c r="FC50" s="101">
        <v>177.922505</v>
      </c>
      <c r="FD50" s="101">
        <v>169.024553</v>
      </c>
      <c r="FE50" s="101">
        <v>151.00964200000001</v>
      </c>
      <c r="FF50" s="101">
        <v>185.44842600000001</v>
      </c>
      <c r="FG50" s="101">
        <v>133.45809600000001</v>
      </c>
      <c r="FH50" s="101">
        <v>128.53912600000001</v>
      </c>
      <c r="FI50" s="101">
        <v>133.41709599999999</v>
      </c>
      <c r="FJ50" s="101">
        <v>129.645689</v>
      </c>
      <c r="FK50" s="101">
        <v>143.43255609061572</v>
      </c>
      <c r="FL50" s="16"/>
      <c r="FM50" s="101">
        <v>32.154357142857144</v>
      </c>
      <c r="FN50" s="101">
        <v>3.2664999999999997</v>
      </c>
      <c r="FO50" s="101">
        <v>36.997047619047621</v>
      </c>
      <c r="FP50" s="101">
        <v>21.453309523809526</v>
      </c>
      <c r="FQ50" s="101">
        <v>8.1445238095238093</v>
      </c>
      <c r="FR50" s="101">
        <v>8.8798809523809528</v>
      </c>
      <c r="FS50" s="101">
        <v>3.7680952380952379</v>
      </c>
      <c r="FT50" s="101">
        <v>3.3622857142857145</v>
      </c>
      <c r="FU50" s="101">
        <v>4.0157619047619049</v>
      </c>
      <c r="FV50" s="101">
        <v>0</v>
      </c>
      <c r="FW50" s="16"/>
      <c r="FX50" s="101"/>
      <c r="FY50" s="101"/>
      <c r="FZ50" s="101"/>
      <c r="GA50" s="101"/>
      <c r="GB50" s="101"/>
      <c r="GC50" s="101"/>
      <c r="GD50" s="101"/>
      <c r="GE50" s="101"/>
      <c r="GF50" s="101"/>
      <c r="GG50" s="101"/>
      <c r="GH50" s="16"/>
      <c r="GI50" s="101">
        <v>19.847089845163438</v>
      </c>
      <c r="GJ50" s="101">
        <v>14.264009034766115</v>
      </c>
      <c r="GK50" s="101">
        <v>8.2433628002882493</v>
      </c>
      <c r="GL50" s="101">
        <v>10.680593905406081</v>
      </c>
      <c r="GM50" s="101">
        <v>43.150803333812398</v>
      </c>
      <c r="GN50" s="101">
        <v>51.838219180735074</v>
      </c>
      <c r="GO50" s="101">
        <v>4.6957595512787194</v>
      </c>
      <c r="GP50" s="101">
        <v>4.3189066546801094</v>
      </c>
      <c r="GQ50" s="101">
        <v>2.591124850805067</v>
      </c>
      <c r="GR50" s="101">
        <v>2.8434275950599108</v>
      </c>
      <c r="GS50" s="16"/>
      <c r="GT50" s="101">
        <v>2.9770476190476187</v>
      </c>
      <c r="GU50" s="101">
        <v>2.2693809523809523</v>
      </c>
      <c r="GV50" s="101">
        <v>23.020071428571427</v>
      </c>
      <c r="GW50" s="101">
        <v>5.0802142857142858</v>
      </c>
      <c r="GX50" s="101">
        <v>3.820904761904762</v>
      </c>
      <c r="GY50" s="101">
        <v>2.6988571428571433</v>
      </c>
      <c r="GZ50" s="101">
        <v>4.5383571428571425</v>
      </c>
      <c r="HA50" s="101">
        <v>3.816071428571429</v>
      </c>
      <c r="HB50" s="101">
        <v>3.1512619047619048</v>
      </c>
      <c r="HC50" s="101">
        <v>3.1737436072329506</v>
      </c>
      <c r="HD50" s="16"/>
      <c r="HE50" s="101">
        <v>0.3538095238095238</v>
      </c>
      <c r="HF50" s="101">
        <v>0.33630952380952384</v>
      </c>
      <c r="HG50" s="101">
        <v>0</v>
      </c>
      <c r="HH50" s="101">
        <v>1.4976190476190476E-2</v>
      </c>
      <c r="HI50" s="101">
        <v>2.7857142857142858E-2</v>
      </c>
      <c r="HJ50" s="101">
        <v>0</v>
      </c>
      <c r="HK50" s="101">
        <v>0</v>
      </c>
      <c r="HL50" s="101">
        <v>0</v>
      </c>
      <c r="HM50" s="101">
        <v>4.7619047619047616E-2</v>
      </c>
      <c r="HN50" s="101">
        <v>3.7060144091794534E-2</v>
      </c>
      <c r="HP50" s="154">
        <v>0</v>
      </c>
      <c r="HQ50" s="154">
        <v>0</v>
      </c>
      <c r="HR50" s="154">
        <v>0</v>
      </c>
      <c r="HS50" s="154">
        <v>0</v>
      </c>
      <c r="HT50" s="154">
        <v>0</v>
      </c>
      <c r="HU50" s="154">
        <v>0</v>
      </c>
      <c r="HV50" s="154">
        <v>0</v>
      </c>
      <c r="HW50" s="154">
        <v>0</v>
      </c>
      <c r="HX50" s="154">
        <v>0</v>
      </c>
      <c r="HY50" s="154">
        <v>0</v>
      </c>
      <c r="HZ50" s="8"/>
      <c r="IA50" s="154">
        <v>-62.437741721318226</v>
      </c>
      <c r="IB50" s="154">
        <v>-52.524074299014671</v>
      </c>
      <c r="IC50" s="154">
        <v>-52.199479574123494</v>
      </c>
      <c r="ID50" s="154">
        <v>-55.917309317842921</v>
      </c>
      <c r="IE50" s="154">
        <v>-66.359551780608626</v>
      </c>
      <c r="IF50" s="154">
        <v>-46.860152240710477</v>
      </c>
      <c r="IG50" s="154">
        <v>-42.873553537979049</v>
      </c>
      <c r="IH50" s="154">
        <v>-38.033704747320279</v>
      </c>
      <c r="II50" s="154">
        <v>-46.610647161143596</v>
      </c>
      <c r="IJ50" s="154">
        <v>-37.270616197473288</v>
      </c>
      <c r="IK50" s="8"/>
      <c r="IL50" s="154">
        <v>0</v>
      </c>
      <c r="IM50" s="154">
        <v>0</v>
      </c>
      <c r="IN50" s="154">
        <v>0</v>
      </c>
      <c r="IO50" s="154">
        <v>0</v>
      </c>
      <c r="IP50" s="154">
        <v>0</v>
      </c>
      <c r="IQ50" s="154">
        <v>0</v>
      </c>
      <c r="IR50" s="154">
        <v>0</v>
      </c>
      <c r="IS50" s="154">
        <v>0</v>
      </c>
      <c r="IT50" s="154">
        <v>0</v>
      </c>
      <c r="IU50" s="154">
        <v>0</v>
      </c>
      <c r="IV50" s="8"/>
      <c r="IW50" s="154"/>
      <c r="IX50" s="154"/>
      <c r="IY50" s="154"/>
      <c r="IZ50" s="154"/>
      <c r="JA50" s="154"/>
      <c r="JB50" s="154"/>
      <c r="JC50" s="154"/>
      <c r="JD50" s="154"/>
      <c r="JE50" s="154"/>
      <c r="JF50" s="154"/>
      <c r="JG50" s="8"/>
      <c r="JH50" s="154">
        <v>0</v>
      </c>
      <c r="JI50" s="154">
        <v>0</v>
      </c>
      <c r="JJ50" s="154">
        <v>0</v>
      </c>
      <c r="JK50" s="154">
        <v>0</v>
      </c>
      <c r="JL50" s="154">
        <v>0</v>
      </c>
      <c r="JM50" s="154">
        <v>0</v>
      </c>
      <c r="JN50" s="154">
        <v>0</v>
      </c>
      <c r="JO50" s="154">
        <v>0</v>
      </c>
      <c r="JP50" s="154">
        <v>0</v>
      </c>
      <c r="JQ50" s="154">
        <v>0</v>
      </c>
      <c r="JR50" s="8"/>
      <c r="JS50" s="154"/>
      <c r="JT50" s="154"/>
      <c r="JU50" s="154"/>
      <c r="JV50" s="154"/>
      <c r="JW50" s="154"/>
      <c r="JX50" s="154"/>
      <c r="JY50" s="154"/>
      <c r="JZ50" s="154"/>
      <c r="KA50" s="154"/>
      <c r="KB50" s="154"/>
      <c r="KC50" s="8"/>
      <c r="KD50" s="154"/>
      <c r="KE50" s="154"/>
      <c r="KF50" s="154"/>
      <c r="KG50" s="154"/>
      <c r="KH50" s="154"/>
      <c r="KI50" s="154"/>
      <c r="KJ50" s="154"/>
      <c r="KK50" s="154"/>
      <c r="KL50" s="154"/>
      <c r="KM50" s="154"/>
      <c r="KN50" s="8"/>
      <c r="KO50" s="154"/>
      <c r="KP50" s="154"/>
      <c r="KQ50" s="154"/>
      <c r="KR50" s="154"/>
      <c r="KS50" s="154"/>
      <c r="KT50" s="154"/>
      <c r="KU50" s="154"/>
      <c r="KV50" s="154"/>
      <c r="KW50" s="154"/>
      <c r="KX50" s="154"/>
      <c r="KY50" s="8"/>
      <c r="KZ50" s="154"/>
      <c r="LA50" s="154"/>
      <c r="LB50" s="154"/>
      <c r="LC50" s="154"/>
      <c r="LD50" s="154"/>
      <c r="LE50" s="154"/>
      <c r="LF50" s="154"/>
      <c r="LG50" s="154"/>
      <c r="LH50" s="154"/>
      <c r="LI50" s="154"/>
      <c r="LJ50" s="8"/>
      <c r="LK50" s="154"/>
      <c r="LL50" s="154"/>
      <c r="LM50" s="154"/>
      <c r="LN50" s="154"/>
      <c r="LO50" s="154"/>
      <c r="LP50" s="154"/>
      <c r="LQ50" s="154"/>
      <c r="LR50" s="154"/>
      <c r="LS50" s="154"/>
      <c r="LT50" s="154"/>
    </row>
    <row r="51" spans="1:332" ht="12.75" x14ac:dyDescent="0.2">
      <c r="A51" s="155">
        <v>49</v>
      </c>
      <c r="B51" s="144" t="s">
        <v>86</v>
      </c>
      <c r="C51" s="155">
        <v>49</v>
      </c>
      <c r="D51" s="100">
        <v>0</v>
      </c>
      <c r="E51" s="100">
        <v>0</v>
      </c>
      <c r="F51" s="100">
        <v>0</v>
      </c>
      <c r="G51" s="100">
        <v>0</v>
      </c>
      <c r="H51" s="100">
        <v>0</v>
      </c>
      <c r="I51" s="100">
        <v>0</v>
      </c>
      <c r="J51" s="100">
        <v>0</v>
      </c>
      <c r="K51" s="100">
        <v>0</v>
      </c>
      <c r="L51" s="100">
        <v>0</v>
      </c>
      <c r="M51" s="100">
        <v>0</v>
      </c>
      <c r="N51" s="16"/>
      <c r="O51" s="100">
        <v>56.720999999999997</v>
      </c>
      <c r="P51" s="100">
        <v>17.945</v>
      </c>
      <c r="Q51" s="100">
        <v>38.670999999999999</v>
      </c>
      <c r="R51" s="100">
        <v>34.384</v>
      </c>
      <c r="S51" s="100">
        <v>35.738</v>
      </c>
      <c r="T51" s="100">
        <v>34.644000000000005</v>
      </c>
      <c r="U51" s="100">
        <v>25.102</v>
      </c>
      <c r="V51" s="100">
        <v>5.47</v>
      </c>
      <c r="W51" s="100">
        <v>19.038999999999998</v>
      </c>
      <c r="X51" s="100">
        <v>16.610460230534454</v>
      </c>
      <c r="Y51" s="16"/>
      <c r="Z51" s="100">
        <v>1408.3042959131101</v>
      </c>
      <c r="AA51" s="100">
        <v>225.9022936428</v>
      </c>
      <c r="AB51" s="100">
        <v>1238.0523424724502</v>
      </c>
      <c r="AC51" s="100">
        <v>1437.0296016378099</v>
      </c>
      <c r="AD51" s="100">
        <v>1560.0234283698001</v>
      </c>
      <c r="AE51" s="100">
        <v>1767.50106986284</v>
      </c>
      <c r="AF51" s="100">
        <v>336.88418852098999</v>
      </c>
      <c r="AG51" s="100">
        <v>383.71045213023001</v>
      </c>
      <c r="AH51" s="100">
        <v>364.28364027520996</v>
      </c>
      <c r="AI51" s="100">
        <v>307.63274683161984</v>
      </c>
      <c r="AJ51" s="16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6"/>
      <c r="AV51" s="100">
        <v>0</v>
      </c>
      <c r="AW51" s="100">
        <v>0</v>
      </c>
      <c r="AX51" s="100">
        <v>0</v>
      </c>
      <c r="AY51" s="100">
        <v>0</v>
      </c>
      <c r="AZ51" s="100">
        <v>0</v>
      </c>
      <c r="BA51" s="100">
        <v>0</v>
      </c>
      <c r="BB51" s="100">
        <v>0</v>
      </c>
      <c r="BC51" s="100">
        <v>0</v>
      </c>
      <c r="BD51" s="100">
        <v>0</v>
      </c>
      <c r="BE51" s="100">
        <v>0</v>
      </c>
      <c r="BF51" s="16"/>
      <c r="BG51" s="100">
        <v>14.772285714285713</v>
      </c>
      <c r="BH51" s="100">
        <v>0.31761904761904763</v>
      </c>
      <c r="BI51" s="100">
        <v>26.238785714285719</v>
      </c>
      <c r="BJ51" s="100">
        <v>27.346452380952382</v>
      </c>
      <c r="BK51" s="100">
        <v>25.730690476190478</v>
      </c>
      <c r="BL51" s="100">
        <v>9.7180238095238103</v>
      </c>
      <c r="BM51" s="100">
        <v>0.21307142857142858</v>
      </c>
      <c r="BN51" s="100">
        <v>0</v>
      </c>
      <c r="BO51" s="100">
        <v>0</v>
      </c>
      <c r="BP51" s="100">
        <v>0</v>
      </c>
      <c r="BQ51" s="16"/>
      <c r="BR51" s="100">
        <v>0</v>
      </c>
      <c r="BS51" s="100">
        <v>0</v>
      </c>
      <c r="BT51" s="100">
        <v>0</v>
      </c>
      <c r="BU51" s="100">
        <v>0</v>
      </c>
      <c r="BV51" s="100">
        <v>0</v>
      </c>
      <c r="BW51" s="100">
        <v>0</v>
      </c>
      <c r="BX51" s="100">
        <v>0</v>
      </c>
      <c r="BY51" s="100">
        <v>0</v>
      </c>
      <c r="BZ51" s="100">
        <v>0</v>
      </c>
      <c r="CA51" s="100">
        <v>0</v>
      </c>
      <c r="CB51" s="16"/>
      <c r="CC51" s="100"/>
      <c r="CD51" s="100"/>
      <c r="CE51" s="100"/>
      <c r="CF51" s="100"/>
      <c r="CG51" s="100"/>
      <c r="CH51" s="100"/>
      <c r="CI51" s="100"/>
      <c r="CJ51" s="100"/>
      <c r="CK51" s="100"/>
      <c r="CL51" s="100"/>
      <c r="CM51" s="16"/>
      <c r="CN51" s="100">
        <v>0</v>
      </c>
      <c r="CO51" s="100">
        <v>0</v>
      </c>
      <c r="CP51" s="100">
        <v>0</v>
      </c>
      <c r="CQ51" s="100">
        <v>0</v>
      </c>
      <c r="CR51" s="100">
        <v>0</v>
      </c>
      <c r="CS51" s="100">
        <v>0</v>
      </c>
      <c r="CT51" s="100">
        <v>0</v>
      </c>
      <c r="CU51" s="100">
        <v>0</v>
      </c>
      <c r="CV51" s="100">
        <v>0</v>
      </c>
      <c r="CW51" s="100">
        <v>0</v>
      </c>
      <c r="CX51" s="16"/>
      <c r="CY51" s="100">
        <v>0</v>
      </c>
      <c r="CZ51" s="100">
        <v>0</v>
      </c>
      <c r="DA51" s="100">
        <v>0</v>
      </c>
      <c r="DB51" s="100">
        <v>0</v>
      </c>
      <c r="DC51" s="100">
        <v>0</v>
      </c>
      <c r="DD51" s="100">
        <v>0</v>
      </c>
      <c r="DE51" s="100">
        <v>0</v>
      </c>
      <c r="DF51" s="100">
        <v>0</v>
      </c>
      <c r="DG51" s="100">
        <v>0</v>
      </c>
      <c r="DH51" s="100">
        <v>0</v>
      </c>
      <c r="DI51" s="16"/>
      <c r="DJ51" s="100">
        <v>1.042</v>
      </c>
      <c r="DK51" s="100">
        <v>0</v>
      </c>
      <c r="DL51" s="100">
        <v>1.3009999999999999</v>
      </c>
      <c r="DM51" s="100">
        <v>0</v>
      </c>
      <c r="DN51" s="100">
        <v>2.012</v>
      </c>
      <c r="DO51" s="100">
        <v>0.14000000000000001</v>
      </c>
      <c r="DP51" s="100">
        <v>5.0000000000000001E-3</v>
      </c>
      <c r="DQ51" s="100">
        <v>16.571999999999999</v>
      </c>
      <c r="DR51" s="100">
        <v>1.3129999999999999</v>
      </c>
      <c r="DS51" s="100">
        <v>1.3514947157601802</v>
      </c>
      <c r="DT51" s="16"/>
      <c r="DU51" s="100">
        <v>0</v>
      </c>
      <c r="DV51" s="100">
        <v>0</v>
      </c>
      <c r="DW51" s="100">
        <v>0</v>
      </c>
      <c r="DX51" s="100">
        <v>0</v>
      </c>
      <c r="DY51" s="100">
        <v>0</v>
      </c>
      <c r="DZ51" s="100">
        <v>0</v>
      </c>
      <c r="EA51" s="100">
        <v>0</v>
      </c>
      <c r="EB51" s="100">
        <v>0</v>
      </c>
      <c r="EC51" s="100">
        <v>0</v>
      </c>
      <c r="ED51" s="100">
        <v>0</v>
      </c>
      <c r="EE51" s="16"/>
      <c r="EF51" s="100">
        <v>13.566785714285714</v>
      </c>
      <c r="EG51" s="100">
        <v>0.57778571428571435</v>
      </c>
      <c r="EH51" s="100">
        <v>4.9612857142857143</v>
      </c>
      <c r="EI51" s="100">
        <v>3.5861666666666667</v>
      </c>
      <c r="EJ51" s="100">
        <v>3.331547619047619</v>
      </c>
      <c r="EK51" s="100">
        <v>2.753166666666667</v>
      </c>
      <c r="EL51" s="100">
        <v>3.7218095238095237</v>
      </c>
      <c r="EM51" s="100">
        <v>1.5979761904761904</v>
      </c>
      <c r="EN51" s="100">
        <v>1.236952380952381</v>
      </c>
      <c r="EO51" s="100">
        <v>0.91693274610418862</v>
      </c>
      <c r="EP51" s="16"/>
      <c r="EQ51" s="100">
        <v>370.10173300000002</v>
      </c>
      <c r="ER51" s="100">
        <v>367.82461999999998</v>
      </c>
      <c r="ES51" s="100">
        <v>315.94981999999999</v>
      </c>
      <c r="ET51" s="100">
        <v>287.092782</v>
      </c>
      <c r="EU51" s="100">
        <v>307.91622899999999</v>
      </c>
      <c r="EV51" s="100">
        <v>304.20710200000002</v>
      </c>
      <c r="EW51" s="100">
        <v>275.62277599999999</v>
      </c>
      <c r="EX51" s="100">
        <v>237.84308000000001</v>
      </c>
      <c r="EY51" s="100">
        <v>212.15336927333024</v>
      </c>
      <c r="EZ51" s="100">
        <v>193.00794720714836</v>
      </c>
      <c r="FA51" s="16"/>
      <c r="FB51" s="100">
        <v>6.0518000000000002E-2</v>
      </c>
      <c r="FC51" s="100">
        <v>0</v>
      </c>
      <c r="FD51" s="100">
        <v>2.4639999999999999E-2</v>
      </c>
      <c r="FE51" s="100">
        <v>3.1681000000000001E-2</v>
      </c>
      <c r="FF51" s="100">
        <v>1.6589210000000001</v>
      </c>
      <c r="FG51" s="100">
        <v>3.168E-2</v>
      </c>
      <c r="FH51" s="100">
        <v>1.2671999999999999E-2</v>
      </c>
      <c r="FI51" s="100">
        <v>1.6451E-2</v>
      </c>
      <c r="FJ51" s="100">
        <v>1.584E-2</v>
      </c>
      <c r="FK51" s="100">
        <v>7.046165143469672E-3</v>
      </c>
      <c r="FL51" s="16"/>
      <c r="FM51" s="100">
        <v>11.903904761904762</v>
      </c>
      <c r="FN51" s="100">
        <v>0</v>
      </c>
      <c r="FO51" s="100">
        <v>0.77835714285714286</v>
      </c>
      <c r="FP51" s="100">
        <v>4.2140000000000004</v>
      </c>
      <c r="FQ51" s="100">
        <v>0.88361904761904764</v>
      </c>
      <c r="FR51" s="100">
        <v>1.3059285714285713</v>
      </c>
      <c r="FS51" s="100">
        <v>0.33471428571428569</v>
      </c>
      <c r="FT51" s="100">
        <v>0.28007142857142858</v>
      </c>
      <c r="FU51" s="100">
        <v>7.4476190476190474E-2</v>
      </c>
      <c r="FV51" s="100">
        <v>0</v>
      </c>
      <c r="FW51" s="16"/>
      <c r="FX51" s="100"/>
      <c r="FY51" s="100"/>
      <c r="FZ51" s="100"/>
      <c r="GA51" s="100"/>
      <c r="GB51" s="100"/>
      <c r="GC51" s="100"/>
      <c r="GD51" s="100"/>
      <c r="GE51" s="100"/>
      <c r="GF51" s="100"/>
      <c r="GG51" s="100"/>
      <c r="GH51" s="16"/>
      <c r="GI51" s="100">
        <v>1.4111878617754172</v>
      </c>
      <c r="GJ51" s="100">
        <v>9.9424217127935102E-2</v>
      </c>
      <c r="GK51" s="100">
        <v>1.1579973071015262</v>
      </c>
      <c r="GL51" s="100">
        <v>4.2886293839867333</v>
      </c>
      <c r="GM51" s="100">
        <v>1.6783066744538524</v>
      </c>
      <c r="GN51" s="100">
        <v>1.5680221873633549</v>
      </c>
      <c r="GO51" s="100">
        <v>0.87884097323511701</v>
      </c>
      <c r="GP51" s="100">
        <v>1.0148415195612268</v>
      </c>
      <c r="GQ51" s="100">
        <v>0.22908493434403665</v>
      </c>
      <c r="GR51" s="100">
        <v>0.25139136916692179</v>
      </c>
      <c r="GS51" s="16"/>
      <c r="GT51" s="100">
        <v>1.2588333333333332</v>
      </c>
      <c r="GU51" s="100">
        <v>2.5404761904761906E-2</v>
      </c>
      <c r="GV51" s="100">
        <v>2.3627857142857143</v>
      </c>
      <c r="GW51" s="100">
        <v>2.3813333333333331</v>
      </c>
      <c r="GX51" s="100">
        <v>2.2688809523809521</v>
      </c>
      <c r="GY51" s="100">
        <v>4.0807142857142855</v>
      </c>
      <c r="GZ51" s="100">
        <v>1.376452380952381</v>
      </c>
      <c r="HA51" s="100">
        <v>1.4077857142857142</v>
      </c>
      <c r="HB51" s="100">
        <v>1.1108571428571428</v>
      </c>
      <c r="HC51" s="100">
        <v>1.0936275926144523</v>
      </c>
      <c r="HD51" s="16"/>
      <c r="HE51" s="100">
        <v>0</v>
      </c>
      <c r="HF51" s="100">
        <v>0</v>
      </c>
      <c r="HG51" s="100">
        <v>1.9047619047619048E-4</v>
      </c>
      <c r="HH51" s="100">
        <v>0</v>
      </c>
      <c r="HI51" s="100">
        <v>9.5238095238095247E-2</v>
      </c>
      <c r="HJ51" s="100">
        <v>0</v>
      </c>
      <c r="HK51" s="100">
        <v>0</v>
      </c>
      <c r="HL51" s="100">
        <v>0</v>
      </c>
      <c r="HM51" s="100">
        <v>0</v>
      </c>
      <c r="HN51" s="100">
        <v>0</v>
      </c>
      <c r="HP51" s="70">
        <v>0</v>
      </c>
      <c r="HQ51" s="70">
        <v>0</v>
      </c>
      <c r="HR51" s="70">
        <v>0</v>
      </c>
      <c r="HS51" s="70">
        <v>0</v>
      </c>
      <c r="HT51" s="70">
        <v>0</v>
      </c>
      <c r="HU51" s="70">
        <v>0</v>
      </c>
      <c r="HV51" s="70">
        <v>0</v>
      </c>
      <c r="HW51" s="70">
        <v>0</v>
      </c>
      <c r="HX51" s="70">
        <v>0</v>
      </c>
      <c r="HY51" s="70">
        <v>0</v>
      </c>
      <c r="HZ51" s="8"/>
      <c r="IA51" s="70">
        <v>0</v>
      </c>
      <c r="IB51" s="70">
        <v>0</v>
      </c>
      <c r="IC51" s="70">
        <v>0</v>
      </c>
      <c r="ID51" s="70">
        <v>0</v>
      </c>
      <c r="IE51" s="70">
        <v>0</v>
      </c>
      <c r="IF51" s="70">
        <v>0</v>
      </c>
      <c r="IG51" s="70">
        <v>0</v>
      </c>
      <c r="IH51" s="70">
        <v>0</v>
      </c>
      <c r="II51" s="70">
        <v>0</v>
      </c>
      <c r="IJ51" s="70">
        <v>0</v>
      </c>
      <c r="IK51" s="8"/>
      <c r="IL51" s="70">
        <v>0</v>
      </c>
      <c r="IM51" s="70">
        <v>0</v>
      </c>
      <c r="IN51" s="70">
        <v>0</v>
      </c>
      <c r="IO51" s="70">
        <v>0</v>
      </c>
      <c r="IP51" s="70">
        <v>0</v>
      </c>
      <c r="IQ51" s="70">
        <v>0</v>
      </c>
      <c r="IR51" s="70">
        <v>0</v>
      </c>
      <c r="IS51" s="70">
        <v>0</v>
      </c>
      <c r="IT51" s="70">
        <v>0</v>
      </c>
      <c r="IU51" s="70">
        <v>0</v>
      </c>
      <c r="IV51" s="8"/>
      <c r="IW51" s="70"/>
      <c r="IX51" s="70"/>
      <c r="IY51" s="70"/>
      <c r="IZ51" s="70"/>
      <c r="JA51" s="70"/>
      <c r="JB51" s="70"/>
      <c r="JC51" s="70"/>
      <c r="JD51" s="70"/>
      <c r="JE51" s="70"/>
      <c r="JF51" s="70"/>
      <c r="JG51" s="8"/>
      <c r="JH51" s="70">
        <v>0</v>
      </c>
      <c r="JI51" s="70">
        <v>0</v>
      </c>
      <c r="JJ51" s="70">
        <v>0</v>
      </c>
      <c r="JK51" s="70">
        <v>0</v>
      </c>
      <c r="JL51" s="70">
        <v>0</v>
      </c>
      <c r="JM51" s="70">
        <v>0</v>
      </c>
      <c r="JN51" s="70">
        <v>0</v>
      </c>
      <c r="JO51" s="70">
        <v>0</v>
      </c>
      <c r="JP51" s="70">
        <v>0</v>
      </c>
      <c r="JQ51" s="70">
        <v>0</v>
      </c>
      <c r="JR51" s="8"/>
      <c r="JS51" s="70"/>
      <c r="JT51" s="70"/>
      <c r="JU51" s="70"/>
      <c r="JV51" s="70"/>
      <c r="JW51" s="70"/>
      <c r="JX51" s="70"/>
      <c r="JY51" s="70"/>
      <c r="JZ51" s="70"/>
      <c r="KA51" s="70"/>
      <c r="KB51" s="70"/>
      <c r="KC51" s="8"/>
      <c r="KD51" s="70"/>
      <c r="KE51" s="70"/>
      <c r="KF51" s="70"/>
      <c r="KG51" s="70"/>
      <c r="KH51" s="70"/>
      <c r="KI51" s="70"/>
      <c r="KJ51" s="70"/>
      <c r="KK51" s="70"/>
      <c r="KL51" s="70"/>
      <c r="KM51" s="70"/>
      <c r="KN51" s="8"/>
      <c r="KO51" s="70"/>
      <c r="KP51" s="70"/>
      <c r="KQ51" s="70"/>
      <c r="KR51" s="70"/>
      <c r="KS51" s="70"/>
      <c r="KT51" s="70"/>
      <c r="KU51" s="70"/>
      <c r="KV51" s="70"/>
      <c r="KW51" s="70"/>
      <c r="KX51" s="70"/>
      <c r="KY51" s="8"/>
      <c r="KZ51" s="70"/>
      <c r="LA51" s="70"/>
      <c r="LB51" s="70"/>
      <c r="LC51" s="70"/>
      <c r="LD51" s="70"/>
      <c r="LE51" s="70"/>
      <c r="LF51" s="70"/>
      <c r="LG51" s="70"/>
      <c r="LH51" s="70"/>
      <c r="LI51" s="70"/>
      <c r="LJ51" s="8"/>
      <c r="LK51" s="70"/>
      <c r="LL51" s="70"/>
      <c r="LM51" s="70"/>
      <c r="LN51" s="70"/>
      <c r="LO51" s="70"/>
      <c r="LP51" s="70"/>
      <c r="LQ51" s="70"/>
      <c r="LR51" s="70"/>
      <c r="LS51" s="70"/>
      <c r="LT51" s="70"/>
    </row>
    <row r="52" spans="1:332" ht="12.75" x14ac:dyDescent="0.2">
      <c r="A52" s="155">
        <v>50</v>
      </c>
      <c r="B52" s="145" t="s">
        <v>87</v>
      </c>
      <c r="C52" s="155">
        <v>50</v>
      </c>
      <c r="D52" s="101">
        <v>0</v>
      </c>
      <c r="E52" s="101">
        <v>0</v>
      </c>
      <c r="F52" s="101">
        <v>0</v>
      </c>
      <c r="G52" s="101">
        <v>0</v>
      </c>
      <c r="H52" s="101">
        <v>0</v>
      </c>
      <c r="I52" s="101">
        <v>0</v>
      </c>
      <c r="J52" s="101">
        <v>0</v>
      </c>
      <c r="K52" s="101">
        <v>0</v>
      </c>
      <c r="L52" s="101">
        <v>0</v>
      </c>
      <c r="M52" s="101">
        <v>0</v>
      </c>
      <c r="N52" s="16"/>
      <c r="O52" s="101">
        <v>5.6039999999999992</v>
      </c>
      <c r="P52" s="101">
        <v>2.38</v>
      </c>
      <c r="Q52" s="101">
        <v>6.49</v>
      </c>
      <c r="R52" s="101">
        <v>6.5869999999999997</v>
      </c>
      <c r="S52" s="101">
        <v>8.5220000000000002</v>
      </c>
      <c r="T52" s="101">
        <v>6.8719999999999999</v>
      </c>
      <c r="U52" s="101">
        <v>2.891</v>
      </c>
      <c r="V52" s="101">
        <v>2.0790000000000002</v>
      </c>
      <c r="W52" s="101">
        <v>1.994</v>
      </c>
      <c r="X52" s="101">
        <v>1.7523809865020794</v>
      </c>
      <c r="Y52" s="16"/>
      <c r="Z52" s="101">
        <v>204.23095199191999</v>
      </c>
      <c r="AA52" s="101">
        <v>56.446827269319996</v>
      </c>
      <c r="AB52" s="101">
        <v>133.42281381770999</v>
      </c>
      <c r="AC52" s="101">
        <v>118.86190439798001</v>
      </c>
      <c r="AD52" s="101">
        <v>129.04474823379999</v>
      </c>
      <c r="AE52" s="101">
        <v>141.88749301401998</v>
      </c>
      <c r="AF52" s="101">
        <v>363.95291839065999</v>
      </c>
      <c r="AG52" s="101">
        <v>403.00328012726999</v>
      </c>
      <c r="AH52" s="101">
        <v>423.73634631092</v>
      </c>
      <c r="AI52" s="101">
        <v>464.21320156634818</v>
      </c>
      <c r="AJ52" s="16"/>
      <c r="AK52" s="101"/>
      <c r="AL52" s="101"/>
      <c r="AM52" s="101"/>
      <c r="AN52" s="101"/>
      <c r="AO52" s="101"/>
      <c r="AP52" s="101"/>
      <c r="AQ52" s="101"/>
      <c r="AR52" s="101"/>
      <c r="AS52" s="101"/>
      <c r="AT52" s="101"/>
      <c r="AU52" s="16"/>
      <c r="AV52" s="101">
        <v>0</v>
      </c>
      <c r="AW52" s="101">
        <v>0</v>
      </c>
      <c r="AX52" s="101">
        <v>0</v>
      </c>
      <c r="AY52" s="101">
        <v>0</v>
      </c>
      <c r="AZ52" s="101">
        <v>0</v>
      </c>
      <c r="BA52" s="101">
        <v>0</v>
      </c>
      <c r="BB52" s="101">
        <v>0</v>
      </c>
      <c r="BC52" s="101">
        <v>0</v>
      </c>
      <c r="BD52" s="101">
        <v>0</v>
      </c>
      <c r="BE52" s="101">
        <v>0</v>
      </c>
      <c r="BF52" s="16"/>
      <c r="BG52" s="101">
        <v>9.1809761904761906</v>
      </c>
      <c r="BH52" s="101">
        <v>0</v>
      </c>
      <c r="BI52" s="101">
        <v>7.0280952380952382</v>
      </c>
      <c r="BJ52" s="101">
        <v>2.1595714285714287</v>
      </c>
      <c r="BK52" s="101">
        <v>0.37438095238095237</v>
      </c>
      <c r="BL52" s="101">
        <v>0</v>
      </c>
      <c r="BM52" s="101">
        <v>0</v>
      </c>
      <c r="BN52" s="101">
        <v>0</v>
      </c>
      <c r="BO52" s="101">
        <v>0</v>
      </c>
      <c r="BP52" s="101">
        <v>0</v>
      </c>
      <c r="BQ52" s="16"/>
      <c r="BR52" s="101">
        <v>0</v>
      </c>
      <c r="BS52" s="101">
        <v>0</v>
      </c>
      <c r="BT52" s="101">
        <v>82.971683400550361</v>
      </c>
      <c r="BU52" s="101">
        <v>77.606227965096338</v>
      </c>
      <c r="BV52" s="101">
        <v>44.361445266989094</v>
      </c>
      <c r="BW52" s="101">
        <v>119.84603889322943</v>
      </c>
      <c r="BX52" s="101">
        <v>131.34845316008509</v>
      </c>
      <c r="BY52" s="101">
        <v>147.88317366869012</v>
      </c>
      <c r="BZ52" s="101">
        <v>149.04042876261158</v>
      </c>
      <c r="CA52" s="101">
        <v>150.20673991963463</v>
      </c>
      <c r="CB52" s="16"/>
      <c r="CC52" s="101"/>
      <c r="CD52" s="101"/>
      <c r="CE52" s="101"/>
      <c r="CF52" s="101"/>
      <c r="CG52" s="101"/>
      <c r="CH52" s="101"/>
      <c r="CI52" s="101"/>
      <c r="CJ52" s="101"/>
      <c r="CK52" s="101"/>
      <c r="CL52" s="101"/>
      <c r="CM52" s="16"/>
      <c r="CN52" s="101">
        <v>0</v>
      </c>
      <c r="CO52" s="101">
        <v>0</v>
      </c>
      <c r="CP52" s="101">
        <v>0</v>
      </c>
      <c r="CQ52" s="101">
        <v>0</v>
      </c>
      <c r="CR52" s="101">
        <v>0</v>
      </c>
      <c r="CS52" s="101">
        <v>0</v>
      </c>
      <c r="CT52" s="101">
        <v>0</v>
      </c>
      <c r="CU52" s="101">
        <v>0</v>
      </c>
      <c r="CV52" s="101">
        <v>0</v>
      </c>
      <c r="CW52" s="101">
        <v>0</v>
      </c>
      <c r="CX52" s="16"/>
      <c r="CY52" s="101">
        <v>0</v>
      </c>
      <c r="CZ52" s="101">
        <v>0</v>
      </c>
      <c r="DA52" s="101">
        <v>0</v>
      </c>
      <c r="DB52" s="101">
        <v>0</v>
      </c>
      <c r="DC52" s="101">
        <v>0</v>
      </c>
      <c r="DD52" s="101">
        <v>0</v>
      </c>
      <c r="DE52" s="101">
        <v>0</v>
      </c>
      <c r="DF52" s="101">
        <v>0</v>
      </c>
      <c r="DG52" s="101">
        <v>0</v>
      </c>
      <c r="DH52" s="101">
        <v>0</v>
      </c>
      <c r="DI52" s="16"/>
      <c r="DJ52" s="101">
        <v>0</v>
      </c>
      <c r="DK52" s="101">
        <v>0</v>
      </c>
      <c r="DL52" s="101">
        <v>0</v>
      </c>
      <c r="DM52" s="101">
        <v>0</v>
      </c>
      <c r="DN52" s="101">
        <v>0</v>
      </c>
      <c r="DO52" s="101">
        <v>0</v>
      </c>
      <c r="DP52" s="101">
        <v>0</v>
      </c>
      <c r="DQ52" s="101">
        <v>0</v>
      </c>
      <c r="DR52" s="101">
        <v>0</v>
      </c>
      <c r="DS52" s="101">
        <v>0</v>
      </c>
      <c r="DT52" s="16"/>
      <c r="DU52" s="101">
        <v>2.1999999999999999E-2</v>
      </c>
      <c r="DV52" s="101">
        <v>7.0000000000000001E-3</v>
      </c>
      <c r="DW52" s="101">
        <v>0.56799999999999995</v>
      </c>
      <c r="DX52" s="101">
        <v>8.0000000000000002E-3</v>
      </c>
      <c r="DY52" s="101">
        <v>0.217</v>
      </c>
      <c r="DZ52" s="101">
        <v>0</v>
      </c>
      <c r="EA52" s="101">
        <v>0</v>
      </c>
      <c r="EB52" s="101">
        <v>0</v>
      </c>
      <c r="EC52" s="101">
        <v>0</v>
      </c>
      <c r="ED52" s="101">
        <v>0</v>
      </c>
      <c r="EE52" s="16"/>
      <c r="EF52" s="101">
        <v>1.6452142857142857</v>
      </c>
      <c r="EG52" s="101">
        <v>0.60378571428571437</v>
      </c>
      <c r="EH52" s="101">
        <v>1.3275714285714286</v>
      </c>
      <c r="EI52" s="101">
        <v>1.3097619047619049</v>
      </c>
      <c r="EJ52" s="101">
        <v>1.3142380952380952</v>
      </c>
      <c r="EK52" s="101">
        <v>1.0782380952380952</v>
      </c>
      <c r="EL52" s="101">
        <v>1.0415476190476189</v>
      </c>
      <c r="EM52" s="101">
        <v>1.2645714285714287</v>
      </c>
      <c r="EN52" s="101">
        <v>0.98071428571428565</v>
      </c>
      <c r="EO52" s="101">
        <v>0.91930051891919906</v>
      </c>
      <c r="EP52" s="16"/>
      <c r="EQ52" s="101">
        <v>86.365088999999998</v>
      </c>
      <c r="ER52" s="101">
        <v>86.536372999999998</v>
      </c>
      <c r="ES52" s="101">
        <v>82.796402999999998</v>
      </c>
      <c r="ET52" s="101">
        <v>81.788955000000001</v>
      </c>
      <c r="EU52" s="101">
        <v>87.067542000000003</v>
      </c>
      <c r="EV52" s="101">
        <v>92.688827000000003</v>
      </c>
      <c r="EW52" s="101">
        <v>88.239058</v>
      </c>
      <c r="EX52" s="101">
        <v>88.831254000000001</v>
      </c>
      <c r="EY52" s="101">
        <v>86.891508160620802</v>
      </c>
      <c r="EZ52" s="101">
        <v>86.687149580248644</v>
      </c>
      <c r="FA52" s="16"/>
      <c r="FB52" s="101">
        <v>0.53659000000000001</v>
      </c>
      <c r="FC52" s="101">
        <v>0.37476700000000002</v>
      </c>
      <c r="FD52" s="101">
        <v>0.283329</v>
      </c>
      <c r="FE52" s="101">
        <v>6.1426000000000001E-2</v>
      </c>
      <c r="FF52" s="101">
        <v>0.116174</v>
      </c>
      <c r="FG52" s="101">
        <v>4.3590999999999998E-2</v>
      </c>
      <c r="FH52" s="101">
        <v>6.3075999999999993E-2</v>
      </c>
      <c r="FI52" s="101">
        <v>3.4466999999999998E-2</v>
      </c>
      <c r="FJ52" s="101">
        <v>7.8870999999999997E-2</v>
      </c>
      <c r="FK52" s="101">
        <v>2.8084587901040018E-2</v>
      </c>
      <c r="FL52" s="16"/>
      <c r="FM52" s="101">
        <v>0.83138095238095233</v>
      </c>
      <c r="FN52" s="101">
        <v>3.5738095238095242E-2</v>
      </c>
      <c r="FO52" s="101">
        <v>2.9506190476190479</v>
      </c>
      <c r="FP52" s="101">
        <v>2.0034761904761904</v>
      </c>
      <c r="FQ52" s="101">
        <v>6.0714285714285714E-2</v>
      </c>
      <c r="FR52" s="101">
        <v>0.32266666666666666</v>
      </c>
      <c r="FS52" s="101">
        <v>0.39207142857142857</v>
      </c>
      <c r="FT52" s="101">
        <v>7.0952380952380954E-3</v>
      </c>
      <c r="FU52" s="101">
        <v>5.4523809523809525E-3</v>
      </c>
      <c r="FV52" s="101">
        <v>0</v>
      </c>
      <c r="FW52" s="16"/>
      <c r="FX52" s="101"/>
      <c r="FY52" s="101"/>
      <c r="FZ52" s="101"/>
      <c r="GA52" s="101"/>
      <c r="GB52" s="101"/>
      <c r="GC52" s="101"/>
      <c r="GD52" s="101"/>
      <c r="GE52" s="101"/>
      <c r="GF52" s="101"/>
      <c r="GG52" s="101"/>
      <c r="GH52" s="16"/>
      <c r="GI52" s="101">
        <v>0.30253827595380289</v>
      </c>
      <c r="GJ52" s="101">
        <v>7.5155514377244298E-2</v>
      </c>
      <c r="GK52" s="101">
        <v>0.82864216557146642</v>
      </c>
      <c r="GL52" s="101">
        <v>0.84906823878120363</v>
      </c>
      <c r="GM52" s="101">
        <v>1.1913731437907897</v>
      </c>
      <c r="GN52" s="101">
        <v>1.0991092642026952</v>
      </c>
      <c r="GO52" s="101">
        <v>0.73863595824682327</v>
      </c>
      <c r="GP52" s="101">
        <v>0.51309297023032341</v>
      </c>
      <c r="GQ52" s="101">
        <v>0.56072322976580358</v>
      </c>
      <c r="GR52" s="101">
        <v>0.61532191480924958</v>
      </c>
      <c r="GS52" s="16"/>
      <c r="GT52" s="101">
        <v>0.51895238095238094</v>
      </c>
      <c r="GU52" s="101">
        <v>6.2071428571428576E-2</v>
      </c>
      <c r="GV52" s="101">
        <v>0.24230952380952381</v>
      </c>
      <c r="GW52" s="101">
        <v>0.31504761904761902</v>
      </c>
      <c r="GX52" s="101">
        <v>0.43704761904761907</v>
      </c>
      <c r="GY52" s="101">
        <v>0.23549999999999999</v>
      </c>
      <c r="GZ52" s="101">
        <v>0.18561904761904763</v>
      </c>
      <c r="HA52" s="101">
        <v>0.19040476190476191</v>
      </c>
      <c r="HB52" s="101">
        <v>0.49628571428571433</v>
      </c>
      <c r="HC52" s="101">
        <v>0.49352289777787101</v>
      </c>
      <c r="HD52" s="16"/>
      <c r="HE52" s="101">
        <v>0</v>
      </c>
      <c r="HF52" s="101">
        <v>0</v>
      </c>
      <c r="HG52" s="101">
        <v>0</v>
      </c>
      <c r="HH52" s="101">
        <v>0</v>
      </c>
      <c r="HI52" s="101">
        <v>5.8571428571428576E-3</v>
      </c>
      <c r="HJ52" s="101">
        <v>0</v>
      </c>
      <c r="HK52" s="101">
        <v>0</v>
      </c>
      <c r="HL52" s="101">
        <v>0</v>
      </c>
      <c r="HM52" s="101">
        <v>0</v>
      </c>
      <c r="HN52" s="101">
        <v>0</v>
      </c>
      <c r="HP52" s="154">
        <v>0</v>
      </c>
      <c r="HQ52" s="154">
        <v>0</v>
      </c>
      <c r="HR52" s="154">
        <v>0</v>
      </c>
      <c r="HS52" s="154">
        <v>0</v>
      </c>
      <c r="HT52" s="154">
        <v>0</v>
      </c>
      <c r="HU52" s="154">
        <v>0</v>
      </c>
      <c r="HV52" s="154">
        <v>0</v>
      </c>
      <c r="HW52" s="154">
        <v>0</v>
      </c>
      <c r="HX52" s="154">
        <v>0</v>
      </c>
      <c r="HY52" s="154">
        <v>0</v>
      </c>
      <c r="HZ52" s="8"/>
      <c r="IA52" s="154">
        <v>0</v>
      </c>
      <c r="IB52" s="154">
        <v>0</v>
      </c>
      <c r="IC52" s="154">
        <v>0</v>
      </c>
      <c r="ID52" s="154">
        <v>0</v>
      </c>
      <c r="IE52" s="154">
        <v>0</v>
      </c>
      <c r="IF52" s="154">
        <v>0</v>
      </c>
      <c r="IG52" s="154">
        <v>0</v>
      </c>
      <c r="IH52" s="154">
        <v>0</v>
      </c>
      <c r="II52" s="154">
        <v>0</v>
      </c>
      <c r="IJ52" s="154">
        <v>0</v>
      </c>
      <c r="IK52" s="8"/>
      <c r="IL52" s="154">
        <v>0</v>
      </c>
      <c r="IM52" s="154">
        <v>0</v>
      </c>
      <c r="IN52" s="154">
        <v>0</v>
      </c>
      <c r="IO52" s="154">
        <v>0</v>
      </c>
      <c r="IP52" s="154">
        <v>0</v>
      </c>
      <c r="IQ52" s="154">
        <v>0</v>
      </c>
      <c r="IR52" s="154">
        <v>0</v>
      </c>
      <c r="IS52" s="154">
        <v>0</v>
      </c>
      <c r="IT52" s="154">
        <v>0</v>
      </c>
      <c r="IU52" s="154">
        <v>0</v>
      </c>
      <c r="IV52" s="8"/>
      <c r="IW52" s="154"/>
      <c r="IX52" s="154"/>
      <c r="IY52" s="154"/>
      <c r="IZ52" s="154"/>
      <c r="JA52" s="154"/>
      <c r="JB52" s="154"/>
      <c r="JC52" s="154"/>
      <c r="JD52" s="154"/>
      <c r="JE52" s="154"/>
      <c r="JF52" s="154"/>
      <c r="JG52" s="8"/>
      <c r="JH52" s="154">
        <v>0</v>
      </c>
      <c r="JI52" s="154">
        <v>0</v>
      </c>
      <c r="JJ52" s="154">
        <v>0</v>
      </c>
      <c r="JK52" s="154">
        <v>0</v>
      </c>
      <c r="JL52" s="154">
        <v>0</v>
      </c>
      <c r="JM52" s="154">
        <v>0</v>
      </c>
      <c r="JN52" s="154">
        <v>0</v>
      </c>
      <c r="JO52" s="154">
        <v>0</v>
      </c>
      <c r="JP52" s="154">
        <v>0</v>
      </c>
      <c r="JQ52" s="154">
        <v>0</v>
      </c>
      <c r="JR52" s="8"/>
      <c r="JS52" s="154"/>
      <c r="JT52" s="154"/>
      <c r="JU52" s="154"/>
      <c r="JV52" s="154"/>
      <c r="JW52" s="154"/>
      <c r="JX52" s="154"/>
      <c r="JY52" s="154"/>
      <c r="JZ52" s="154"/>
      <c r="KA52" s="154"/>
      <c r="KB52" s="154"/>
      <c r="KC52" s="8"/>
      <c r="KD52" s="154"/>
      <c r="KE52" s="154"/>
      <c r="KF52" s="154"/>
      <c r="KG52" s="154"/>
      <c r="KH52" s="154"/>
      <c r="KI52" s="154"/>
      <c r="KJ52" s="154"/>
      <c r="KK52" s="154"/>
      <c r="KL52" s="154"/>
      <c r="KM52" s="154"/>
      <c r="KN52" s="8"/>
      <c r="KO52" s="154"/>
      <c r="KP52" s="154"/>
      <c r="KQ52" s="154"/>
      <c r="KR52" s="154"/>
      <c r="KS52" s="154"/>
      <c r="KT52" s="154"/>
      <c r="KU52" s="154"/>
      <c r="KV52" s="154"/>
      <c r="KW52" s="154"/>
      <c r="KX52" s="154"/>
      <c r="KY52" s="8"/>
      <c r="KZ52" s="154"/>
      <c r="LA52" s="154"/>
      <c r="LB52" s="154"/>
      <c r="LC52" s="154"/>
      <c r="LD52" s="154"/>
      <c r="LE52" s="154"/>
      <c r="LF52" s="154"/>
      <c r="LG52" s="154"/>
      <c r="LH52" s="154"/>
      <c r="LI52" s="154"/>
      <c r="LJ52" s="8"/>
      <c r="LK52" s="154"/>
      <c r="LL52" s="154"/>
      <c r="LM52" s="154"/>
      <c r="LN52" s="154"/>
      <c r="LO52" s="154"/>
      <c r="LP52" s="154"/>
      <c r="LQ52" s="154"/>
      <c r="LR52" s="154"/>
      <c r="LS52" s="154"/>
      <c r="LT52" s="154"/>
    </row>
    <row r="53" spans="1:332" ht="12.75" x14ac:dyDescent="0.2">
      <c r="A53" s="155">
        <v>51</v>
      </c>
      <c r="B53" s="144" t="s">
        <v>88</v>
      </c>
      <c r="C53" s="155">
        <v>51</v>
      </c>
      <c r="D53" s="100">
        <v>0</v>
      </c>
      <c r="E53" s="100">
        <v>2.71</v>
      </c>
      <c r="F53" s="100">
        <v>0</v>
      </c>
      <c r="G53" s="100">
        <v>0</v>
      </c>
      <c r="H53" s="100">
        <v>0</v>
      </c>
      <c r="I53" s="100">
        <v>0</v>
      </c>
      <c r="J53" s="100">
        <v>0</v>
      </c>
      <c r="K53" s="100">
        <v>0</v>
      </c>
      <c r="L53" s="100">
        <v>0</v>
      </c>
      <c r="M53" s="100">
        <v>0</v>
      </c>
      <c r="N53" s="16"/>
      <c r="O53" s="100">
        <v>3.4710000000000001</v>
      </c>
      <c r="P53" s="100">
        <v>3.2719999999999998</v>
      </c>
      <c r="Q53" s="100">
        <v>9.8230000000000004</v>
      </c>
      <c r="R53" s="100">
        <v>0.63500000000000001</v>
      </c>
      <c r="S53" s="100">
        <v>0.70499999999999996</v>
      </c>
      <c r="T53" s="100">
        <v>0.25900000000000001</v>
      </c>
      <c r="U53" s="100">
        <v>0.28800000000000003</v>
      </c>
      <c r="V53" s="100">
        <v>0.29699999999999999</v>
      </c>
      <c r="W53" s="100">
        <v>0.308</v>
      </c>
      <c r="X53" s="100">
        <v>0.22754260688405059</v>
      </c>
      <c r="Y53" s="16"/>
      <c r="Z53" s="100">
        <v>348.48873034166996</v>
      </c>
      <c r="AA53" s="100">
        <v>104.98645272295001</v>
      </c>
      <c r="AB53" s="100">
        <v>384.59328356556</v>
      </c>
      <c r="AC53" s="100">
        <v>372.35653852254001</v>
      </c>
      <c r="AD53" s="100">
        <v>479.18666422217996</v>
      </c>
      <c r="AE53" s="100">
        <v>407.71612878278</v>
      </c>
      <c r="AF53" s="100">
        <v>489.58076041393997</v>
      </c>
      <c r="AG53" s="100">
        <v>402.52776809572003</v>
      </c>
      <c r="AH53" s="100">
        <v>272.77001667462002</v>
      </c>
      <c r="AI53" s="100">
        <v>264.5438177549874</v>
      </c>
      <c r="AJ53" s="16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6"/>
      <c r="AV53" s="100">
        <v>0.72</v>
      </c>
      <c r="AW53" s="100">
        <v>0</v>
      </c>
      <c r="AX53" s="100">
        <v>1.0469999999999999</v>
      </c>
      <c r="AY53" s="100">
        <v>2.7040000000000002</v>
      </c>
      <c r="AZ53" s="100">
        <v>2.2370000000000001</v>
      </c>
      <c r="BA53" s="100">
        <v>2.94</v>
      </c>
      <c r="BB53" s="100">
        <v>1.65</v>
      </c>
      <c r="BC53" s="100">
        <v>1.9829999999999999</v>
      </c>
      <c r="BD53" s="100">
        <v>2.0739999999999998</v>
      </c>
      <c r="BE53" s="100">
        <v>2.3672454146963111</v>
      </c>
      <c r="BF53" s="16"/>
      <c r="BG53" s="100">
        <v>9.2020238095238103</v>
      </c>
      <c r="BH53" s="100">
        <v>9.4791190476190472</v>
      </c>
      <c r="BI53" s="100">
        <v>2.6666666666666666E-3</v>
      </c>
      <c r="BJ53" s="100">
        <v>0</v>
      </c>
      <c r="BK53" s="100">
        <v>1.5958571428571429</v>
      </c>
      <c r="BL53" s="100">
        <v>1.6281428571428571</v>
      </c>
      <c r="BM53" s="100">
        <v>0</v>
      </c>
      <c r="BN53" s="100">
        <v>0</v>
      </c>
      <c r="BO53" s="100">
        <v>0</v>
      </c>
      <c r="BP53" s="100">
        <v>0</v>
      </c>
      <c r="BQ53" s="16"/>
      <c r="BR53" s="100">
        <v>369.25204580139263</v>
      </c>
      <c r="BS53" s="100">
        <v>111.21922819308769</v>
      </c>
      <c r="BT53" s="100">
        <v>109.20279886277</v>
      </c>
      <c r="BU53" s="100">
        <v>0</v>
      </c>
      <c r="BV53" s="100">
        <v>17.884851451513391</v>
      </c>
      <c r="BW53" s="100">
        <v>18.428410662294677</v>
      </c>
      <c r="BX53" s="100">
        <v>17.69197560252648</v>
      </c>
      <c r="BY53" s="100">
        <v>18.603752343191868</v>
      </c>
      <c r="BZ53" s="100">
        <v>0</v>
      </c>
      <c r="CA53" s="100">
        <v>0</v>
      </c>
      <c r="CB53" s="16"/>
      <c r="CC53" s="100"/>
      <c r="CD53" s="100"/>
      <c r="CE53" s="100"/>
      <c r="CF53" s="100"/>
      <c r="CG53" s="100"/>
      <c r="CH53" s="100"/>
      <c r="CI53" s="100"/>
      <c r="CJ53" s="100"/>
      <c r="CK53" s="100"/>
      <c r="CL53" s="100"/>
      <c r="CM53" s="16"/>
      <c r="CN53" s="100">
        <v>0</v>
      </c>
      <c r="CO53" s="100">
        <v>0</v>
      </c>
      <c r="CP53" s="100">
        <v>0</v>
      </c>
      <c r="CQ53" s="100">
        <v>0</v>
      </c>
      <c r="CR53" s="100">
        <v>0</v>
      </c>
      <c r="CS53" s="100">
        <v>0</v>
      </c>
      <c r="CT53" s="100">
        <v>0</v>
      </c>
      <c r="CU53" s="100">
        <v>0</v>
      </c>
      <c r="CV53" s="100">
        <v>0</v>
      </c>
      <c r="CW53" s="100">
        <v>0</v>
      </c>
      <c r="CX53" s="16"/>
      <c r="CY53" s="100">
        <v>0</v>
      </c>
      <c r="CZ53" s="100">
        <v>0</v>
      </c>
      <c r="DA53" s="100">
        <v>0</v>
      </c>
      <c r="DB53" s="100">
        <v>0</v>
      </c>
      <c r="DC53" s="100">
        <v>0</v>
      </c>
      <c r="DD53" s="100">
        <v>0</v>
      </c>
      <c r="DE53" s="100">
        <v>0</v>
      </c>
      <c r="DF53" s="100">
        <v>0</v>
      </c>
      <c r="DG53" s="100">
        <v>0</v>
      </c>
      <c r="DH53" s="100">
        <v>0</v>
      </c>
      <c r="DI53" s="16"/>
      <c r="DJ53" s="100">
        <v>0</v>
      </c>
      <c r="DK53" s="100">
        <v>0</v>
      </c>
      <c r="DL53" s="100">
        <v>0.77500000000000002</v>
      </c>
      <c r="DM53" s="100">
        <v>0</v>
      </c>
      <c r="DN53" s="100">
        <v>0</v>
      </c>
      <c r="DO53" s="100">
        <v>0</v>
      </c>
      <c r="DP53" s="100">
        <v>0</v>
      </c>
      <c r="DQ53" s="100">
        <v>0</v>
      </c>
      <c r="DR53" s="100">
        <v>0.09</v>
      </c>
      <c r="DS53" s="100">
        <v>0</v>
      </c>
      <c r="DT53" s="16"/>
      <c r="DU53" s="100">
        <v>0</v>
      </c>
      <c r="DV53" s="100">
        <v>0</v>
      </c>
      <c r="DW53" s="100">
        <v>0</v>
      </c>
      <c r="DX53" s="100">
        <v>1.68</v>
      </c>
      <c r="DY53" s="100">
        <v>1.0110000000000001</v>
      </c>
      <c r="DZ53" s="100">
        <v>0.90899999999999992</v>
      </c>
      <c r="EA53" s="100">
        <v>1.079</v>
      </c>
      <c r="EB53" s="100">
        <v>1.1319999999999999</v>
      </c>
      <c r="EC53" s="100">
        <v>0</v>
      </c>
      <c r="ED53" s="100">
        <v>0</v>
      </c>
      <c r="EE53" s="16"/>
      <c r="EF53" s="100">
        <v>4.4984047619047622</v>
      </c>
      <c r="EG53" s="100">
        <v>3.4051904761904761</v>
      </c>
      <c r="EH53" s="100">
        <v>4.3391428571428579</v>
      </c>
      <c r="EI53" s="100">
        <v>3.9337380952380956</v>
      </c>
      <c r="EJ53" s="100">
        <v>4.3540000000000001</v>
      </c>
      <c r="EK53" s="100">
        <v>4.5413571428571426</v>
      </c>
      <c r="EL53" s="100">
        <v>3.8009047619047625</v>
      </c>
      <c r="EM53" s="100">
        <v>5.0171666666666663</v>
      </c>
      <c r="EN53" s="100">
        <v>5.3223333333333338</v>
      </c>
      <c r="EO53" s="100">
        <v>5.4354125539289635</v>
      </c>
      <c r="EP53" s="16"/>
      <c r="EQ53" s="100">
        <v>61.265127000000007</v>
      </c>
      <c r="ER53" s="100">
        <v>68.257345000000001</v>
      </c>
      <c r="ES53" s="100">
        <v>53.240730999999997</v>
      </c>
      <c r="ET53" s="100">
        <v>49.546588999999997</v>
      </c>
      <c r="EU53" s="100">
        <v>48.011735000000009</v>
      </c>
      <c r="EV53" s="100">
        <v>54.013204999999999</v>
      </c>
      <c r="EW53" s="100">
        <v>58.015540000000001</v>
      </c>
      <c r="EX53" s="100">
        <v>59.393852000000003</v>
      </c>
      <c r="EY53" s="100">
        <v>61.932369404942364</v>
      </c>
      <c r="EZ53" s="100">
        <v>65.865765543608134</v>
      </c>
      <c r="FA53" s="16"/>
      <c r="FB53" s="100">
        <v>11.026638</v>
      </c>
      <c r="FC53" s="100">
        <v>16.082298999999999</v>
      </c>
      <c r="FD53" s="100">
        <v>15.701351000000001</v>
      </c>
      <c r="FE53" s="100">
        <v>21.533097000000001</v>
      </c>
      <c r="FF53" s="100">
        <v>26.763093000000001</v>
      </c>
      <c r="FG53" s="100">
        <v>26.074203000000001</v>
      </c>
      <c r="FH53" s="100">
        <v>27.003982000000001</v>
      </c>
      <c r="FI53" s="100">
        <v>22.867785000000001</v>
      </c>
      <c r="FJ53" s="100">
        <v>19.475017999999999</v>
      </c>
      <c r="FK53" s="100">
        <v>27.103766809316564</v>
      </c>
      <c r="FL53" s="16"/>
      <c r="FM53" s="100">
        <v>0</v>
      </c>
      <c r="FN53" s="100">
        <v>0</v>
      </c>
      <c r="FO53" s="100">
        <v>15.489380952380953</v>
      </c>
      <c r="FP53" s="100">
        <v>13.797571428571429</v>
      </c>
      <c r="FQ53" s="100">
        <v>16.827928571428572</v>
      </c>
      <c r="FR53" s="100">
        <v>13.841095238095237</v>
      </c>
      <c r="FS53" s="100">
        <v>17.113547619047619</v>
      </c>
      <c r="FT53" s="100">
        <v>17.097380952380952</v>
      </c>
      <c r="FU53" s="100">
        <v>18.35911904761905</v>
      </c>
      <c r="FV53" s="100">
        <v>0</v>
      </c>
      <c r="FW53" s="16"/>
      <c r="FX53" s="100"/>
      <c r="FY53" s="100"/>
      <c r="FZ53" s="100"/>
      <c r="GA53" s="100"/>
      <c r="GB53" s="100"/>
      <c r="GC53" s="100"/>
      <c r="GD53" s="100"/>
      <c r="GE53" s="100"/>
      <c r="GF53" s="100"/>
      <c r="GG53" s="100"/>
      <c r="GH53" s="16"/>
      <c r="GI53" s="100">
        <v>2.1753869894883189</v>
      </c>
      <c r="GJ53" s="100">
        <v>0</v>
      </c>
      <c r="GK53" s="100">
        <v>0.11923363493388536</v>
      </c>
      <c r="GL53" s="100">
        <v>1.9296625518933361</v>
      </c>
      <c r="GM53" s="100">
        <v>4.1310000315972193</v>
      </c>
      <c r="GN53" s="100">
        <v>6.2096027006448899</v>
      </c>
      <c r="GO53" s="100">
        <v>6.5671761973052662</v>
      </c>
      <c r="GP53" s="100">
        <v>6.271991919266048</v>
      </c>
      <c r="GQ53" s="100">
        <v>7.2535289506971266</v>
      </c>
      <c r="GR53" s="100">
        <v>7.9598188306402857</v>
      </c>
      <c r="GS53" s="16"/>
      <c r="GT53" s="100">
        <v>0.69638095238095243</v>
      </c>
      <c r="GU53" s="100">
        <v>0.23964285714285716</v>
      </c>
      <c r="GV53" s="100">
        <v>0.50342857142857156</v>
      </c>
      <c r="GW53" s="100">
        <v>1.0073571428571428</v>
      </c>
      <c r="GX53" s="100">
        <v>1.4926666666666668</v>
      </c>
      <c r="GY53" s="100">
        <v>1.6720238095238098</v>
      </c>
      <c r="GZ53" s="100">
        <v>1.3372857142857142</v>
      </c>
      <c r="HA53" s="100">
        <v>1.2533809523809523</v>
      </c>
      <c r="HB53" s="100">
        <v>0.93171428571428561</v>
      </c>
      <c r="HC53" s="100">
        <v>0.9662449526205461</v>
      </c>
      <c r="HD53" s="16"/>
      <c r="HE53" s="100">
        <v>1.3833333333333333E-2</v>
      </c>
      <c r="HF53" s="100">
        <v>0</v>
      </c>
      <c r="HG53" s="100">
        <v>0.16495238095238096</v>
      </c>
      <c r="HH53" s="100">
        <v>2.2857142857142857E-2</v>
      </c>
      <c r="HI53" s="100">
        <v>0</v>
      </c>
      <c r="HJ53" s="100">
        <v>0</v>
      </c>
      <c r="HK53" s="100">
        <v>0</v>
      </c>
      <c r="HL53" s="100">
        <v>0</v>
      </c>
      <c r="HM53" s="100">
        <v>0</v>
      </c>
      <c r="HN53" s="100">
        <v>0</v>
      </c>
      <c r="HP53" s="70">
        <v>0</v>
      </c>
      <c r="HQ53" s="70">
        <v>0</v>
      </c>
      <c r="HR53" s="70">
        <v>0</v>
      </c>
      <c r="HS53" s="70">
        <v>0</v>
      </c>
      <c r="HT53" s="70">
        <v>0</v>
      </c>
      <c r="HU53" s="70">
        <v>0</v>
      </c>
      <c r="HV53" s="70">
        <v>0</v>
      </c>
      <c r="HW53" s="70">
        <v>0</v>
      </c>
      <c r="HX53" s="70">
        <v>0</v>
      </c>
      <c r="HY53" s="70">
        <v>0</v>
      </c>
      <c r="HZ53" s="8"/>
      <c r="IA53" s="70">
        <v>0</v>
      </c>
      <c r="IB53" s="70">
        <v>0</v>
      </c>
      <c r="IC53" s="70">
        <v>0</v>
      </c>
      <c r="ID53" s="70">
        <v>0</v>
      </c>
      <c r="IE53" s="70">
        <v>0</v>
      </c>
      <c r="IF53" s="70">
        <v>0</v>
      </c>
      <c r="IG53" s="70">
        <v>0</v>
      </c>
      <c r="IH53" s="70">
        <v>0</v>
      </c>
      <c r="II53" s="70">
        <v>0</v>
      </c>
      <c r="IJ53" s="70">
        <v>0</v>
      </c>
      <c r="IK53" s="8"/>
      <c r="IL53" s="70">
        <v>0</v>
      </c>
      <c r="IM53" s="70">
        <v>0</v>
      </c>
      <c r="IN53" s="70">
        <v>0</v>
      </c>
      <c r="IO53" s="70">
        <v>0</v>
      </c>
      <c r="IP53" s="70">
        <v>0</v>
      </c>
      <c r="IQ53" s="70">
        <v>0</v>
      </c>
      <c r="IR53" s="70">
        <v>0</v>
      </c>
      <c r="IS53" s="70">
        <v>0</v>
      </c>
      <c r="IT53" s="70">
        <v>0</v>
      </c>
      <c r="IU53" s="70">
        <v>0</v>
      </c>
      <c r="IV53" s="8"/>
      <c r="IW53" s="70"/>
      <c r="IX53" s="70"/>
      <c r="IY53" s="70"/>
      <c r="IZ53" s="70"/>
      <c r="JA53" s="70"/>
      <c r="JB53" s="70"/>
      <c r="JC53" s="70"/>
      <c r="JD53" s="70"/>
      <c r="JE53" s="70"/>
      <c r="JF53" s="70"/>
      <c r="JG53" s="8"/>
      <c r="JH53" s="70">
        <v>0</v>
      </c>
      <c r="JI53" s="70">
        <v>0</v>
      </c>
      <c r="JJ53" s="70">
        <v>0</v>
      </c>
      <c r="JK53" s="70">
        <v>0</v>
      </c>
      <c r="JL53" s="70">
        <v>0</v>
      </c>
      <c r="JM53" s="70">
        <v>0</v>
      </c>
      <c r="JN53" s="70">
        <v>0</v>
      </c>
      <c r="JO53" s="70">
        <v>0</v>
      </c>
      <c r="JP53" s="70">
        <v>0</v>
      </c>
      <c r="JQ53" s="70">
        <v>0</v>
      </c>
      <c r="JR53" s="8"/>
      <c r="JS53" s="70"/>
      <c r="JT53" s="70"/>
      <c r="JU53" s="70"/>
      <c r="JV53" s="70"/>
      <c r="JW53" s="70"/>
      <c r="JX53" s="70"/>
      <c r="JY53" s="70"/>
      <c r="JZ53" s="70"/>
      <c r="KA53" s="70"/>
      <c r="KB53" s="70"/>
      <c r="KC53" s="8"/>
      <c r="KD53" s="70"/>
      <c r="KE53" s="70"/>
      <c r="KF53" s="70"/>
      <c r="KG53" s="70"/>
      <c r="KH53" s="70"/>
      <c r="KI53" s="70"/>
      <c r="KJ53" s="70"/>
      <c r="KK53" s="70"/>
      <c r="KL53" s="70"/>
      <c r="KM53" s="70"/>
      <c r="KN53" s="8"/>
      <c r="KO53" s="70"/>
      <c r="KP53" s="70"/>
      <c r="KQ53" s="70"/>
      <c r="KR53" s="70"/>
      <c r="KS53" s="70"/>
      <c r="KT53" s="70"/>
      <c r="KU53" s="70"/>
      <c r="KV53" s="70"/>
      <c r="KW53" s="70"/>
      <c r="KX53" s="70"/>
      <c r="KY53" s="8"/>
      <c r="KZ53" s="70"/>
      <c r="LA53" s="70"/>
      <c r="LB53" s="70"/>
      <c r="LC53" s="70"/>
      <c r="LD53" s="70"/>
      <c r="LE53" s="70"/>
      <c r="LF53" s="70"/>
      <c r="LG53" s="70"/>
      <c r="LH53" s="70"/>
      <c r="LI53" s="70"/>
      <c r="LJ53" s="8"/>
      <c r="LK53" s="70"/>
      <c r="LL53" s="70"/>
      <c r="LM53" s="70"/>
      <c r="LN53" s="70"/>
      <c r="LO53" s="70"/>
      <c r="LP53" s="70"/>
      <c r="LQ53" s="70"/>
      <c r="LR53" s="70"/>
      <c r="LS53" s="70"/>
      <c r="LT53" s="70"/>
    </row>
    <row r="54" spans="1:332" ht="12.75" x14ac:dyDescent="0.2">
      <c r="A54" s="155">
        <v>52</v>
      </c>
      <c r="B54" s="145" t="s">
        <v>89</v>
      </c>
      <c r="C54" s="155">
        <v>52</v>
      </c>
      <c r="D54" s="101">
        <v>0</v>
      </c>
      <c r="E54" s="101">
        <v>0</v>
      </c>
      <c r="F54" s="101">
        <v>0</v>
      </c>
      <c r="G54" s="101">
        <v>0</v>
      </c>
      <c r="H54" s="101">
        <v>5.21</v>
      </c>
      <c r="I54" s="101">
        <v>0.74199999999999999</v>
      </c>
      <c r="J54" s="101">
        <v>0</v>
      </c>
      <c r="K54" s="101">
        <v>0</v>
      </c>
      <c r="L54" s="101">
        <v>0</v>
      </c>
      <c r="M54" s="101">
        <v>0</v>
      </c>
      <c r="N54" s="16"/>
      <c r="O54" s="101">
        <v>104.1726</v>
      </c>
      <c r="P54" s="101">
        <v>127.764</v>
      </c>
      <c r="Q54" s="101">
        <v>609.95000000000005</v>
      </c>
      <c r="R54" s="101">
        <v>548.601</v>
      </c>
      <c r="S54" s="101">
        <v>521.30499999999995</v>
      </c>
      <c r="T54" s="101">
        <v>513.14</v>
      </c>
      <c r="U54" s="101">
        <v>489.41500000000002</v>
      </c>
      <c r="V54" s="101">
        <v>443.62299999999999</v>
      </c>
      <c r="W54" s="101">
        <v>450.733</v>
      </c>
      <c r="X54" s="101">
        <v>541.30256771433142</v>
      </c>
      <c r="Y54" s="16"/>
      <c r="Z54" s="101">
        <v>3044.1562312589899</v>
      </c>
      <c r="AA54" s="101">
        <v>3650.5735997464099</v>
      </c>
      <c r="AB54" s="101">
        <v>6394.9491064639196</v>
      </c>
      <c r="AC54" s="101">
        <v>5395.8701823853798</v>
      </c>
      <c r="AD54" s="101">
        <v>5809.5857791957797</v>
      </c>
      <c r="AE54" s="101">
        <v>6378.9735619933299</v>
      </c>
      <c r="AF54" s="101">
        <v>8328.9901341743807</v>
      </c>
      <c r="AG54" s="101">
        <v>8981.69698328704</v>
      </c>
      <c r="AH54" s="101">
        <v>10142.49615436627</v>
      </c>
      <c r="AI54" s="101">
        <v>11789.071210123271</v>
      </c>
      <c r="AJ54" s="16"/>
      <c r="AK54" s="101"/>
      <c r="AL54" s="101"/>
      <c r="AM54" s="101"/>
      <c r="AN54" s="101"/>
      <c r="AO54" s="101"/>
      <c r="AP54" s="101"/>
      <c r="AQ54" s="101"/>
      <c r="AR54" s="101"/>
      <c r="AS54" s="101"/>
      <c r="AT54" s="101"/>
      <c r="AU54" s="16"/>
      <c r="AV54" s="101">
        <v>0</v>
      </c>
      <c r="AW54" s="101">
        <v>0</v>
      </c>
      <c r="AX54" s="101">
        <v>0</v>
      </c>
      <c r="AY54" s="101">
        <v>0</v>
      </c>
      <c r="AZ54" s="101">
        <v>0.03</v>
      </c>
      <c r="BA54" s="101">
        <v>0.93799999999999994</v>
      </c>
      <c r="BB54" s="101">
        <v>0.20499999999999999</v>
      </c>
      <c r="BC54" s="101">
        <v>0.15</v>
      </c>
      <c r="BD54" s="101">
        <v>0</v>
      </c>
      <c r="BE54" s="101">
        <v>0</v>
      </c>
      <c r="BF54" s="16"/>
      <c r="BG54" s="101">
        <v>89.573785714285719</v>
      </c>
      <c r="BH54" s="101">
        <v>52.049166666666665</v>
      </c>
      <c r="BI54" s="101">
        <v>107.56435714285715</v>
      </c>
      <c r="BJ54" s="101">
        <v>71.371904761904759</v>
      </c>
      <c r="BK54" s="101">
        <v>126.67416666666666</v>
      </c>
      <c r="BL54" s="101">
        <v>155.84426190476191</v>
      </c>
      <c r="BM54" s="101">
        <v>127.14795238095238</v>
      </c>
      <c r="BN54" s="101">
        <v>61.362285714285711</v>
      </c>
      <c r="BO54" s="101">
        <v>50.800642857142854</v>
      </c>
      <c r="BP54" s="101">
        <v>47.323868938733462</v>
      </c>
      <c r="BQ54" s="16"/>
      <c r="BR54" s="101">
        <v>0</v>
      </c>
      <c r="BS54" s="101">
        <v>0</v>
      </c>
      <c r="BT54" s="101">
        <v>0</v>
      </c>
      <c r="BU54" s="101">
        <v>0</v>
      </c>
      <c r="BV54" s="101">
        <v>0</v>
      </c>
      <c r="BW54" s="101">
        <v>6.4596697645806112</v>
      </c>
      <c r="BX54" s="101">
        <v>45.961944202513664</v>
      </c>
      <c r="BY54" s="101">
        <v>1.3457645342876272</v>
      </c>
      <c r="BZ54" s="101">
        <v>0</v>
      </c>
      <c r="CA54" s="101">
        <v>0</v>
      </c>
      <c r="CB54" s="16"/>
      <c r="CC54" s="101"/>
      <c r="CD54" s="101"/>
      <c r="CE54" s="101"/>
      <c r="CF54" s="101"/>
      <c r="CG54" s="101"/>
      <c r="CH54" s="101"/>
      <c r="CI54" s="101"/>
      <c r="CJ54" s="101"/>
      <c r="CK54" s="101"/>
      <c r="CL54" s="101"/>
      <c r="CM54" s="16"/>
      <c r="CN54" s="101">
        <v>0</v>
      </c>
      <c r="CO54" s="101">
        <v>0</v>
      </c>
      <c r="CP54" s="101">
        <v>0</v>
      </c>
      <c r="CQ54" s="101">
        <v>0</v>
      </c>
      <c r="CR54" s="101">
        <v>0</v>
      </c>
      <c r="CS54" s="101">
        <v>0</v>
      </c>
      <c r="CT54" s="101">
        <v>0</v>
      </c>
      <c r="CU54" s="101">
        <v>0</v>
      </c>
      <c r="CV54" s="101">
        <v>0</v>
      </c>
      <c r="CW54" s="101">
        <v>0</v>
      </c>
      <c r="CX54" s="16"/>
      <c r="CY54" s="101">
        <v>0</v>
      </c>
      <c r="CZ54" s="101">
        <v>0</v>
      </c>
      <c r="DA54" s="101">
        <v>0</v>
      </c>
      <c r="DB54" s="101">
        <v>0</v>
      </c>
      <c r="DC54" s="101">
        <v>0</v>
      </c>
      <c r="DD54" s="101">
        <v>0</v>
      </c>
      <c r="DE54" s="101">
        <v>0</v>
      </c>
      <c r="DF54" s="101">
        <v>0</v>
      </c>
      <c r="DG54" s="101">
        <v>0</v>
      </c>
      <c r="DH54" s="101">
        <v>0</v>
      </c>
      <c r="DI54" s="16"/>
      <c r="DJ54" s="101">
        <v>0</v>
      </c>
      <c r="DK54" s="101">
        <v>0</v>
      </c>
      <c r="DL54" s="101">
        <v>0</v>
      </c>
      <c r="DM54" s="101">
        <v>11.291</v>
      </c>
      <c r="DN54" s="101">
        <v>0</v>
      </c>
      <c r="DO54" s="101">
        <v>0</v>
      </c>
      <c r="DP54" s="101">
        <v>0</v>
      </c>
      <c r="DQ54" s="101">
        <v>0</v>
      </c>
      <c r="DR54" s="101">
        <v>0</v>
      </c>
      <c r="DS54" s="101">
        <v>0</v>
      </c>
      <c r="DT54" s="16"/>
      <c r="DU54" s="101">
        <v>0</v>
      </c>
      <c r="DV54" s="101">
        <v>0</v>
      </c>
      <c r="DW54" s="101">
        <v>5.2350000000000003</v>
      </c>
      <c r="DX54" s="101">
        <v>0</v>
      </c>
      <c r="DY54" s="101">
        <v>0</v>
      </c>
      <c r="DZ54" s="101">
        <v>2.891</v>
      </c>
      <c r="EA54" s="101">
        <v>2.6179999999999999</v>
      </c>
      <c r="EB54" s="101">
        <v>0</v>
      </c>
      <c r="EC54" s="101">
        <v>0</v>
      </c>
      <c r="ED54" s="101">
        <v>0</v>
      </c>
      <c r="EE54" s="16"/>
      <c r="EF54" s="101">
        <v>8.824880952380953</v>
      </c>
      <c r="EG54" s="101">
        <v>3.3643095238095237</v>
      </c>
      <c r="EH54" s="101">
        <v>18.111238095238097</v>
      </c>
      <c r="EI54" s="101">
        <v>12.917857142857143</v>
      </c>
      <c r="EJ54" s="101">
        <v>14.491571428571429</v>
      </c>
      <c r="EK54" s="101">
        <v>14.250952380952381</v>
      </c>
      <c r="EL54" s="101">
        <v>13.367261904761905</v>
      </c>
      <c r="EM54" s="101">
        <v>11.268666666666666</v>
      </c>
      <c r="EN54" s="101">
        <v>4.7147380952380953</v>
      </c>
      <c r="EO54" s="101">
        <v>4.3593944025439697</v>
      </c>
      <c r="EP54" s="16"/>
      <c r="EQ54" s="101">
        <v>986.38478299999997</v>
      </c>
      <c r="ER54" s="101">
        <v>1009.4678749999999</v>
      </c>
      <c r="ES54" s="101">
        <v>1053.5123619999999</v>
      </c>
      <c r="ET54" s="101">
        <v>888.89140600000007</v>
      </c>
      <c r="EU54" s="101">
        <v>853.60060399999998</v>
      </c>
      <c r="EV54" s="101">
        <v>904.72825200000011</v>
      </c>
      <c r="EW54" s="101">
        <v>871.76123900000005</v>
      </c>
      <c r="EX54" s="101">
        <v>1130.65969</v>
      </c>
      <c r="EY54" s="101">
        <v>1214.6827635994205</v>
      </c>
      <c r="EZ54" s="101">
        <v>1330.9436665181568</v>
      </c>
      <c r="FA54" s="16"/>
      <c r="FB54" s="101">
        <v>366.82924300000002</v>
      </c>
      <c r="FC54" s="101">
        <v>379.46757600000001</v>
      </c>
      <c r="FD54" s="101">
        <v>401.889996</v>
      </c>
      <c r="FE54" s="101">
        <v>537.77354600000001</v>
      </c>
      <c r="FF54" s="101">
        <v>675.09361899999999</v>
      </c>
      <c r="FG54" s="101">
        <v>614.53452500000003</v>
      </c>
      <c r="FH54" s="101">
        <v>616.92089199999998</v>
      </c>
      <c r="FI54" s="101">
        <v>404.27372700000001</v>
      </c>
      <c r="FJ54" s="101">
        <v>571.556556</v>
      </c>
      <c r="FK54" s="101">
        <v>387.6412049836639</v>
      </c>
      <c r="FL54" s="16"/>
      <c r="FM54" s="101">
        <v>12.330857142857143</v>
      </c>
      <c r="FN54" s="101">
        <v>5.6451904761904768</v>
      </c>
      <c r="FO54" s="101">
        <v>70.191785714285714</v>
      </c>
      <c r="FP54" s="101">
        <v>60.513357142857146</v>
      </c>
      <c r="FQ54" s="101">
        <v>16.915690476190477</v>
      </c>
      <c r="FR54" s="101">
        <v>18.620023809523811</v>
      </c>
      <c r="FS54" s="101">
        <v>8.5262380952380958</v>
      </c>
      <c r="FT54" s="101">
        <v>4.6813333333333329</v>
      </c>
      <c r="FU54" s="101">
        <v>0.32971428571428574</v>
      </c>
      <c r="FV54" s="101">
        <v>0</v>
      </c>
      <c r="FW54" s="16"/>
      <c r="FX54" s="101"/>
      <c r="FY54" s="101"/>
      <c r="FZ54" s="101"/>
      <c r="GA54" s="101"/>
      <c r="GB54" s="101"/>
      <c r="GC54" s="101"/>
      <c r="GD54" s="101"/>
      <c r="GE54" s="101"/>
      <c r="GF54" s="101"/>
      <c r="GG54" s="101"/>
      <c r="GH54" s="16"/>
      <c r="GI54" s="101">
        <v>60.954969885811735</v>
      </c>
      <c r="GJ54" s="101">
        <v>2.5938615776797249</v>
      </c>
      <c r="GK54" s="101">
        <v>23.864951447305526</v>
      </c>
      <c r="GL54" s="101">
        <v>13.55183829562562</v>
      </c>
      <c r="GM54" s="101">
        <v>43.280560881215862</v>
      </c>
      <c r="GN54" s="101">
        <v>13.515460723127841</v>
      </c>
      <c r="GO54" s="101">
        <v>6.6581558028292767</v>
      </c>
      <c r="GP54" s="101">
        <v>9.6728566638025324</v>
      </c>
      <c r="GQ54" s="101">
        <v>6.9550320609846716</v>
      </c>
      <c r="GR54" s="101">
        <v>7.6322567322781616</v>
      </c>
      <c r="GS54" s="16"/>
      <c r="GT54" s="101">
        <v>3.5286190476190478</v>
      </c>
      <c r="GU54" s="101">
        <v>1.9729047619047619</v>
      </c>
      <c r="GV54" s="101">
        <v>1.9236666666666666</v>
      </c>
      <c r="GW54" s="101">
        <v>1.5287142857142857</v>
      </c>
      <c r="GX54" s="101">
        <v>1.0447380952380954</v>
      </c>
      <c r="GY54" s="101">
        <v>0.89328571428571435</v>
      </c>
      <c r="GZ54" s="101">
        <v>1.1098095238095238</v>
      </c>
      <c r="HA54" s="101">
        <v>0.53502380952380957</v>
      </c>
      <c r="HB54" s="101">
        <v>0.65590476190476188</v>
      </c>
      <c r="HC54" s="101">
        <v>0.53149022942090873</v>
      </c>
      <c r="HD54" s="16"/>
      <c r="HE54" s="101">
        <v>0</v>
      </c>
      <c r="HF54" s="101">
        <v>0</v>
      </c>
      <c r="HG54" s="101">
        <v>0.52828571428571425</v>
      </c>
      <c r="HH54" s="101">
        <v>0.45873809523809528</v>
      </c>
      <c r="HI54" s="101">
        <v>1.5159047619047619</v>
      </c>
      <c r="HJ54" s="101">
        <v>2.7227380952380953</v>
      </c>
      <c r="HK54" s="101">
        <v>0.75345238095238098</v>
      </c>
      <c r="HL54" s="101">
        <v>0.19478571428571428</v>
      </c>
      <c r="HM54" s="101">
        <v>0.11638095238095238</v>
      </c>
      <c r="HN54" s="101">
        <v>6.9535520747841972E-2</v>
      </c>
      <c r="HP54" s="154">
        <v>0</v>
      </c>
      <c r="HQ54" s="154">
        <v>0</v>
      </c>
      <c r="HR54" s="154">
        <v>0</v>
      </c>
      <c r="HS54" s="154">
        <v>0</v>
      </c>
      <c r="HT54" s="154">
        <v>0</v>
      </c>
      <c r="HU54" s="154">
        <v>0</v>
      </c>
      <c r="HV54" s="154">
        <v>0</v>
      </c>
      <c r="HW54" s="154">
        <v>0</v>
      </c>
      <c r="HX54" s="154">
        <v>0</v>
      </c>
      <c r="HY54" s="154">
        <v>0</v>
      </c>
      <c r="HZ54" s="8"/>
      <c r="IA54" s="154">
        <v>-56.253338674764954</v>
      </c>
      <c r="IB54" s="154">
        <v>-57.876883391857568</v>
      </c>
      <c r="IC54" s="154">
        <v>-61.320461205529575</v>
      </c>
      <c r="ID54" s="154">
        <v>-87.664877228160151</v>
      </c>
      <c r="IE54" s="154">
        <v>-114.89380804154247</v>
      </c>
      <c r="IF54" s="154">
        <v>-101.45524965049367</v>
      </c>
      <c r="IG54" s="154">
        <v>-104.03118305051861</v>
      </c>
      <c r="IH54" s="154">
        <v>-54.774239389638183</v>
      </c>
      <c r="II54" s="154">
        <v>-85.626871124772833</v>
      </c>
      <c r="IJ54" s="154">
        <v>-48.739037389302112</v>
      </c>
      <c r="IK54" s="8"/>
      <c r="IL54" s="154">
        <v>-2409.4391326627315</v>
      </c>
      <c r="IM54" s="154">
        <v>-2478.97868830773</v>
      </c>
      <c r="IN54" s="154">
        <v>-2626.4737763522116</v>
      </c>
      <c r="IO54" s="154">
        <v>-3754.855991300602</v>
      </c>
      <c r="IP54" s="154">
        <v>-4921.123682924037</v>
      </c>
      <c r="IQ54" s="154">
        <v>-4345.5242743063318</v>
      </c>
      <c r="IR54" s="154">
        <v>-4455.8564765074661</v>
      </c>
      <c r="IS54" s="154">
        <v>-2346.0864538238375</v>
      </c>
      <c r="IT54" s="154">
        <v>-3667.5642540670606</v>
      </c>
      <c r="IU54" s="154">
        <v>-2087.587096884205</v>
      </c>
      <c r="IV54" s="8"/>
      <c r="IW54" s="154"/>
      <c r="IX54" s="154"/>
      <c r="IY54" s="154"/>
      <c r="IZ54" s="154"/>
      <c r="JA54" s="154"/>
      <c r="JB54" s="154"/>
      <c r="JC54" s="154"/>
      <c r="JD54" s="154"/>
      <c r="JE54" s="154"/>
      <c r="JF54" s="154"/>
      <c r="JG54" s="8"/>
      <c r="JH54" s="154">
        <v>0</v>
      </c>
      <c r="JI54" s="154">
        <v>0</v>
      </c>
      <c r="JJ54" s="154">
        <v>0</v>
      </c>
      <c r="JK54" s="154">
        <v>0</v>
      </c>
      <c r="JL54" s="154">
        <v>0</v>
      </c>
      <c r="JM54" s="154">
        <v>0</v>
      </c>
      <c r="JN54" s="154">
        <v>0</v>
      </c>
      <c r="JO54" s="154">
        <v>0</v>
      </c>
      <c r="JP54" s="154">
        <v>0</v>
      </c>
      <c r="JQ54" s="154">
        <v>0</v>
      </c>
      <c r="JR54" s="8"/>
      <c r="JS54" s="154"/>
      <c r="JT54" s="154"/>
      <c r="JU54" s="154"/>
      <c r="JV54" s="154"/>
      <c r="JW54" s="154"/>
      <c r="JX54" s="154"/>
      <c r="JY54" s="154"/>
      <c r="JZ54" s="154"/>
      <c r="KA54" s="154"/>
      <c r="KB54" s="154"/>
      <c r="KC54" s="8"/>
      <c r="KD54" s="154"/>
      <c r="KE54" s="154"/>
      <c r="KF54" s="154"/>
      <c r="KG54" s="154"/>
      <c r="KH54" s="154"/>
      <c r="KI54" s="154"/>
      <c r="KJ54" s="154"/>
      <c r="KK54" s="154"/>
      <c r="KL54" s="154"/>
      <c r="KM54" s="154"/>
      <c r="KN54" s="8"/>
      <c r="KO54" s="154"/>
      <c r="KP54" s="154"/>
      <c r="KQ54" s="154"/>
      <c r="KR54" s="154"/>
      <c r="KS54" s="154"/>
      <c r="KT54" s="154"/>
      <c r="KU54" s="154"/>
      <c r="KV54" s="154"/>
      <c r="KW54" s="154"/>
      <c r="KX54" s="154"/>
      <c r="KY54" s="8"/>
      <c r="KZ54" s="154"/>
      <c r="LA54" s="154"/>
      <c r="LB54" s="154"/>
      <c r="LC54" s="154"/>
      <c r="LD54" s="154"/>
      <c r="LE54" s="154"/>
      <c r="LF54" s="154"/>
      <c r="LG54" s="154"/>
      <c r="LH54" s="154"/>
      <c r="LI54" s="154"/>
      <c r="LJ54" s="8"/>
      <c r="LK54" s="154"/>
      <c r="LL54" s="154"/>
      <c r="LM54" s="154"/>
      <c r="LN54" s="154"/>
      <c r="LO54" s="154"/>
      <c r="LP54" s="154"/>
      <c r="LQ54" s="154"/>
      <c r="LR54" s="154"/>
      <c r="LS54" s="154"/>
      <c r="LT54" s="154"/>
    </row>
    <row r="55" spans="1:332" ht="12.75" x14ac:dyDescent="0.2">
      <c r="A55" s="155">
        <v>53</v>
      </c>
      <c r="B55" s="144" t="s">
        <v>90</v>
      </c>
      <c r="C55" s="155">
        <v>53</v>
      </c>
      <c r="D55" s="100">
        <v>0</v>
      </c>
      <c r="E55" s="100">
        <v>0</v>
      </c>
      <c r="F55" s="100">
        <v>0</v>
      </c>
      <c r="G55" s="100">
        <v>0</v>
      </c>
      <c r="H55" s="100">
        <v>0</v>
      </c>
      <c r="I55" s="100">
        <v>0</v>
      </c>
      <c r="J55" s="100">
        <v>0</v>
      </c>
      <c r="K55" s="100">
        <v>0</v>
      </c>
      <c r="L55" s="100">
        <v>0</v>
      </c>
      <c r="M55" s="100">
        <v>0</v>
      </c>
      <c r="N55" s="16"/>
      <c r="O55" s="100">
        <v>0</v>
      </c>
      <c r="P55" s="100">
        <v>0</v>
      </c>
      <c r="Q55" s="100">
        <v>0</v>
      </c>
      <c r="R55" s="100">
        <v>0</v>
      </c>
      <c r="S55" s="100">
        <v>0.32200000000000001</v>
      </c>
      <c r="T55" s="100">
        <v>0.436</v>
      </c>
      <c r="U55" s="100">
        <v>0.20100000000000001</v>
      </c>
      <c r="V55" s="100">
        <v>8.1000000000000003E-2</v>
      </c>
      <c r="W55" s="100">
        <v>0</v>
      </c>
      <c r="X55" s="100">
        <v>0</v>
      </c>
      <c r="Y55" s="16"/>
      <c r="Z55" s="100">
        <v>44.004303644209998</v>
      </c>
      <c r="AA55" s="100">
        <v>14.91370297303</v>
      </c>
      <c r="AB55" s="100">
        <v>59.554553543990004</v>
      </c>
      <c r="AC55" s="100">
        <v>60.110865540500001</v>
      </c>
      <c r="AD55" s="100">
        <v>73.717678520839996</v>
      </c>
      <c r="AE55" s="100">
        <v>93.071918729010008</v>
      </c>
      <c r="AF55" s="100">
        <v>140.89938854741999</v>
      </c>
      <c r="AG55" s="100">
        <v>135.70975653223999</v>
      </c>
      <c r="AH55" s="100">
        <v>90.699267310389999</v>
      </c>
      <c r="AI55" s="100">
        <v>99.281277542081767</v>
      </c>
      <c r="AJ55" s="16"/>
      <c r="AK55" s="100"/>
      <c r="AL55" s="100"/>
      <c r="AM55" s="100"/>
      <c r="AN55" s="100"/>
      <c r="AO55" s="100"/>
      <c r="AP55" s="100"/>
      <c r="AQ55" s="100"/>
      <c r="AR55" s="100"/>
      <c r="AS55" s="100"/>
      <c r="AT55" s="100"/>
      <c r="AU55" s="16"/>
      <c r="AV55" s="100">
        <v>0</v>
      </c>
      <c r="AW55" s="100">
        <v>0</v>
      </c>
      <c r="AX55" s="100">
        <v>0</v>
      </c>
      <c r="AY55" s="100">
        <v>0</v>
      </c>
      <c r="AZ55" s="100">
        <v>0</v>
      </c>
      <c r="BA55" s="100">
        <v>0</v>
      </c>
      <c r="BB55" s="100">
        <v>0</v>
      </c>
      <c r="BC55" s="100">
        <v>0</v>
      </c>
      <c r="BD55" s="100">
        <v>0</v>
      </c>
      <c r="BE55" s="100">
        <v>0</v>
      </c>
      <c r="BF55" s="16"/>
      <c r="BG55" s="100">
        <v>1.9047619047619048E-4</v>
      </c>
      <c r="BH55" s="100">
        <v>0</v>
      </c>
      <c r="BI55" s="100">
        <v>2.0238095238095241E-3</v>
      </c>
      <c r="BJ55" s="100">
        <v>0</v>
      </c>
      <c r="BK55" s="100">
        <v>0</v>
      </c>
      <c r="BL55" s="100">
        <v>0</v>
      </c>
      <c r="BM55" s="100">
        <v>0</v>
      </c>
      <c r="BN55" s="100">
        <v>0</v>
      </c>
      <c r="BO55" s="100">
        <v>0</v>
      </c>
      <c r="BP55" s="100">
        <v>0</v>
      </c>
      <c r="BQ55" s="16"/>
      <c r="BR55" s="100">
        <v>0</v>
      </c>
      <c r="BS55" s="100">
        <v>0</v>
      </c>
      <c r="BT55" s="100">
        <v>0</v>
      </c>
      <c r="BU55" s="100">
        <v>0</v>
      </c>
      <c r="BV55" s="100">
        <v>0</v>
      </c>
      <c r="BW55" s="100">
        <v>0</v>
      </c>
      <c r="BX55" s="100">
        <v>0</v>
      </c>
      <c r="BY55" s="100">
        <v>0</v>
      </c>
      <c r="BZ55" s="100">
        <v>0</v>
      </c>
      <c r="CA55" s="100">
        <v>0</v>
      </c>
      <c r="CB55" s="16"/>
      <c r="CC55" s="100"/>
      <c r="CD55" s="100"/>
      <c r="CE55" s="100"/>
      <c r="CF55" s="100"/>
      <c r="CG55" s="100"/>
      <c r="CH55" s="100"/>
      <c r="CI55" s="100"/>
      <c r="CJ55" s="100"/>
      <c r="CK55" s="100"/>
      <c r="CL55" s="100"/>
      <c r="CM55" s="16"/>
      <c r="CN55" s="100">
        <v>0</v>
      </c>
      <c r="CO55" s="100">
        <v>0</v>
      </c>
      <c r="CP55" s="100">
        <v>0</v>
      </c>
      <c r="CQ55" s="100">
        <v>0</v>
      </c>
      <c r="CR55" s="100">
        <v>0</v>
      </c>
      <c r="CS55" s="100">
        <v>0</v>
      </c>
      <c r="CT55" s="100">
        <v>0</v>
      </c>
      <c r="CU55" s="100">
        <v>0</v>
      </c>
      <c r="CV55" s="100">
        <v>0</v>
      </c>
      <c r="CW55" s="100">
        <v>0</v>
      </c>
      <c r="CX55" s="16"/>
      <c r="CY55" s="100">
        <v>0</v>
      </c>
      <c r="CZ55" s="100">
        <v>0</v>
      </c>
      <c r="DA55" s="100">
        <v>0</v>
      </c>
      <c r="DB55" s="100">
        <v>0</v>
      </c>
      <c r="DC55" s="100">
        <v>0</v>
      </c>
      <c r="DD55" s="100">
        <v>0</v>
      </c>
      <c r="DE55" s="100">
        <v>0</v>
      </c>
      <c r="DF55" s="100">
        <v>0</v>
      </c>
      <c r="DG55" s="100">
        <v>0</v>
      </c>
      <c r="DH55" s="100">
        <v>0</v>
      </c>
      <c r="DI55" s="16"/>
      <c r="DJ55" s="100">
        <v>0</v>
      </c>
      <c r="DK55" s="100">
        <v>0</v>
      </c>
      <c r="DL55" s="100">
        <v>0</v>
      </c>
      <c r="DM55" s="100">
        <v>0</v>
      </c>
      <c r="DN55" s="100">
        <v>0</v>
      </c>
      <c r="DO55" s="100">
        <v>0</v>
      </c>
      <c r="DP55" s="100">
        <v>0</v>
      </c>
      <c r="DQ55" s="100">
        <v>0</v>
      </c>
      <c r="DR55" s="100">
        <v>0</v>
      </c>
      <c r="DS55" s="100">
        <v>0</v>
      </c>
      <c r="DT55" s="16"/>
      <c r="DU55" s="100">
        <v>0</v>
      </c>
      <c r="DV55" s="100">
        <v>0</v>
      </c>
      <c r="DW55" s="100">
        <v>0</v>
      </c>
      <c r="DX55" s="100">
        <v>0</v>
      </c>
      <c r="DY55" s="100">
        <v>0</v>
      </c>
      <c r="DZ55" s="100">
        <v>0</v>
      </c>
      <c r="EA55" s="100">
        <v>0</v>
      </c>
      <c r="EB55" s="100">
        <v>0</v>
      </c>
      <c r="EC55" s="100">
        <v>0</v>
      </c>
      <c r="ED55" s="100">
        <v>0</v>
      </c>
      <c r="EE55" s="16"/>
      <c r="EF55" s="100">
        <v>2.407142857142857E-2</v>
      </c>
      <c r="EG55" s="100">
        <v>7.223809523809524E-2</v>
      </c>
      <c r="EH55" s="100">
        <v>0.11995238095238096</v>
      </c>
      <c r="EI55" s="100">
        <v>0.13592857142857143</v>
      </c>
      <c r="EJ55" s="100">
        <v>0.23976190476190476</v>
      </c>
      <c r="EK55" s="100">
        <v>0.39657142857142857</v>
      </c>
      <c r="EL55" s="100">
        <v>1.0271428571428571</v>
      </c>
      <c r="EM55" s="100">
        <v>0.8180952380952381</v>
      </c>
      <c r="EN55" s="100">
        <v>0.80502380952380947</v>
      </c>
      <c r="EO55" s="100">
        <v>1.2483808063649429</v>
      </c>
      <c r="EP55" s="16"/>
      <c r="EQ55" s="100">
        <v>101.00426399999999</v>
      </c>
      <c r="ER55" s="100">
        <v>102.236424</v>
      </c>
      <c r="ES55" s="100">
        <v>100.07621100000001</v>
      </c>
      <c r="ET55" s="100">
        <v>113.69406500000001</v>
      </c>
      <c r="EU55" s="100">
        <v>121.919493</v>
      </c>
      <c r="EV55" s="100">
        <v>128.115962</v>
      </c>
      <c r="EW55" s="100">
        <v>139.37275600000001</v>
      </c>
      <c r="EX55" s="100">
        <v>137.949251</v>
      </c>
      <c r="EY55" s="100">
        <v>139.63271345130957</v>
      </c>
      <c r="EZ55" s="100">
        <v>144.15206023907012</v>
      </c>
      <c r="FA55" s="16"/>
      <c r="FB55" s="100">
        <v>0</v>
      </c>
      <c r="FC55" s="100">
        <v>0</v>
      </c>
      <c r="FD55" s="100">
        <v>0</v>
      </c>
      <c r="FE55" s="100">
        <v>0</v>
      </c>
      <c r="FF55" s="100">
        <v>3.4014999999999997E-2</v>
      </c>
      <c r="FG55" s="100">
        <v>4.6420999999999997E-2</v>
      </c>
      <c r="FH55" s="100">
        <v>5.0333000000000003E-2</v>
      </c>
      <c r="FI55" s="100">
        <v>0</v>
      </c>
      <c r="FJ55" s="100">
        <v>0</v>
      </c>
      <c r="FK55" s="100">
        <v>0</v>
      </c>
      <c r="FL55" s="16"/>
      <c r="FM55" s="100">
        <v>0</v>
      </c>
      <c r="FN55" s="100">
        <v>0</v>
      </c>
      <c r="FO55" s="100">
        <v>7.1904761904761907E-3</v>
      </c>
      <c r="FP55" s="100">
        <v>0</v>
      </c>
      <c r="FQ55" s="100">
        <v>0</v>
      </c>
      <c r="FR55" s="100">
        <v>0</v>
      </c>
      <c r="FS55" s="100">
        <v>0</v>
      </c>
      <c r="FT55" s="100">
        <v>0</v>
      </c>
      <c r="FU55" s="100">
        <v>0</v>
      </c>
      <c r="FV55" s="100">
        <v>0</v>
      </c>
      <c r="FW55" s="16"/>
      <c r="FX55" s="100"/>
      <c r="FY55" s="100"/>
      <c r="FZ55" s="100"/>
      <c r="GA55" s="100"/>
      <c r="GB55" s="100"/>
      <c r="GC55" s="100"/>
      <c r="GD55" s="100"/>
      <c r="GE55" s="100"/>
      <c r="GF55" s="100"/>
      <c r="GG55" s="100"/>
      <c r="GH55" s="16"/>
      <c r="GI55" s="100">
        <v>3.5793227798621756</v>
      </c>
      <c r="GJ55" s="100">
        <v>0</v>
      </c>
      <c r="GK55" s="100">
        <v>0.90993875235832478</v>
      </c>
      <c r="GL55" s="100">
        <v>1.2547306642856635</v>
      </c>
      <c r="GM55" s="100">
        <v>0.52081899991743952</v>
      </c>
      <c r="GN55" s="100">
        <v>0.75207496898885851</v>
      </c>
      <c r="GO55" s="100">
        <v>1.006050357813024</v>
      </c>
      <c r="GP55" s="100">
        <v>0.8786269275577695</v>
      </c>
      <c r="GQ55" s="100">
        <v>0.68964497976249095</v>
      </c>
      <c r="GR55" s="100">
        <v>0.75679702027554885</v>
      </c>
      <c r="GS55" s="16"/>
      <c r="GT55" s="100">
        <v>0.45354761904761909</v>
      </c>
      <c r="GU55" s="100">
        <v>0.12516666666666668</v>
      </c>
      <c r="GV55" s="100">
        <v>0.75935714285714295</v>
      </c>
      <c r="GW55" s="100">
        <v>0.75640476190476191</v>
      </c>
      <c r="GX55" s="100">
        <v>1.0913095238095238</v>
      </c>
      <c r="GY55" s="100">
        <v>1.0437142857142856</v>
      </c>
      <c r="GZ55" s="100">
        <v>1.1189761904761906</v>
      </c>
      <c r="HA55" s="100">
        <v>0.99080952380952381</v>
      </c>
      <c r="HB55" s="100">
        <v>0.97828571428571431</v>
      </c>
      <c r="HC55" s="100">
        <v>1.0769512983789908</v>
      </c>
      <c r="HD55" s="16"/>
      <c r="HE55" s="100">
        <v>0</v>
      </c>
      <c r="HF55" s="100">
        <v>4.2023809523809526E-2</v>
      </c>
      <c r="HG55" s="100">
        <v>0</v>
      </c>
      <c r="HH55" s="100">
        <v>0</v>
      </c>
      <c r="HI55" s="100">
        <v>0</v>
      </c>
      <c r="HJ55" s="100">
        <v>0</v>
      </c>
      <c r="HK55" s="100">
        <v>0</v>
      </c>
      <c r="HL55" s="100">
        <v>0</v>
      </c>
      <c r="HM55" s="100">
        <v>0</v>
      </c>
      <c r="HN55" s="100">
        <v>0</v>
      </c>
      <c r="HP55" s="70">
        <v>0</v>
      </c>
      <c r="HQ55" s="70">
        <v>0</v>
      </c>
      <c r="HR55" s="70">
        <v>0</v>
      </c>
      <c r="HS55" s="70">
        <v>0</v>
      </c>
      <c r="HT55" s="70">
        <v>0</v>
      </c>
      <c r="HU55" s="70">
        <v>0</v>
      </c>
      <c r="HV55" s="70">
        <v>0</v>
      </c>
      <c r="HW55" s="70">
        <v>0</v>
      </c>
      <c r="HX55" s="70">
        <v>0</v>
      </c>
      <c r="HY55" s="70">
        <v>0</v>
      </c>
      <c r="HZ55" s="8"/>
      <c r="IA55" s="70">
        <v>0</v>
      </c>
      <c r="IB55" s="70">
        <v>0</v>
      </c>
      <c r="IC55" s="70">
        <v>0</v>
      </c>
      <c r="ID55" s="70">
        <v>0</v>
      </c>
      <c r="IE55" s="70">
        <v>0</v>
      </c>
      <c r="IF55" s="70">
        <v>0</v>
      </c>
      <c r="IG55" s="70">
        <v>0</v>
      </c>
      <c r="IH55" s="70">
        <v>0</v>
      </c>
      <c r="II55" s="70">
        <v>0</v>
      </c>
      <c r="IJ55" s="70">
        <v>0</v>
      </c>
      <c r="IK55" s="8"/>
      <c r="IL55" s="70">
        <v>0</v>
      </c>
      <c r="IM55" s="70">
        <v>0</v>
      </c>
      <c r="IN55" s="70">
        <v>0</v>
      </c>
      <c r="IO55" s="70">
        <v>0</v>
      </c>
      <c r="IP55" s="70">
        <v>0</v>
      </c>
      <c r="IQ55" s="70">
        <v>0</v>
      </c>
      <c r="IR55" s="70">
        <v>0</v>
      </c>
      <c r="IS55" s="70">
        <v>0</v>
      </c>
      <c r="IT55" s="70">
        <v>0</v>
      </c>
      <c r="IU55" s="70">
        <v>0</v>
      </c>
      <c r="IV55" s="8"/>
      <c r="IW55" s="70"/>
      <c r="IX55" s="70"/>
      <c r="IY55" s="70"/>
      <c r="IZ55" s="70"/>
      <c r="JA55" s="70"/>
      <c r="JB55" s="70"/>
      <c r="JC55" s="70"/>
      <c r="JD55" s="70"/>
      <c r="JE55" s="70"/>
      <c r="JF55" s="70"/>
      <c r="JG55" s="8"/>
      <c r="JH55" s="70">
        <v>0</v>
      </c>
      <c r="JI55" s="70">
        <v>0</v>
      </c>
      <c r="JJ55" s="70">
        <v>0</v>
      </c>
      <c r="JK55" s="70">
        <v>0</v>
      </c>
      <c r="JL55" s="70">
        <v>0</v>
      </c>
      <c r="JM55" s="70">
        <v>0</v>
      </c>
      <c r="JN55" s="70">
        <v>0</v>
      </c>
      <c r="JO55" s="70">
        <v>0</v>
      </c>
      <c r="JP55" s="70">
        <v>0</v>
      </c>
      <c r="JQ55" s="70">
        <v>0</v>
      </c>
      <c r="JR55" s="8"/>
      <c r="JS55" s="70"/>
      <c r="JT55" s="70"/>
      <c r="JU55" s="70"/>
      <c r="JV55" s="70"/>
      <c r="JW55" s="70"/>
      <c r="JX55" s="70"/>
      <c r="JY55" s="70"/>
      <c r="JZ55" s="70"/>
      <c r="KA55" s="70"/>
      <c r="KB55" s="70"/>
      <c r="KC55" s="8"/>
      <c r="KD55" s="70"/>
      <c r="KE55" s="70"/>
      <c r="KF55" s="70"/>
      <c r="KG55" s="70"/>
      <c r="KH55" s="70"/>
      <c r="KI55" s="70"/>
      <c r="KJ55" s="70"/>
      <c r="KK55" s="70"/>
      <c r="KL55" s="70"/>
      <c r="KM55" s="70"/>
      <c r="KN55" s="8"/>
      <c r="KO55" s="70"/>
      <c r="KP55" s="70"/>
      <c r="KQ55" s="70"/>
      <c r="KR55" s="70"/>
      <c r="KS55" s="70"/>
      <c r="KT55" s="70"/>
      <c r="KU55" s="70"/>
      <c r="KV55" s="70"/>
      <c r="KW55" s="70"/>
      <c r="KX55" s="70"/>
      <c r="KY55" s="8"/>
      <c r="KZ55" s="70"/>
      <c r="LA55" s="70"/>
      <c r="LB55" s="70"/>
      <c r="LC55" s="70"/>
      <c r="LD55" s="70"/>
      <c r="LE55" s="70"/>
      <c r="LF55" s="70"/>
      <c r="LG55" s="70"/>
      <c r="LH55" s="70"/>
      <c r="LI55" s="70"/>
      <c r="LJ55" s="8"/>
      <c r="LK55" s="70"/>
      <c r="LL55" s="70"/>
      <c r="LM55" s="70"/>
      <c r="LN55" s="70"/>
      <c r="LO55" s="70"/>
      <c r="LP55" s="70"/>
      <c r="LQ55" s="70"/>
      <c r="LR55" s="70"/>
      <c r="LS55" s="70"/>
      <c r="LT55" s="70"/>
    </row>
    <row r="56" spans="1:332" ht="12.75" x14ac:dyDescent="0.2">
      <c r="A56" s="155">
        <v>54</v>
      </c>
      <c r="B56" s="145" t="s">
        <v>91</v>
      </c>
      <c r="C56" s="155">
        <v>54</v>
      </c>
      <c r="D56" s="101">
        <v>0</v>
      </c>
      <c r="E56" s="101">
        <v>0</v>
      </c>
      <c r="F56" s="101">
        <v>0</v>
      </c>
      <c r="G56" s="101">
        <v>0</v>
      </c>
      <c r="H56" s="101">
        <v>0</v>
      </c>
      <c r="I56" s="101">
        <v>0</v>
      </c>
      <c r="J56" s="101">
        <v>0</v>
      </c>
      <c r="K56" s="101">
        <v>0</v>
      </c>
      <c r="L56" s="101">
        <v>0</v>
      </c>
      <c r="M56" s="101">
        <v>0</v>
      </c>
      <c r="N56" s="16"/>
      <c r="O56" s="101">
        <v>0</v>
      </c>
      <c r="P56" s="101">
        <v>0</v>
      </c>
      <c r="Q56" s="101">
        <v>0</v>
      </c>
      <c r="R56" s="101">
        <v>0</v>
      </c>
      <c r="S56" s="101">
        <v>0</v>
      </c>
      <c r="T56" s="101">
        <v>0</v>
      </c>
      <c r="U56" s="101">
        <v>0</v>
      </c>
      <c r="V56" s="101">
        <v>0</v>
      </c>
      <c r="W56" s="101">
        <v>0</v>
      </c>
      <c r="X56" s="101">
        <v>0</v>
      </c>
      <c r="Y56" s="16"/>
      <c r="Z56" s="101">
        <v>35411.6008746511</v>
      </c>
      <c r="AA56" s="101">
        <v>37283.621898021614</v>
      </c>
      <c r="AB56" s="101">
        <v>20138.2876828425</v>
      </c>
      <c r="AC56" s="101">
        <v>31089.040945303575</v>
      </c>
      <c r="AD56" s="101">
        <v>33169.973784854832</v>
      </c>
      <c r="AE56" s="101">
        <v>37436.233712371468</v>
      </c>
      <c r="AF56" s="101">
        <v>38011.604970051631</v>
      </c>
      <c r="AG56" s="101">
        <v>38103.746153842752</v>
      </c>
      <c r="AH56" s="101">
        <v>36144.36470841711</v>
      </c>
      <c r="AI56" s="101">
        <v>39235.883259024493</v>
      </c>
      <c r="AJ56" s="16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6"/>
      <c r="AV56" s="101">
        <v>0</v>
      </c>
      <c r="AW56" s="101">
        <v>0</v>
      </c>
      <c r="AX56" s="101">
        <v>0</v>
      </c>
      <c r="AY56" s="101">
        <v>0</v>
      </c>
      <c r="AZ56" s="101">
        <v>0</v>
      </c>
      <c r="BA56" s="101">
        <v>0</v>
      </c>
      <c r="BB56" s="101">
        <v>0</v>
      </c>
      <c r="BC56" s="101">
        <v>0</v>
      </c>
      <c r="BD56" s="101">
        <v>0.27600000000000002</v>
      </c>
      <c r="BE56" s="101">
        <v>0</v>
      </c>
      <c r="BF56" s="16"/>
      <c r="BG56" s="101">
        <v>0</v>
      </c>
      <c r="BH56" s="101">
        <v>0</v>
      </c>
      <c r="BI56" s="101">
        <v>0.67571428571428571</v>
      </c>
      <c r="BJ56" s="101">
        <v>3.2700476190476193</v>
      </c>
      <c r="BK56" s="101">
        <v>0.87038095238095237</v>
      </c>
      <c r="BL56" s="101">
        <v>0.50907142857142862</v>
      </c>
      <c r="BM56" s="101">
        <v>0.39102380952380955</v>
      </c>
      <c r="BN56" s="101">
        <v>0.25071428571428572</v>
      </c>
      <c r="BO56" s="101">
        <v>0</v>
      </c>
      <c r="BP56" s="101">
        <v>0</v>
      </c>
      <c r="BQ56" s="16"/>
      <c r="BR56" s="101">
        <v>0</v>
      </c>
      <c r="BS56" s="101">
        <v>0</v>
      </c>
      <c r="BT56" s="101">
        <v>0</v>
      </c>
      <c r="BU56" s="101">
        <v>0</v>
      </c>
      <c r="BV56" s="101">
        <v>0</v>
      </c>
      <c r="BW56" s="101">
        <v>0</v>
      </c>
      <c r="BX56" s="101">
        <v>0</v>
      </c>
      <c r="BY56" s="101">
        <v>0</v>
      </c>
      <c r="BZ56" s="101">
        <v>0</v>
      </c>
      <c r="CA56" s="101">
        <v>0</v>
      </c>
      <c r="CB56" s="16"/>
      <c r="CC56" s="101"/>
      <c r="CD56" s="101"/>
      <c r="CE56" s="101"/>
      <c r="CF56" s="101"/>
      <c r="CG56" s="101"/>
      <c r="CH56" s="101"/>
      <c r="CI56" s="101"/>
      <c r="CJ56" s="101"/>
      <c r="CK56" s="101"/>
      <c r="CL56" s="101"/>
      <c r="CM56" s="16"/>
      <c r="CN56" s="101">
        <v>0</v>
      </c>
      <c r="CO56" s="101">
        <v>0</v>
      </c>
      <c r="CP56" s="101">
        <v>0</v>
      </c>
      <c r="CQ56" s="101">
        <v>0</v>
      </c>
      <c r="CR56" s="101">
        <v>0</v>
      </c>
      <c r="CS56" s="101">
        <v>0</v>
      </c>
      <c r="CT56" s="101">
        <v>0</v>
      </c>
      <c r="CU56" s="101">
        <v>0</v>
      </c>
      <c r="CV56" s="101">
        <v>0</v>
      </c>
      <c r="CW56" s="101">
        <v>0</v>
      </c>
      <c r="CX56" s="16"/>
      <c r="CY56" s="101">
        <v>0</v>
      </c>
      <c r="CZ56" s="101">
        <v>0</v>
      </c>
      <c r="DA56" s="101">
        <v>0</v>
      </c>
      <c r="DB56" s="101">
        <v>0</v>
      </c>
      <c r="DC56" s="101">
        <v>0</v>
      </c>
      <c r="DD56" s="101">
        <v>0</v>
      </c>
      <c r="DE56" s="101">
        <v>0</v>
      </c>
      <c r="DF56" s="101">
        <v>0</v>
      </c>
      <c r="DG56" s="101">
        <v>0</v>
      </c>
      <c r="DH56" s="101">
        <v>0</v>
      </c>
      <c r="DI56" s="16"/>
      <c r="DJ56" s="101">
        <v>0</v>
      </c>
      <c r="DK56" s="101">
        <v>0</v>
      </c>
      <c r="DL56" s="101">
        <v>0</v>
      </c>
      <c r="DM56" s="101">
        <v>0</v>
      </c>
      <c r="DN56" s="101">
        <v>0</v>
      </c>
      <c r="DO56" s="101">
        <v>0</v>
      </c>
      <c r="DP56" s="101">
        <v>0</v>
      </c>
      <c r="DQ56" s="101">
        <v>0</v>
      </c>
      <c r="DR56" s="101">
        <v>0</v>
      </c>
      <c r="DS56" s="101">
        <v>0</v>
      </c>
      <c r="DT56" s="16"/>
      <c r="DU56" s="101">
        <v>0</v>
      </c>
      <c r="DV56" s="101">
        <v>0</v>
      </c>
      <c r="DW56" s="101">
        <v>0</v>
      </c>
      <c r="DX56" s="101">
        <v>0</v>
      </c>
      <c r="DY56" s="101">
        <v>0</v>
      </c>
      <c r="DZ56" s="101">
        <v>0</v>
      </c>
      <c r="EA56" s="101">
        <v>0</v>
      </c>
      <c r="EB56" s="101">
        <v>0</v>
      </c>
      <c r="EC56" s="101">
        <v>0</v>
      </c>
      <c r="ED56" s="101">
        <v>0</v>
      </c>
      <c r="EE56" s="16"/>
      <c r="EF56" s="101">
        <v>2.7565714285714287</v>
      </c>
      <c r="EG56" s="101">
        <v>2.2634285714285713</v>
      </c>
      <c r="EH56" s="101">
        <v>4.4187142857142856</v>
      </c>
      <c r="EI56" s="101">
        <v>4.3079761904761913</v>
      </c>
      <c r="EJ56" s="101">
        <v>1.7150952380952382</v>
      </c>
      <c r="EK56" s="101">
        <v>4.0130952380952385</v>
      </c>
      <c r="EL56" s="101">
        <v>5.6288095238095242</v>
      </c>
      <c r="EM56" s="101">
        <v>0.88723809523809527</v>
      </c>
      <c r="EN56" s="101">
        <v>1.446190476190476</v>
      </c>
      <c r="EO56" s="101">
        <v>1.3341588089073704</v>
      </c>
      <c r="EP56" s="16"/>
      <c r="EQ56" s="101">
        <v>130.33824799999999</v>
      </c>
      <c r="ER56" s="101">
        <v>143.466848</v>
      </c>
      <c r="ES56" s="101">
        <v>150.79356100000001</v>
      </c>
      <c r="ET56" s="101">
        <v>22.747649000000003</v>
      </c>
      <c r="EU56" s="101">
        <v>75.392277000000007</v>
      </c>
      <c r="EV56" s="101">
        <v>108.11568399999999</v>
      </c>
      <c r="EW56" s="101">
        <v>226.92365899999996</v>
      </c>
      <c r="EX56" s="101">
        <v>219.23270099999999</v>
      </c>
      <c r="EY56" s="101">
        <v>319.12511690088968</v>
      </c>
      <c r="EZ56" s="101">
        <v>473.78628478183396</v>
      </c>
      <c r="FA56" s="16"/>
      <c r="FB56" s="101">
        <v>709.42033200000003</v>
      </c>
      <c r="FC56" s="101">
        <v>718.90856499999995</v>
      </c>
      <c r="FD56" s="101">
        <v>721.471723</v>
      </c>
      <c r="FE56" s="101">
        <v>743.22089100000005</v>
      </c>
      <c r="FF56" s="101">
        <v>760.31260999999995</v>
      </c>
      <c r="FG56" s="101">
        <v>798.21508400000005</v>
      </c>
      <c r="FH56" s="101">
        <v>666.24250099999995</v>
      </c>
      <c r="FI56" s="101">
        <v>687.0059</v>
      </c>
      <c r="FJ56" s="101">
        <v>742.44644300000004</v>
      </c>
      <c r="FK56" s="101">
        <v>848.2074405040421</v>
      </c>
      <c r="FL56" s="16"/>
      <c r="FM56" s="101">
        <v>629.68176190476197</v>
      </c>
      <c r="FN56" s="101">
        <v>958.05466666666666</v>
      </c>
      <c r="FO56" s="101">
        <v>811.04190476190479</v>
      </c>
      <c r="FP56" s="101">
        <v>666.00071428571425</v>
      </c>
      <c r="FQ56" s="101">
        <v>521.72883333333334</v>
      </c>
      <c r="FR56" s="101">
        <v>584.08785714285716</v>
      </c>
      <c r="FS56" s="101">
        <v>57.66504761904762</v>
      </c>
      <c r="FT56" s="101">
        <v>45.710714285714289</v>
      </c>
      <c r="FU56" s="101">
        <v>2.2915952380952382</v>
      </c>
      <c r="FV56" s="101">
        <v>0</v>
      </c>
      <c r="FW56" s="16"/>
      <c r="FX56" s="101"/>
      <c r="FY56" s="101"/>
      <c r="FZ56" s="101"/>
      <c r="GA56" s="101"/>
      <c r="GB56" s="101"/>
      <c r="GC56" s="101"/>
      <c r="GD56" s="101"/>
      <c r="GE56" s="101"/>
      <c r="GF56" s="101"/>
      <c r="GG56" s="101"/>
      <c r="GH56" s="16"/>
      <c r="GI56" s="101">
        <v>1635.097645599476</v>
      </c>
      <c r="GJ56" s="101">
        <v>3229.7148401945169</v>
      </c>
      <c r="GK56" s="101">
        <v>3773.5667654334584</v>
      </c>
      <c r="GL56" s="101">
        <v>826.73929949984665</v>
      </c>
      <c r="GM56" s="101">
        <v>370.61445379110575</v>
      </c>
      <c r="GN56" s="101">
        <v>339.50654826882919</v>
      </c>
      <c r="GO56" s="101">
        <v>522.90265814153315</v>
      </c>
      <c r="GP56" s="101">
        <v>742.83628359625288</v>
      </c>
      <c r="GQ56" s="101">
        <v>852.93698699111917</v>
      </c>
      <c r="GR56" s="101">
        <v>935.98908014960011</v>
      </c>
      <c r="GS56" s="16"/>
      <c r="GT56" s="101">
        <v>9.8500000000000004E-2</v>
      </c>
      <c r="GU56" s="101">
        <v>6.933333333333333E-2</v>
      </c>
      <c r="GV56" s="101">
        <v>0.31654761904761908</v>
      </c>
      <c r="GW56" s="101">
        <v>7.5619047619047627E-2</v>
      </c>
      <c r="GX56" s="101">
        <v>0.1925952380952381</v>
      </c>
      <c r="GY56" s="101">
        <v>0.26638095238095238</v>
      </c>
      <c r="GZ56" s="101">
        <v>0.23476190476190475</v>
      </c>
      <c r="HA56" s="101">
        <v>0.17407142857142857</v>
      </c>
      <c r="HB56" s="101">
        <v>0.42600000000000005</v>
      </c>
      <c r="HC56" s="101">
        <v>0.51157141582699095</v>
      </c>
      <c r="HD56" s="16"/>
      <c r="HE56" s="101">
        <v>0</v>
      </c>
      <c r="HF56" s="101">
        <v>0</v>
      </c>
      <c r="HG56" s="101">
        <v>0.15535714285714286</v>
      </c>
      <c r="HH56" s="101">
        <v>0.1575</v>
      </c>
      <c r="HI56" s="101">
        <v>7.976190476190477E-2</v>
      </c>
      <c r="HJ56" s="101">
        <v>0</v>
      </c>
      <c r="HK56" s="101">
        <v>3.8380952380952384E-2</v>
      </c>
      <c r="HL56" s="101">
        <v>0.11092857142857143</v>
      </c>
      <c r="HM56" s="101">
        <v>9.6428571428571423E-3</v>
      </c>
      <c r="HN56" s="101">
        <v>8.3823935240548235E-4</v>
      </c>
      <c r="HP56" s="154">
        <v>0</v>
      </c>
      <c r="HQ56" s="154">
        <v>0</v>
      </c>
      <c r="HR56" s="154">
        <v>0</v>
      </c>
      <c r="HS56" s="154">
        <v>0</v>
      </c>
      <c r="HT56" s="154">
        <v>0</v>
      </c>
      <c r="HU56" s="154">
        <v>0</v>
      </c>
      <c r="HV56" s="154">
        <v>0</v>
      </c>
      <c r="HW56" s="154">
        <v>0</v>
      </c>
      <c r="HX56" s="154">
        <v>0</v>
      </c>
      <c r="HY56" s="154">
        <v>0</v>
      </c>
      <c r="HZ56" s="8"/>
      <c r="IA56" s="154">
        <v>0</v>
      </c>
      <c r="IB56" s="154">
        <v>0</v>
      </c>
      <c r="IC56" s="154">
        <v>0</v>
      </c>
      <c r="ID56" s="154">
        <v>0</v>
      </c>
      <c r="IE56" s="154">
        <v>0</v>
      </c>
      <c r="IF56" s="154">
        <v>0</v>
      </c>
      <c r="IG56" s="154">
        <v>0</v>
      </c>
      <c r="IH56" s="154">
        <v>0</v>
      </c>
      <c r="II56" s="154">
        <v>0</v>
      </c>
      <c r="IJ56" s="154">
        <v>0</v>
      </c>
      <c r="IK56" s="8"/>
      <c r="IL56" s="154">
        <v>-6501.8181572400272</v>
      </c>
      <c r="IM56" s="154">
        <v>-6660.3700078889869</v>
      </c>
      <c r="IN56" s="154">
        <v>-6752.0855239608745</v>
      </c>
      <c r="IO56" s="154">
        <v>-7998.7351389537262</v>
      </c>
      <c r="IP56" s="154">
        <v>-9192.0260127637248</v>
      </c>
      <c r="IQ56" s="154">
        <v>-9537.971006642987</v>
      </c>
      <c r="IR56" s="154">
        <v>-8269.778595174299</v>
      </c>
      <c r="IS56" s="154">
        <v>-7196.6069620195431</v>
      </c>
      <c r="IT56" s="154">
        <v>-8102.2803574891914</v>
      </c>
      <c r="IU56" s="154">
        <v>-8631.8479851452103</v>
      </c>
      <c r="IV56" s="8"/>
      <c r="IW56" s="154"/>
      <c r="IX56" s="154"/>
      <c r="IY56" s="154"/>
      <c r="IZ56" s="154"/>
      <c r="JA56" s="154"/>
      <c r="JB56" s="154"/>
      <c r="JC56" s="154"/>
      <c r="JD56" s="154"/>
      <c r="JE56" s="154"/>
      <c r="JF56" s="154"/>
      <c r="JG56" s="8"/>
      <c r="JH56" s="154">
        <v>0</v>
      </c>
      <c r="JI56" s="154">
        <v>0</v>
      </c>
      <c r="JJ56" s="154">
        <v>0</v>
      </c>
      <c r="JK56" s="154">
        <v>0</v>
      </c>
      <c r="JL56" s="154">
        <v>0</v>
      </c>
      <c r="JM56" s="154">
        <v>0</v>
      </c>
      <c r="JN56" s="154">
        <v>0</v>
      </c>
      <c r="JO56" s="154">
        <v>0</v>
      </c>
      <c r="JP56" s="154">
        <v>0</v>
      </c>
      <c r="JQ56" s="154">
        <v>0</v>
      </c>
      <c r="JR56" s="8"/>
      <c r="JS56" s="154"/>
      <c r="JT56" s="154"/>
      <c r="JU56" s="154"/>
      <c r="JV56" s="154"/>
      <c r="JW56" s="154"/>
      <c r="JX56" s="154"/>
      <c r="JY56" s="154"/>
      <c r="JZ56" s="154"/>
      <c r="KA56" s="154"/>
      <c r="KB56" s="154"/>
      <c r="KC56" s="8"/>
      <c r="KD56" s="154"/>
      <c r="KE56" s="154"/>
      <c r="KF56" s="154"/>
      <c r="KG56" s="154"/>
      <c r="KH56" s="154"/>
      <c r="KI56" s="154"/>
      <c r="KJ56" s="154"/>
      <c r="KK56" s="154"/>
      <c r="KL56" s="154"/>
      <c r="KM56" s="154"/>
      <c r="KN56" s="8"/>
      <c r="KO56" s="154"/>
      <c r="KP56" s="154"/>
      <c r="KQ56" s="154"/>
      <c r="KR56" s="154"/>
      <c r="KS56" s="154"/>
      <c r="KT56" s="154"/>
      <c r="KU56" s="154"/>
      <c r="KV56" s="154"/>
      <c r="KW56" s="154"/>
      <c r="KX56" s="154"/>
      <c r="KY56" s="8"/>
      <c r="KZ56" s="154"/>
      <c r="LA56" s="154"/>
      <c r="LB56" s="154"/>
      <c r="LC56" s="154"/>
      <c r="LD56" s="154"/>
      <c r="LE56" s="154"/>
      <c r="LF56" s="154"/>
      <c r="LG56" s="154"/>
      <c r="LH56" s="154"/>
      <c r="LI56" s="154"/>
      <c r="LJ56" s="8"/>
      <c r="LK56" s="154"/>
      <c r="LL56" s="154"/>
      <c r="LM56" s="154"/>
      <c r="LN56" s="154"/>
      <c r="LO56" s="154"/>
      <c r="LP56" s="154"/>
      <c r="LQ56" s="154"/>
      <c r="LR56" s="154"/>
      <c r="LS56" s="154"/>
      <c r="LT56" s="154"/>
    </row>
    <row r="57" spans="1:332" ht="12.75" x14ac:dyDescent="0.2">
      <c r="A57" s="155">
        <v>55</v>
      </c>
      <c r="B57" s="144" t="s">
        <v>92</v>
      </c>
      <c r="C57" s="155">
        <v>55</v>
      </c>
      <c r="D57" s="100">
        <v>0</v>
      </c>
      <c r="E57" s="100">
        <v>0</v>
      </c>
      <c r="F57" s="100">
        <v>0</v>
      </c>
      <c r="G57" s="100">
        <v>0</v>
      </c>
      <c r="H57" s="100">
        <v>0</v>
      </c>
      <c r="I57" s="100">
        <v>0</v>
      </c>
      <c r="J57" s="100">
        <v>0</v>
      </c>
      <c r="K57" s="100">
        <v>0</v>
      </c>
      <c r="L57" s="100">
        <v>0</v>
      </c>
      <c r="M57" s="100">
        <v>0</v>
      </c>
      <c r="N57" s="16"/>
      <c r="O57" s="100">
        <v>25.102999999999998</v>
      </c>
      <c r="P57" s="100">
        <v>19.521000000000001</v>
      </c>
      <c r="Q57" s="100">
        <v>102.54300000000001</v>
      </c>
      <c r="R57" s="100">
        <v>140.65600000000001</v>
      </c>
      <c r="S57" s="100">
        <v>180.40700000000001</v>
      </c>
      <c r="T57" s="100">
        <v>150.679</v>
      </c>
      <c r="U57" s="100">
        <v>167.68899999999999</v>
      </c>
      <c r="V57" s="100">
        <v>154.001</v>
      </c>
      <c r="W57" s="100">
        <v>236.76799999999997</v>
      </c>
      <c r="X57" s="100">
        <v>313.4351352221201</v>
      </c>
      <c r="Y57" s="16"/>
      <c r="Z57" s="100">
        <v>11356.41046080301</v>
      </c>
      <c r="AA57" s="100">
        <v>11357.302050276501</v>
      </c>
      <c r="AB57" s="100">
        <v>13699.74575926921</v>
      </c>
      <c r="AC57" s="100">
        <v>9551.6027969788192</v>
      </c>
      <c r="AD57" s="100">
        <v>9606.4561557083998</v>
      </c>
      <c r="AE57" s="100">
        <v>10785.753715968351</v>
      </c>
      <c r="AF57" s="100">
        <v>8954.1640420802214</v>
      </c>
      <c r="AG57" s="100">
        <v>9673.0207065620598</v>
      </c>
      <c r="AH57" s="100">
        <v>8990.2375890238491</v>
      </c>
      <c r="AI57" s="100">
        <v>8731.4712870928215</v>
      </c>
      <c r="AJ57" s="16"/>
      <c r="AK57" s="100"/>
      <c r="AL57" s="100"/>
      <c r="AM57" s="100"/>
      <c r="AN57" s="100"/>
      <c r="AO57" s="100"/>
      <c r="AP57" s="100"/>
      <c r="AQ57" s="100"/>
      <c r="AR57" s="100"/>
      <c r="AS57" s="100"/>
      <c r="AT57" s="100"/>
      <c r="AU57" s="16"/>
      <c r="AV57" s="100">
        <v>5.6000000000000001E-2</v>
      </c>
      <c r="AW57" s="100">
        <v>0</v>
      </c>
      <c r="AX57" s="100">
        <v>0.02</v>
      </c>
      <c r="AY57" s="100">
        <v>0.02</v>
      </c>
      <c r="AZ57" s="100">
        <v>0</v>
      </c>
      <c r="BA57" s="100">
        <v>0</v>
      </c>
      <c r="BB57" s="100">
        <v>0</v>
      </c>
      <c r="BC57" s="100">
        <v>0</v>
      </c>
      <c r="BD57" s="100">
        <v>0</v>
      </c>
      <c r="BE57" s="100">
        <v>0</v>
      </c>
      <c r="BF57" s="16"/>
      <c r="BG57" s="100">
        <v>33.326523809523813</v>
      </c>
      <c r="BH57" s="100">
        <v>32.853095238095236</v>
      </c>
      <c r="BI57" s="100">
        <v>3.4155714285714289</v>
      </c>
      <c r="BJ57" s="100">
        <v>6.8250714285714285</v>
      </c>
      <c r="BK57" s="100">
        <v>4.9595238095238097</v>
      </c>
      <c r="BL57" s="100">
        <v>23.92909523809524</v>
      </c>
      <c r="BM57" s="100">
        <v>17.368880952380952</v>
      </c>
      <c r="BN57" s="100">
        <v>11.567500000000001</v>
      </c>
      <c r="BO57" s="100">
        <v>7.673</v>
      </c>
      <c r="BP57" s="100">
        <v>6.3861203083303124</v>
      </c>
      <c r="BQ57" s="16"/>
      <c r="BR57" s="100">
        <v>0</v>
      </c>
      <c r="BS57" s="100">
        <v>0</v>
      </c>
      <c r="BT57" s="100">
        <v>53.426852011218806</v>
      </c>
      <c r="BU57" s="100">
        <v>0</v>
      </c>
      <c r="BV57" s="100">
        <v>0</v>
      </c>
      <c r="BW57" s="100">
        <v>0</v>
      </c>
      <c r="BX57" s="100">
        <v>9.3306341043942158</v>
      </c>
      <c r="BY57" s="100">
        <v>0</v>
      </c>
      <c r="BZ57" s="100">
        <v>212.79466393682989</v>
      </c>
      <c r="CA57" s="100">
        <v>0</v>
      </c>
      <c r="CB57" s="16"/>
      <c r="CC57" s="100"/>
      <c r="CD57" s="100"/>
      <c r="CE57" s="100"/>
      <c r="CF57" s="100"/>
      <c r="CG57" s="100"/>
      <c r="CH57" s="100"/>
      <c r="CI57" s="100"/>
      <c r="CJ57" s="100"/>
      <c r="CK57" s="100"/>
      <c r="CL57" s="100"/>
      <c r="CM57" s="16"/>
      <c r="CN57" s="100">
        <v>0</v>
      </c>
      <c r="CO57" s="100">
        <v>0</v>
      </c>
      <c r="CP57" s="100">
        <v>0</v>
      </c>
      <c r="CQ57" s="100">
        <v>0</v>
      </c>
      <c r="CR57" s="100">
        <v>0</v>
      </c>
      <c r="CS57" s="100">
        <v>0</v>
      </c>
      <c r="CT57" s="100">
        <v>0</v>
      </c>
      <c r="CU57" s="100">
        <v>0</v>
      </c>
      <c r="CV57" s="100">
        <v>0</v>
      </c>
      <c r="CW57" s="100">
        <v>0</v>
      </c>
      <c r="CX57" s="16"/>
      <c r="CY57" s="100">
        <v>0</v>
      </c>
      <c r="CZ57" s="100">
        <v>0</v>
      </c>
      <c r="DA57" s="100">
        <v>0</v>
      </c>
      <c r="DB57" s="100">
        <v>0</v>
      </c>
      <c r="DC57" s="100">
        <v>0</v>
      </c>
      <c r="DD57" s="100">
        <v>0</v>
      </c>
      <c r="DE57" s="100">
        <v>0</v>
      </c>
      <c r="DF57" s="100">
        <v>0</v>
      </c>
      <c r="DG57" s="100">
        <v>0</v>
      </c>
      <c r="DH57" s="100">
        <v>0</v>
      </c>
      <c r="DI57" s="16"/>
      <c r="DJ57" s="100">
        <v>0.06</v>
      </c>
      <c r="DK57" s="100">
        <v>0</v>
      </c>
      <c r="DL57" s="100">
        <v>1.49</v>
      </c>
      <c r="DM57" s="100">
        <v>0.18099999999999999</v>
      </c>
      <c r="DN57" s="100">
        <v>0.109</v>
      </c>
      <c r="DO57" s="100">
        <v>0.36</v>
      </c>
      <c r="DP57" s="100">
        <v>7.7489999999999997</v>
      </c>
      <c r="DQ57" s="100">
        <v>2.4569999999999999</v>
      </c>
      <c r="DR57" s="100">
        <v>2.0569999999999999</v>
      </c>
      <c r="DS57" s="100">
        <v>3.1997767015321203</v>
      </c>
      <c r="DT57" s="16"/>
      <c r="DU57" s="100">
        <v>59.220999999999997</v>
      </c>
      <c r="DV57" s="100">
        <v>41.919999999999995</v>
      </c>
      <c r="DW57" s="100">
        <v>3.7999999999999999E-2</v>
      </c>
      <c r="DX57" s="100">
        <v>0.59199999999999997</v>
      </c>
      <c r="DY57" s="100">
        <v>0.42199999999999999</v>
      </c>
      <c r="DZ57" s="100">
        <v>0.60899999999999999</v>
      </c>
      <c r="EA57" s="100">
        <v>9.0999999999999998E-2</v>
      </c>
      <c r="EB57" s="100">
        <v>91.77</v>
      </c>
      <c r="EC57" s="100">
        <v>0.42199999999999999</v>
      </c>
      <c r="ED57" s="100">
        <v>0.22746628789372864</v>
      </c>
      <c r="EE57" s="16"/>
      <c r="EF57" s="100">
        <v>28.99042857142857</v>
      </c>
      <c r="EG57" s="100">
        <v>11.756880952380953</v>
      </c>
      <c r="EH57" s="100">
        <v>29.815904761904761</v>
      </c>
      <c r="EI57" s="100">
        <v>37.505523809523808</v>
      </c>
      <c r="EJ57" s="100">
        <v>39.006928571428574</v>
      </c>
      <c r="EK57" s="100">
        <v>51.483500000000006</v>
      </c>
      <c r="EL57" s="100">
        <v>32.601642857142863</v>
      </c>
      <c r="EM57" s="100">
        <v>30.247476190476188</v>
      </c>
      <c r="EN57" s="100">
        <v>30.402404761904759</v>
      </c>
      <c r="EO57" s="100">
        <v>30.583670024286146</v>
      </c>
      <c r="EP57" s="16"/>
      <c r="EQ57" s="100">
        <v>1291.577205</v>
      </c>
      <c r="ER57" s="100">
        <v>1228.0577029999999</v>
      </c>
      <c r="ES57" s="100">
        <v>1255.279614</v>
      </c>
      <c r="ET57" s="100">
        <v>1225.9669100000001</v>
      </c>
      <c r="EU57" s="100">
        <v>1260.291203</v>
      </c>
      <c r="EV57" s="100">
        <v>1302.1423339999999</v>
      </c>
      <c r="EW57" s="100">
        <v>1255.3210059999999</v>
      </c>
      <c r="EX57" s="100">
        <v>1103.12282</v>
      </c>
      <c r="EY57" s="100">
        <v>1026.4767737068496</v>
      </c>
      <c r="EZ57" s="100">
        <v>974.18229053220136</v>
      </c>
      <c r="FA57" s="16"/>
      <c r="FB57" s="100">
        <v>382.01562899999999</v>
      </c>
      <c r="FC57" s="100">
        <v>393.647469</v>
      </c>
      <c r="FD57" s="100">
        <v>450.16015900000002</v>
      </c>
      <c r="FE57" s="100">
        <v>387.492346</v>
      </c>
      <c r="FF57" s="100">
        <v>469.49100399999998</v>
      </c>
      <c r="FG57" s="100">
        <v>469.13597199999998</v>
      </c>
      <c r="FH57" s="100">
        <v>548.500899</v>
      </c>
      <c r="FI57" s="100">
        <v>505.95926800000001</v>
      </c>
      <c r="FJ57" s="100">
        <v>495.58776399999999</v>
      </c>
      <c r="FK57" s="100">
        <v>701.99610001178519</v>
      </c>
      <c r="FL57" s="16"/>
      <c r="FM57" s="100">
        <v>36.96445238095238</v>
      </c>
      <c r="FN57" s="100">
        <v>3.6799761904761903</v>
      </c>
      <c r="FO57" s="100">
        <v>32.201857142857143</v>
      </c>
      <c r="FP57" s="100">
        <v>34.619714285714288</v>
      </c>
      <c r="FQ57" s="100">
        <v>29.472595238095238</v>
      </c>
      <c r="FR57" s="100">
        <v>29.240547619047618</v>
      </c>
      <c r="FS57" s="100">
        <v>26.344309523809525</v>
      </c>
      <c r="FT57" s="100">
        <v>0.17966666666666667</v>
      </c>
      <c r="FU57" s="100">
        <v>0.11407142857142857</v>
      </c>
      <c r="FV57" s="100">
        <v>0</v>
      </c>
      <c r="FW57" s="16"/>
      <c r="FX57" s="100"/>
      <c r="FY57" s="100"/>
      <c r="FZ57" s="100"/>
      <c r="GA57" s="100"/>
      <c r="GB57" s="100"/>
      <c r="GC57" s="100"/>
      <c r="GD57" s="100"/>
      <c r="GE57" s="100"/>
      <c r="GF57" s="100"/>
      <c r="GG57" s="100"/>
      <c r="GH57" s="16"/>
      <c r="GI57" s="100">
        <v>17.139335581832214</v>
      </c>
      <c r="GJ57" s="100">
        <v>14.413300798390377</v>
      </c>
      <c r="GK57" s="100">
        <v>36.569841575620814</v>
      </c>
      <c r="GL57" s="100">
        <v>24.894353169252035</v>
      </c>
      <c r="GM57" s="100">
        <v>24.750101671696743</v>
      </c>
      <c r="GN57" s="100">
        <v>22.139880888676885</v>
      </c>
      <c r="GO57" s="100">
        <v>16.81865948288603</v>
      </c>
      <c r="GP57" s="100">
        <v>10.377189254091586</v>
      </c>
      <c r="GQ57" s="100">
        <v>9.3588261735054274</v>
      </c>
      <c r="GR57" s="100">
        <v>10.270112839543861</v>
      </c>
      <c r="GS57" s="16"/>
      <c r="GT57" s="100">
        <v>11.159452380952381</v>
      </c>
      <c r="GU57" s="100">
        <v>1.7812142857142859</v>
      </c>
      <c r="GV57" s="100">
        <v>8.0323809523809526</v>
      </c>
      <c r="GW57" s="100">
        <v>7.0448809523809528</v>
      </c>
      <c r="GX57" s="100">
        <v>6.3429285714285717</v>
      </c>
      <c r="GY57" s="100">
        <v>6.911380952380954</v>
      </c>
      <c r="GZ57" s="100">
        <v>5.7580952380952377</v>
      </c>
      <c r="HA57" s="100">
        <v>4.6229047619047625</v>
      </c>
      <c r="HB57" s="100">
        <v>3.847285714285714</v>
      </c>
      <c r="HC57" s="100">
        <v>3.3677774484411724</v>
      </c>
      <c r="HD57" s="16"/>
      <c r="HE57" s="100">
        <v>0</v>
      </c>
      <c r="HF57" s="100">
        <v>0</v>
      </c>
      <c r="HG57" s="100">
        <v>3.8023809523809522E-2</v>
      </c>
      <c r="HH57" s="100">
        <v>0.19883333333333333</v>
      </c>
      <c r="HI57" s="100">
        <v>2.9072142857142858</v>
      </c>
      <c r="HJ57" s="100">
        <v>1.0589761904761905</v>
      </c>
      <c r="HK57" s="100">
        <v>1.2194285714285715</v>
      </c>
      <c r="HL57" s="100">
        <v>4.1702380952380951</v>
      </c>
      <c r="HM57" s="100">
        <v>5.0733809523809521</v>
      </c>
      <c r="HN57" s="100">
        <v>6.1721162437638482</v>
      </c>
      <c r="HP57" s="70">
        <v>0</v>
      </c>
      <c r="HQ57" s="70">
        <v>0</v>
      </c>
      <c r="HR57" s="70">
        <v>0</v>
      </c>
      <c r="HS57" s="70">
        <v>0</v>
      </c>
      <c r="HT57" s="70">
        <v>0</v>
      </c>
      <c r="HU57" s="70">
        <v>0</v>
      </c>
      <c r="HV57" s="70">
        <v>0</v>
      </c>
      <c r="HW57" s="70">
        <v>0</v>
      </c>
      <c r="HX57" s="70">
        <v>0</v>
      </c>
      <c r="HY57" s="70">
        <v>0</v>
      </c>
      <c r="HZ57" s="8"/>
      <c r="IA57" s="70">
        <v>-22.363964401350025</v>
      </c>
      <c r="IB57" s="70">
        <v>-23.316762835312588</v>
      </c>
      <c r="IC57" s="70">
        <v>-26.420678473138629</v>
      </c>
      <c r="ID57" s="70">
        <v>-26.14399755683694</v>
      </c>
      <c r="IE57" s="70">
        <v>-35.409740804334014</v>
      </c>
      <c r="IF57" s="70">
        <v>-33.281735153939131</v>
      </c>
      <c r="IG57" s="70">
        <v>-39.45871284177786</v>
      </c>
      <c r="IH57" s="70">
        <v>-30.65980235202154</v>
      </c>
      <c r="II57" s="70">
        <v>-31.130206913763239</v>
      </c>
      <c r="IJ57" s="70">
        <v>-39.259250320445361</v>
      </c>
      <c r="IK57" s="8"/>
      <c r="IL57" s="70">
        <v>-2930.6779863063293</v>
      </c>
      <c r="IM57" s="70">
        <v>-3055.5371278113416</v>
      </c>
      <c r="IN57" s="70">
        <v>-3462.2886799010785</v>
      </c>
      <c r="IO57" s="70">
        <v>-3426.03112484132</v>
      </c>
      <c r="IP57" s="70">
        <v>-4640.2572466002584</v>
      </c>
      <c r="IQ57" s="70">
        <v>-4361.3934815528009</v>
      </c>
      <c r="IR57" s="70">
        <v>-5170.8533879798351</v>
      </c>
      <c r="IS57" s="70">
        <v>-4017.8032036282621</v>
      </c>
      <c r="IT57" s="70">
        <v>-4079.447206856566</v>
      </c>
      <c r="IU57" s="70">
        <v>-5144.7148908032341</v>
      </c>
      <c r="IV57" s="8"/>
      <c r="IW57" s="70"/>
      <c r="IX57" s="70"/>
      <c r="IY57" s="70"/>
      <c r="IZ57" s="70"/>
      <c r="JA57" s="70"/>
      <c r="JB57" s="70"/>
      <c r="JC57" s="70"/>
      <c r="JD57" s="70"/>
      <c r="JE57" s="70"/>
      <c r="JF57" s="70"/>
      <c r="JG57" s="8"/>
      <c r="JH57" s="70">
        <v>0</v>
      </c>
      <c r="JI57" s="70">
        <v>0</v>
      </c>
      <c r="JJ57" s="70">
        <v>0</v>
      </c>
      <c r="JK57" s="70">
        <v>0</v>
      </c>
      <c r="JL57" s="70">
        <v>0</v>
      </c>
      <c r="JM57" s="70">
        <v>0</v>
      </c>
      <c r="JN57" s="70">
        <v>0</v>
      </c>
      <c r="JO57" s="70">
        <v>0</v>
      </c>
      <c r="JP57" s="70">
        <v>0</v>
      </c>
      <c r="JQ57" s="70">
        <v>0</v>
      </c>
      <c r="JR57" s="8"/>
      <c r="JS57" s="70"/>
      <c r="JT57" s="70"/>
      <c r="JU57" s="70"/>
      <c r="JV57" s="70"/>
      <c r="JW57" s="70"/>
      <c r="JX57" s="70"/>
      <c r="JY57" s="70"/>
      <c r="JZ57" s="70"/>
      <c r="KA57" s="70"/>
      <c r="KB57" s="70"/>
      <c r="KC57" s="8"/>
      <c r="KD57" s="70"/>
      <c r="KE57" s="70"/>
      <c r="KF57" s="70"/>
      <c r="KG57" s="70"/>
      <c r="KH57" s="70"/>
      <c r="KI57" s="70"/>
      <c r="KJ57" s="70"/>
      <c r="KK57" s="70"/>
      <c r="KL57" s="70"/>
      <c r="KM57" s="70"/>
      <c r="KN57" s="8"/>
      <c r="KO57" s="70"/>
      <c r="KP57" s="70"/>
      <c r="KQ57" s="70"/>
      <c r="KR57" s="70"/>
      <c r="KS57" s="70"/>
      <c r="KT57" s="70"/>
      <c r="KU57" s="70"/>
      <c r="KV57" s="70"/>
      <c r="KW57" s="70"/>
      <c r="KX57" s="70"/>
      <c r="KY57" s="8"/>
      <c r="KZ57" s="70"/>
      <c r="LA57" s="70"/>
      <c r="LB57" s="70"/>
      <c r="LC57" s="70"/>
      <c r="LD57" s="70"/>
      <c r="LE57" s="70"/>
      <c r="LF57" s="70"/>
      <c r="LG57" s="70"/>
      <c r="LH57" s="70"/>
      <c r="LI57" s="70"/>
      <c r="LJ57" s="8"/>
      <c r="LK57" s="70"/>
      <c r="LL57" s="70"/>
      <c r="LM57" s="70"/>
      <c r="LN57" s="70"/>
      <c r="LO57" s="70"/>
      <c r="LP57" s="70"/>
      <c r="LQ57" s="70"/>
      <c r="LR57" s="70"/>
      <c r="LS57" s="70"/>
      <c r="LT57" s="70"/>
    </row>
    <row r="58" spans="1:332" ht="12.75" x14ac:dyDescent="0.2">
      <c r="A58" s="155">
        <v>56</v>
      </c>
      <c r="B58" s="145" t="s">
        <v>93</v>
      </c>
      <c r="C58" s="155">
        <v>56</v>
      </c>
      <c r="D58" s="101">
        <v>0</v>
      </c>
      <c r="E58" s="101">
        <v>0</v>
      </c>
      <c r="F58" s="101">
        <v>0</v>
      </c>
      <c r="G58" s="101">
        <v>0</v>
      </c>
      <c r="H58" s="101">
        <v>0</v>
      </c>
      <c r="I58" s="101">
        <v>0</v>
      </c>
      <c r="J58" s="101">
        <v>0</v>
      </c>
      <c r="K58" s="101">
        <v>0</v>
      </c>
      <c r="L58" s="101">
        <v>0</v>
      </c>
      <c r="M58" s="101">
        <v>0</v>
      </c>
      <c r="N58" s="16"/>
      <c r="O58" s="101">
        <v>0</v>
      </c>
      <c r="P58" s="101">
        <v>0</v>
      </c>
      <c r="Q58" s="101">
        <v>0</v>
      </c>
      <c r="R58" s="101">
        <v>0</v>
      </c>
      <c r="S58" s="101">
        <v>0</v>
      </c>
      <c r="T58" s="101">
        <v>0</v>
      </c>
      <c r="U58" s="101">
        <v>0.38300000000000001</v>
      </c>
      <c r="V58" s="101">
        <v>0</v>
      </c>
      <c r="W58" s="101">
        <v>0</v>
      </c>
      <c r="X58" s="101">
        <v>0</v>
      </c>
      <c r="Y58" s="16"/>
      <c r="Z58" s="101">
        <v>0</v>
      </c>
      <c r="AA58" s="101">
        <v>0</v>
      </c>
      <c r="AB58" s="101">
        <v>0</v>
      </c>
      <c r="AC58" s="101">
        <v>0</v>
      </c>
      <c r="AD58" s="101">
        <v>0</v>
      </c>
      <c r="AE58" s="101">
        <v>0</v>
      </c>
      <c r="AF58" s="101">
        <v>477.32007202466002</v>
      </c>
      <c r="AG58" s="101">
        <v>604.0955701936</v>
      </c>
      <c r="AH58" s="101">
        <v>500.76382164816999</v>
      </c>
      <c r="AI58" s="101">
        <v>415.10717417000006</v>
      </c>
      <c r="AJ58" s="16"/>
      <c r="AK58" s="101"/>
      <c r="AL58" s="101"/>
      <c r="AM58" s="101"/>
      <c r="AN58" s="101"/>
      <c r="AO58" s="101"/>
      <c r="AP58" s="101"/>
      <c r="AQ58" s="101"/>
      <c r="AR58" s="101"/>
      <c r="AS58" s="101"/>
      <c r="AT58" s="101"/>
      <c r="AU58" s="16"/>
      <c r="AV58" s="101">
        <v>0</v>
      </c>
      <c r="AW58" s="101">
        <v>0</v>
      </c>
      <c r="AX58" s="101">
        <v>0</v>
      </c>
      <c r="AY58" s="101">
        <v>0</v>
      </c>
      <c r="AZ58" s="101">
        <v>0</v>
      </c>
      <c r="BA58" s="101">
        <v>0</v>
      </c>
      <c r="BB58" s="101">
        <v>0</v>
      </c>
      <c r="BC58" s="101">
        <v>0</v>
      </c>
      <c r="BD58" s="101">
        <v>0</v>
      </c>
      <c r="BE58" s="101">
        <v>0</v>
      </c>
      <c r="BF58" s="16"/>
      <c r="BG58" s="101">
        <v>0</v>
      </c>
      <c r="BH58" s="101">
        <v>0</v>
      </c>
      <c r="BI58" s="101">
        <v>0</v>
      </c>
      <c r="BJ58" s="101">
        <v>0</v>
      </c>
      <c r="BK58" s="101">
        <v>0</v>
      </c>
      <c r="BL58" s="101">
        <v>0</v>
      </c>
      <c r="BM58" s="101">
        <v>0</v>
      </c>
      <c r="BN58" s="101">
        <v>0</v>
      </c>
      <c r="BO58" s="101">
        <v>0</v>
      </c>
      <c r="BP58" s="101">
        <v>0</v>
      </c>
      <c r="BQ58" s="16"/>
      <c r="BR58" s="101">
        <v>0</v>
      </c>
      <c r="BS58" s="101">
        <v>0</v>
      </c>
      <c r="BT58" s="101">
        <v>0</v>
      </c>
      <c r="BU58" s="101">
        <v>0</v>
      </c>
      <c r="BV58" s="101">
        <v>0</v>
      </c>
      <c r="BW58" s="101">
        <v>0</v>
      </c>
      <c r="BX58" s="101">
        <v>0</v>
      </c>
      <c r="BY58" s="101">
        <v>0</v>
      </c>
      <c r="BZ58" s="101">
        <v>0</v>
      </c>
      <c r="CA58" s="101">
        <v>0</v>
      </c>
      <c r="CB58" s="16"/>
      <c r="CC58" s="101"/>
      <c r="CD58" s="101"/>
      <c r="CE58" s="101"/>
      <c r="CF58" s="101"/>
      <c r="CG58" s="101"/>
      <c r="CH58" s="101"/>
      <c r="CI58" s="101"/>
      <c r="CJ58" s="101"/>
      <c r="CK58" s="101"/>
      <c r="CL58" s="101"/>
      <c r="CM58" s="16"/>
      <c r="CN58" s="101">
        <v>0</v>
      </c>
      <c r="CO58" s="101">
        <v>0</v>
      </c>
      <c r="CP58" s="101">
        <v>0</v>
      </c>
      <c r="CQ58" s="101">
        <v>0</v>
      </c>
      <c r="CR58" s="101">
        <v>0</v>
      </c>
      <c r="CS58" s="101">
        <v>0</v>
      </c>
      <c r="CT58" s="101">
        <v>0</v>
      </c>
      <c r="CU58" s="101">
        <v>0</v>
      </c>
      <c r="CV58" s="101">
        <v>0</v>
      </c>
      <c r="CW58" s="101">
        <v>0</v>
      </c>
      <c r="CX58" s="16"/>
      <c r="CY58" s="101">
        <v>0</v>
      </c>
      <c r="CZ58" s="101">
        <v>0</v>
      </c>
      <c r="DA58" s="101">
        <v>0</v>
      </c>
      <c r="DB58" s="101">
        <v>0</v>
      </c>
      <c r="DC58" s="101">
        <v>0</v>
      </c>
      <c r="DD58" s="101">
        <v>0</v>
      </c>
      <c r="DE58" s="101">
        <v>0</v>
      </c>
      <c r="DF58" s="101">
        <v>0</v>
      </c>
      <c r="DG58" s="101">
        <v>0</v>
      </c>
      <c r="DH58" s="101">
        <v>0</v>
      </c>
      <c r="DI58" s="16"/>
      <c r="DJ58" s="101">
        <v>0</v>
      </c>
      <c r="DK58" s="101">
        <v>0</v>
      </c>
      <c r="DL58" s="101">
        <v>0</v>
      </c>
      <c r="DM58" s="101">
        <v>0</v>
      </c>
      <c r="DN58" s="101">
        <v>0</v>
      </c>
      <c r="DO58" s="101">
        <v>0</v>
      </c>
      <c r="DP58" s="101">
        <v>0</v>
      </c>
      <c r="DQ58" s="101">
        <v>0</v>
      </c>
      <c r="DR58" s="101">
        <v>0</v>
      </c>
      <c r="DS58" s="101">
        <v>0</v>
      </c>
      <c r="DT58" s="16"/>
      <c r="DU58" s="101">
        <v>0</v>
      </c>
      <c r="DV58" s="101">
        <v>0</v>
      </c>
      <c r="DW58" s="101">
        <v>0</v>
      </c>
      <c r="DX58" s="101">
        <v>0</v>
      </c>
      <c r="DY58" s="101">
        <v>0</v>
      </c>
      <c r="DZ58" s="101">
        <v>0</v>
      </c>
      <c r="EA58" s="101">
        <v>0</v>
      </c>
      <c r="EB58" s="101">
        <v>0</v>
      </c>
      <c r="EC58" s="101">
        <v>7.4999999999999997E-2</v>
      </c>
      <c r="ED58" s="101">
        <v>0</v>
      </c>
      <c r="EE58" s="16"/>
      <c r="EF58" s="101">
        <v>0</v>
      </c>
      <c r="EG58" s="101">
        <v>0</v>
      </c>
      <c r="EH58" s="101">
        <v>0</v>
      </c>
      <c r="EI58" s="101">
        <v>0</v>
      </c>
      <c r="EJ58" s="101">
        <v>0</v>
      </c>
      <c r="EK58" s="101">
        <v>0</v>
      </c>
      <c r="EL58" s="101">
        <v>5.3105952380952379</v>
      </c>
      <c r="EM58" s="101">
        <v>1.2805714285714285</v>
      </c>
      <c r="EN58" s="101">
        <v>1.099952380952381</v>
      </c>
      <c r="EO58" s="101">
        <v>0</v>
      </c>
      <c r="EP58" s="16"/>
      <c r="EQ58" s="101">
        <v>0</v>
      </c>
      <c r="ER58" s="101">
        <v>0</v>
      </c>
      <c r="ES58" s="101">
        <v>0</v>
      </c>
      <c r="ET58" s="101">
        <v>0</v>
      </c>
      <c r="EU58" s="101">
        <v>0</v>
      </c>
      <c r="EV58" s="101">
        <v>0</v>
      </c>
      <c r="EW58" s="101">
        <v>0</v>
      </c>
      <c r="EX58" s="101">
        <v>150.75349800000001</v>
      </c>
      <c r="EY58" s="101">
        <v>146.32678614030121</v>
      </c>
      <c r="EZ58" s="101">
        <v>144.85921095948211</v>
      </c>
      <c r="FA58" s="16"/>
      <c r="FB58" s="101">
        <v>0</v>
      </c>
      <c r="FC58" s="101">
        <v>0</v>
      </c>
      <c r="FD58" s="101">
        <v>0</v>
      </c>
      <c r="FE58" s="101">
        <v>0</v>
      </c>
      <c r="FF58" s="101">
        <v>0</v>
      </c>
      <c r="FG58" s="101">
        <v>0</v>
      </c>
      <c r="FH58" s="101">
        <v>0</v>
      </c>
      <c r="FI58" s="101">
        <v>11.694753</v>
      </c>
      <c r="FJ58" s="101">
        <v>11.765521</v>
      </c>
      <c r="FK58" s="101">
        <v>15.286040868943729</v>
      </c>
      <c r="FL58" s="16"/>
      <c r="FM58" s="101">
        <v>0</v>
      </c>
      <c r="FN58" s="101">
        <v>0</v>
      </c>
      <c r="FO58" s="101">
        <v>0</v>
      </c>
      <c r="FP58" s="101">
        <v>0</v>
      </c>
      <c r="FQ58" s="101">
        <v>0</v>
      </c>
      <c r="FR58" s="101">
        <v>0</v>
      </c>
      <c r="FS58" s="101">
        <v>0</v>
      </c>
      <c r="FT58" s="101">
        <v>0</v>
      </c>
      <c r="FU58" s="101">
        <v>0</v>
      </c>
      <c r="FV58" s="101">
        <v>0</v>
      </c>
      <c r="FW58" s="16"/>
      <c r="FX58" s="101"/>
      <c r="FY58" s="101"/>
      <c r="FZ58" s="101"/>
      <c r="GA58" s="101"/>
      <c r="GB58" s="101"/>
      <c r="GC58" s="101"/>
      <c r="GD58" s="101"/>
      <c r="GE58" s="101"/>
      <c r="GF58" s="101"/>
      <c r="GG58" s="101"/>
      <c r="GH58" s="16"/>
      <c r="GI58" s="101">
        <v>0</v>
      </c>
      <c r="GJ58" s="101">
        <v>0</v>
      </c>
      <c r="GK58" s="101">
        <v>0</v>
      </c>
      <c r="GL58" s="101">
        <v>0</v>
      </c>
      <c r="GM58" s="101">
        <v>0</v>
      </c>
      <c r="GN58" s="101">
        <v>0</v>
      </c>
      <c r="GO58" s="101">
        <v>3.7176625396621543</v>
      </c>
      <c r="GP58" s="101">
        <v>2.8964253352617835</v>
      </c>
      <c r="GQ58" s="101">
        <v>2.7550430690480781</v>
      </c>
      <c r="GR58" s="101">
        <v>3.023306841303262</v>
      </c>
      <c r="GS58" s="16"/>
      <c r="GT58" s="101">
        <v>0</v>
      </c>
      <c r="GU58" s="101">
        <v>0</v>
      </c>
      <c r="GV58" s="101">
        <v>0</v>
      </c>
      <c r="GW58" s="101">
        <v>0</v>
      </c>
      <c r="GX58" s="101">
        <v>0</v>
      </c>
      <c r="GY58" s="101">
        <v>0</v>
      </c>
      <c r="GZ58" s="101">
        <v>0.40366666666666667</v>
      </c>
      <c r="HA58" s="101">
        <v>0.74185714285714288</v>
      </c>
      <c r="HB58" s="101">
        <v>0.70380952380952377</v>
      </c>
      <c r="HC58" s="101">
        <v>0</v>
      </c>
      <c r="HD58" s="16"/>
      <c r="HE58" s="101">
        <v>0</v>
      </c>
      <c r="HF58" s="101">
        <v>0</v>
      </c>
      <c r="HG58" s="101">
        <v>0</v>
      </c>
      <c r="HH58" s="101">
        <v>0</v>
      </c>
      <c r="HI58" s="101">
        <v>0</v>
      </c>
      <c r="HJ58" s="101">
        <v>0</v>
      </c>
      <c r="HK58" s="101">
        <v>0</v>
      </c>
      <c r="HL58" s="101">
        <v>0</v>
      </c>
      <c r="HM58" s="101">
        <v>0</v>
      </c>
      <c r="HN58" s="101">
        <v>0</v>
      </c>
      <c r="HP58" s="154">
        <v>0</v>
      </c>
      <c r="HQ58" s="154">
        <v>0</v>
      </c>
      <c r="HR58" s="154">
        <v>0</v>
      </c>
      <c r="HS58" s="154">
        <v>0</v>
      </c>
      <c r="HT58" s="154">
        <v>0</v>
      </c>
      <c r="HU58" s="154">
        <v>0</v>
      </c>
      <c r="HV58" s="154">
        <v>0</v>
      </c>
      <c r="HW58" s="154">
        <v>0</v>
      </c>
      <c r="HX58" s="154">
        <v>0</v>
      </c>
      <c r="HY58" s="154">
        <v>0</v>
      </c>
      <c r="HZ58" s="8"/>
      <c r="IA58" s="154">
        <v>0</v>
      </c>
      <c r="IB58" s="154">
        <v>0</v>
      </c>
      <c r="IC58" s="154">
        <v>0</v>
      </c>
      <c r="ID58" s="154">
        <v>0</v>
      </c>
      <c r="IE58" s="154">
        <v>0</v>
      </c>
      <c r="IF58" s="154">
        <v>0</v>
      </c>
      <c r="IG58" s="154">
        <v>0</v>
      </c>
      <c r="IH58" s="154">
        <v>0</v>
      </c>
      <c r="II58" s="154">
        <v>0</v>
      </c>
      <c r="IJ58" s="154">
        <v>0</v>
      </c>
      <c r="IK58" s="8"/>
      <c r="IL58" s="154">
        <v>0</v>
      </c>
      <c r="IM58" s="154">
        <v>0</v>
      </c>
      <c r="IN58" s="154">
        <v>0</v>
      </c>
      <c r="IO58" s="154">
        <v>0</v>
      </c>
      <c r="IP58" s="154">
        <v>0</v>
      </c>
      <c r="IQ58" s="154">
        <v>0</v>
      </c>
      <c r="IR58" s="154">
        <v>0</v>
      </c>
      <c r="IS58" s="154">
        <v>-112.99284034064561</v>
      </c>
      <c r="IT58" s="154">
        <v>-117.82705700469317</v>
      </c>
      <c r="IU58" s="154">
        <v>-136.23303767732224</v>
      </c>
      <c r="IV58" s="8"/>
      <c r="IW58" s="154"/>
      <c r="IX58" s="154"/>
      <c r="IY58" s="154"/>
      <c r="IZ58" s="154"/>
      <c r="JA58" s="154"/>
      <c r="JB58" s="154"/>
      <c r="JC58" s="154"/>
      <c r="JD58" s="154"/>
      <c r="JE58" s="154"/>
      <c r="JF58" s="154"/>
      <c r="JG58" s="8"/>
      <c r="JH58" s="154">
        <v>0</v>
      </c>
      <c r="JI58" s="154">
        <v>0</v>
      </c>
      <c r="JJ58" s="154">
        <v>0</v>
      </c>
      <c r="JK58" s="154">
        <v>0</v>
      </c>
      <c r="JL58" s="154">
        <v>0</v>
      </c>
      <c r="JM58" s="154">
        <v>0</v>
      </c>
      <c r="JN58" s="154">
        <v>0</v>
      </c>
      <c r="JO58" s="154">
        <v>0</v>
      </c>
      <c r="JP58" s="154">
        <v>0</v>
      </c>
      <c r="JQ58" s="154">
        <v>0</v>
      </c>
      <c r="JR58" s="8"/>
      <c r="JS58" s="154"/>
      <c r="JT58" s="154"/>
      <c r="JU58" s="154"/>
      <c r="JV58" s="154"/>
      <c r="JW58" s="154"/>
      <c r="JX58" s="154"/>
      <c r="JY58" s="154"/>
      <c r="JZ58" s="154"/>
      <c r="KA58" s="154"/>
      <c r="KB58" s="154"/>
      <c r="KC58" s="8"/>
      <c r="KD58" s="154"/>
      <c r="KE58" s="154"/>
      <c r="KF58" s="154"/>
      <c r="KG58" s="154"/>
      <c r="KH58" s="154"/>
      <c r="KI58" s="154"/>
      <c r="KJ58" s="154"/>
      <c r="KK58" s="154"/>
      <c r="KL58" s="154"/>
      <c r="KM58" s="154"/>
      <c r="KN58" s="8"/>
      <c r="KO58" s="154"/>
      <c r="KP58" s="154"/>
      <c r="KQ58" s="154"/>
      <c r="KR58" s="154"/>
      <c r="KS58" s="154"/>
      <c r="KT58" s="154"/>
      <c r="KU58" s="154"/>
      <c r="KV58" s="154"/>
      <c r="KW58" s="154"/>
      <c r="KX58" s="154"/>
      <c r="KY58" s="8"/>
      <c r="KZ58" s="154"/>
      <c r="LA58" s="154"/>
      <c r="LB58" s="154"/>
      <c r="LC58" s="154"/>
      <c r="LD58" s="154"/>
      <c r="LE58" s="154"/>
      <c r="LF58" s="154"/>
      <c r="LG58" s="154"/>
      <c r="LH58" s="154"/>
      <c r="LI58" s="154"/>
      <c r="LJ58" s="8"/>
      <c r="LK58" s="154"/>
      <c r="LL58" s="154"/>
      <c r="LM58" s="154"/>
      <c r="LN58" s="154"/>
      <c r="LO58" s="154"/>
      <c r="LP58" s="154"/>
      <c r="LQ58" s="154"/>
      <c r="LR58" s="154"/>
      <c r="LS58" s="154"/>
      <c r="LT58" s="154"/>
    </row>
    <row r="59" spans="1:332" ht="12.75" x14ac:dyDescent="0.2">
      <c r="A59" s="155">
        <v>57</v>
      </c>
      <c r="B59" s="144" t="s">
        <v>94</v>
      </c>
      <c r="C59" s="155">
        <v>57</v>
      </c>
      <c r="D59" s="100">
        <v>0</v>
      </c>
      <c r="E59" s="100">
        <v>0</v>
      </c>
      <c r="F59" s="100">
        <v>0</v>
      </c>
      <c r="G59" s="100">
        <v>0</v>
      </c>
      <c r="H59" s="100">
        <v>0</v>
      </c>
      <c r="I59" s="100">
        <v>0</v>
      </c>
      <c r="J59" s="100">
        <v>0</v>
      </c>
      <c r="K59" s="100">
        <v>0</v>
      </c>
      <c r="L59" s="100">
        <v>0</v>
      </c>
      <c r="M59" s="100">
        <v>0</v>
      </c>
      <c r="N59" s="16"/>
      <c r="O59" s="100">
        <v>1.107</v>
      </c>
      <c r="P59" s="100">
        <v>0.113</v>
      </c>
      <c r="Q59" s="100">
        <v>1.1080000000000001</v>
      </c>
      <c r="R59" s="100">
        <v>1.266</v>
      </c>
      <c r="S59" s="100">
        <v>1.347</v>
      </c>
      <c r="T59" s="100">
        <v>2.1279999999999997</v>
      </c>
      <c r="U59" s="100">
        <v>2.7839999999999998</v>
      </c>
      <c r="V59" s="100">
        <v>2.79</v>
      </c>
      <c r="W59" s="100">
        <v>2.5329999999999999</v>
      </c>
      <c r="X59" s="100">
        <v>2.8091254599300632</v>
      </c>
      <c r="Y59" s="16"/>
      <c r="Z59" s="100">
        <v>1590.1135048313199</v>
      </c>
      <c r="AA59" s="100">
        <v>890.49542501339988</v>
      </c>
      <c r="AB59" s="100">
        <v>1773.11137022706</v>
      </c>
      <c r="AC59" s="100">
        <v>2309.4279180656999</v>
      </c>
      <c r="AD59" s="100">
        <v>2393.6057312112002</v>
      </c>
      <c r="AE59" s="100">
        <v>2287.1762504427102</v>
      </c>
      <c r="AF59" s="100">
        <v>2532.2077239017699</v>
      </c>
      <c r="AG59" s="100">
        <v>2825.4587659602503</v>
      </c>
      <c r="AH59" s="100">
        <v>2711.9455861657998</v>
      </c>
      <c r="AI59" s="100">
        <v>2899.0958686602007</v>
      </c>
      <c r="AJ59" s="16"/>
      <c r="AK59" s="100"/>
      <c r="AL59" s="100"/>
      <c r="AM59" s="100"/>
      <c r="AN59" s="100"/>
      <c r="AO59" s="100"/>
      <c r="AP59" s="100"/>
      <c r="AQ59" s="100"/>
      <c r="AR59" s="100"/>
      <c r="AS59" s="100"/>
      <c r="AT59" s="100"/>
      <c r="AU59" s="16"/>
      <c r="AV59" s="100">
        <v>0.112</v>
      </c>
      <c r="AW59" s="100">
        <v>0</v>
      </c>
      <c r="AX59" s="100">
        <v>0.14000000000000001</v>
      </c>
      <c r="AY59" s="100">
        <v>3.1E-2</v>
      </c>
      <c r="AZ59" s="100">
        <v>0</v>
      </c>
      <c r="BA59" s="100">
        <v>5.0000000000000001E-3</v>
      </c>
      <c r="BB59" s="100">
        <v>4.0000000000000001E-3</v>
      </c>
      <c r="BC59" s="100">
        <v>4.0000000000000001E-3</v>
      </c>
      <c r="BD59" s="100">
        <v>5.0000000000000001E-3</v>
      </c>
      <c r="BE59" s="100">
        <v>3.3899165093422994E-3</v>
      </c>
      <c r="BF59" s="16"/>
      <c r="BG59" s="100">
        <v>1.2104761904761905</v>
      </c>
      <c r="BH59" s="100">
        <v>0</v>
      </c>
      <c r="BI59" s="100">
        <v>0.4693809523809524</v>
      </c>
      <c r="BJ59" s="100">
        <v>4.7452380952380954E-2</v>
      </c>
      <c r="BK59" s="100">
        <v>0</v>
      </c>
      <c r="BL59" s="100">
        <v>0</v>
      </c>
      <c r="BM59" s="100">
        <v>0</v>
      </c>
      <c r="BN59" s="100">
        <v>1.642857142857143E-3</v>
      </c>
      <c r="BO59" s="100">
        <v>1.1904761904761905E-4</v>
      </c>
      <c r="BP59" s="100">
        <v>3.7567843992388213E-5</v>
      </c>
      <c r="BQ59" s="16"/>
      <c r="BR59" s="100">
        <v>1.7534168089719009E-2</v>
      </c>
      <c r="BS59" s="100">
        <v>0</v>
      </c>
      <c r="BT59" s="100">
        <v>0</v>
      </c>
      <c r="BU59" s="100">
        <v>0</v>
      </c>
      <c r="BV59" s="100">
        <v>0</v>
      </c>
      <c r="BW59" s="100">
        <v>0</v>
      </c>
      <c r="BX59" s="100">
        <v>0</v>
      </c>
      <c r="BY59" s="100">
        <v>0</v>
      </c>
      <c r="BZ59" s="100">
        <v>0</v>
      </c>
      <c r="CA59" s="100">
        <v>0</v>
      </c>
      <c r="CB59" s="16"/>
      <c r="CC59" s="100"/>
      <c r="CD59" s="100"/>
      <c r="CE59" s="100"/>
      <c r="CF59" s="100"/>
      <c r="CG59" s="100"/>
      <c r="CH59" s="100"/>
      <c r="CI59" s="100"/>
      <c r="CJ59" s="100"/>
      <c r="CK59" s="100"/>
      <c r="CL59" s="100"/>
      <c r="CM59" s="16"/>
      <c r="CN59" s="100">
        <v>0</v>
      </c>
      <c r="CO59" s="100">
        <v>0</v>
      </c>
      <c r="CP59" s="100">
        <v>0</v>
      </c>
      <c r="CQ59" s="100">
        <v>0</v>
      </c>
      <c r="CR59" s="100">
        <v>0</v>
      </c>
      <c r="CS59" s="100">
        <v>0</v>
      </c>
      <c r="CT59" s="100">
        <v>0</v>
      </c>
      <c r="CU59" s="100">
        <v>0</v>
      </c>
      <c r="CV59" s="100">
        <v>0</v>
      </c>
      <c r="CW59" s="100">
        <v>0</v>
      </c>
      <c r="CX59" s="16"/>
      <c r="CY59" s="100">
        <v>0</v>
      </c>
      <c r="CZ59" s="100">
        <v>0</v>
      </c>
      <c r="DA59" s="100">
        <v>0</v>
      </c>
      <c r="DB59" s="100">
        <v>0</v>
      </c>
      <c r="DC59" s="100">
        <v>0</v>
      </c>
      <c r="DD59" s="100">
        <v>0</v>
      </c>
      <c r="DE59" s="100">
        <v>0</v>
      </c>
      <c r="DF59" s="100">
        <v>0</v>
      </c>
      <c r="DG59" s="100">
        <v>0</v>
      </c>
      <c r="DH59" s="100">
        <v>0</v>
      </c>
      <c r="DI59" s="16"/>
      <c r="DJ59" s="100">
        <v>0</v>
      </c>
      <c r="DK59" s="100">
        <v>0</v>
      </c>
      <c r="DL59" s="100">
        <v>0</v>
      </c>
      <c r="DM59" s="100">
        <v>0</v>
      </c>
      <c r="DN59" s="100">
        <v>0</v>
      </c>
      <c r="DO59" s="100">
        <v>0.46400000000000002</v>
      </c>
      <c r="DP59" s="100">
        <v>0.46400000000000002</v>
      </c>
      <c r="DQ59" s="100">
        <v>0.42299999999999999</v>
      </c>
      <c r="DR59" s="100">
        <v>0.45</v>
      </c>
      <c r="DS59" s="100">
        <v>0</v>
      </c>
      <c r="DT59" s="16"/>
      <c r="DU59" s="100">
        <v>0.89300000000000002</v>
      </c>
      <c r="DV59" s="100">
        <v>0</v>
      </c>
      <c r="DW59" s="100">
        <v>0</v>
      </c>
      <c r="DX59" s="100">
        <v>0</v>
      </c>
      <c r="DY59" s="100">
        <v>1.7390000000000001</v>
      </c>
      <c r="DZ59" s="100">
        <v>0</v>
      </c>
      <c r="EA59" s="100">
        <v>0</v>
      </c>
      <c r="EB59" s="100">
        <v>1.41</v>
      </c>
      <c r="EC59" s="100">
        <v>0</v>
      </c>
      <c r="ED59" s="100">
        <v>0</v>
      </c>
      <c r="EE59" s="16"/>
      <c r="EF59" s="100">
        <v>7.2460952380952381</v>
      </c>
      <c r="EG59" s="100">
        <v>2.4433095238095239</v>
      </c>
      <c r="EH59" s="100">
        <v>6.4314999999999998</v>
      </c>
      <c r="EI59" s="100">
        <v>6.2818095238095246</v>
      </c>
      <c r="EJ59" s="100">
        <v>7.4133095238095237</v>
      </c>
      <c r="EK59" s="100">
        <v>8.1701428571428565</v>
      </c>
      <c r="EL59" s="100">
        <v>7.4205714285714288</v>
      </c>
      <c r="EM59" s="100">
        <v>5.7966428571428565</v>
      </c>
      <c r="EN59" s="100">
        <v>6.618095238095238</v>
      </c>
      <c r="EO59" s="100">
        <v>6.543523017971812</v>
      </c>
      <c r="EP59" s="16"/>
      <c r="EQ59" s="100">
        <v>973.46873099999993</v>
      </c>
      <c r="ER59" s="100">
        <v>993.97795499999995</v>
      </c>
      <c r="ES59" s="100">
        <v>1064.3966680000001</v>
      </c>
      <c r="ET59" s="100">
        <v>1070.256999</v>
      </c>
      <c r="EU59" s="100">
        <v>1136.6830299999999</v>
      </c>
      <c r="EV59" s="100">
        <v>1155.2724929999999</v>
      </c>
      <c r="EW59" s="100">
        <v>1078.4056820000001</v>
      </c>
      <c r="EX59" s="100">
        <v>1110.2490829999999</v>
      </c>
      <c r="EY59" s="100">
        <v>1070.2288354023435</v>
      </c>
      <c r="EZ59" s="100">
        <v>1052.2010195741798</v>
      </c>
      <c r="FA59" s="16"/>
      <c r="FB59" s="100">
        <v>21.376830000000002</v>
      </c>
      <c r="FC59" s="100">
        <v>24.559384000000001</v>
      </c>
      <c r="FD59" s="100">
        <v>58.819122</v>
      </c>
      <c r="FE59" s="100">
        <v>45.189990000000002</v>
      </c>
      <c r="FF59" s="100">
        <v>55.459387999999997</v>
      </c>
      <c r="FG59" s="100">
        <v>55.180537999999999</v>
      </c>
      <c r="FH59" s="100">
        <v>77.865437999999997</v>
      </c>
      <c r="FI59" s="100">
        <v>58.638052999999999</v>
      </c>
      <c r="FJ59" s="100">
        <v>93.630523999999994</v>
      </c>
      <c r="FK59" s="100">
        <v>84.992368926419886</v>
      </c>
      <c r="FL59" s="16"/>
      <c r="FM59" s="100">
        <v>2.8177142857142856</v>
      </c>
      <c r="FN59" s="100">
        <v>0.37495238095238098</v>
      </c>
      <c r="FO59" s="100">
        <v>1.7258809523809524</v>
      </c>
      <c r="FP59" s="100">
        <v>0.5764285714285714</v>
      </c>
      <c r="FQ59" s="100">
        <v>1.9092619047619048</v>
      </c>
      <c r="FR59" s="100">
        <v>0.85226190476190478</v>
      </c>
      <c r="FS59" s="100">
        <v>0.3699047619047619</v>
      </c>
      <c r="FT59" s="100">
        <v>0.78623809523809529</v>
      </c>
      <c r="FU59" s="100">
        <v>0.68042857142857138</v>
      </c>
      <c r="FV59" s="100">
        <v>0</v>
      </c>
      <c r="FW59" s="16"/>
      <c r="FX59" s="100"/>
      <c r="FY59" s="100"/>
      <c r="FZ59" s="100"/>
      <c r="GA59" s="100"/>
      <c r="GB59" s="100"/>
      <c r="GC59" s="100"/>
      <c r="GD59" s="100"/>
      <c r="GE59" s="100"/>
      <c r="GF59" s="100"/>
      <c r="GG59" s="100"/>
      <c r="GH59" s="16"/>
      <c r="GI59" s="100">
        <v>12.397622462157237</v>
      </c>
      <c r="GJ59" s="100">
        <v>9.6312349722097377</v>
      </c>
      <c r="GK59" s="100">
        <v>9.4197731319673146</v>
      </c>
      <c r="GL59" s="100">
        <v>7.4701686578010991</v>
      </c>
      <c r="GM59" s="100">
        <v>7.5634314172168153</v>
      </c>
      <c r="GN59" s="100">
        <v>7.8813860782652929</v>
      </c>
      <c r="GO59" s="100">
        <v>7.7862020040791</v>
      </c>
      <c r="GP59" s="100">
        <v>13.499575476073261</v>
      </c>
      <c r="GQ59" s="100">
        <v>10.442371259169565</v>
      </c>
      <c r="GR59" s="100">
        <v>11.459164766590794</v>
      </c>
      <c r="GS59" s="16"/>
      <c r="GT59" s="100">
        <v>3.9560476190476193</v>
      </c>
      <c r="GU59" s="100">
        <v>3.7250476190476194</v>
      </c>
      <c r="GV59" s="100">
        <v>9.8450000000000006</v>
      </c>
      <c r="GW59" s="100">
        <v>3.9937857142857145</v>
      </c>
      <c r="GX59" s="100">
        <v>4.3708333333333336</v>
      </c>
      <c r="GY59" s="100">
        <v>4.0137619047619051</v>
      </c>
      <c r="GZ59" s="100">
        <v>2.9088095238095235</v>
      </c>
      <c r="HA59" s="100">
        <v>1.6653095238095237</v>
      </c>
      <c r="HB59" s="100">
        <v>1.9534285714285713</v>
      </c>
      <c r="HC59" s="100">
        <v>1.7885024469675292</v>
      </c>
      <c r="HD59" s="16"/>
      <c r="HE59" s="100">
        <v>2.2119047619047618E-2</v>
      </c>
      <c r="HF59" s="100">
        <v>9.8333333333333328E-3</v>
      </c>
      <c r="HG59" s="100">
        <v>0</v>
      </c>
      <c r="HH59" s="100">
        <v>0</v>
      </c>
      <c r="HI59" s="100">
        <v>0</v>
      </c>
      <c r="HJ59" s="100">
        <v>0</v>
      </c>
      <c r="HK59" s="100">
        <v>8.6666666666666663E-3</v>
      </c>
      <c r="HL59" s="100">
        <v>0</v>
      </c>
      <c r="HM59" s="100">
        <v>0</v>
      </c>
      <c r="HN59" s="100">
        <v>0</v>
      </c>
      <c r="HP59" s="70">
        <v>0</v>
      </c>
      <c r="HQ59" s="70">
        <v>0</v>
      </c>
      <c r="HR59" s="70">
        <v>0</v>
      </c>
      <c r="HS59" s="70">
        <v>0</v>
      </c>
      <c r="HT59" s="70">
        <v>0</v>
      </c>
      <c r="HU59" s="70">
        <v>0</v>
      </c>
      <c r="HV59" s="70">
        <v>0</v>
      </c>
      <c r="HW59" s="70">
        <v>0</v>
      </c>
      <c r="HX59" s="70">
        <v>0</v>
      </c>
      <c r="HY59" s="70">
        <v>0</v>
      </c>
      <c r="HZ59" s="8"/>
      <c r="IA59" s="70">
        <v>0</v>
      </c>
      <c r="IB59" s="70">
        <v>0</v>
      </c>
      <c r="IC59" s="70">
        <v>0</v>
      </c>
      <c r="ID59" s="70">
        <v>0</v>
      </c>
      <c r="IE59" s="70">
        <v>0</v>
      </c>
      <c r="IF59" s="70">
        <v>0</v>
      </c>
      <c r="IG59" s="70">
        <v>0</v>
      </c>
      <c r="IH59" s="70">
        <v>0</v>
      </c>
      <c r="II59" s="70">
        <v>0</v>
      </c>
      <c r="IJ59" s="70">
        <v>0</v>
      </c>
      <c r="IK59" s="8"/>
      <c r="IL59" s="70">
        <v>-237.25690847822835</v>
      </c>
      <c r="IM59" s="70">
        <v>-259.87799139180123</v>
      </c>
      <c r="IN59" s="70">
        <v>-583.81966883773225</v>
      </c>
      <c r="IO59" s="70">
        <v>-622.64742557127147</v>
      </c>
      <c r="IP59" s="70">
        <v>-667.16799416545166</v>
      </c>
      <c r="IQ59" s="70">
        <v>-620.27740962107077</v>
      </c>
      <c r="IR59" s="70">
        <v>-887.85407769763958</v>
      </c>
      <c r="IS59" s="70">
        <v>-576.16567602548241</v>
      </c>
      <c r="IT59" s="70">
        <v>-937.67280588146423</v>
      </c>
      <c r="IU59" s="70">
        <v>-776.57218269926682</v>
      </c>
      <c r="IV59" s="8"/>
      <c r="IW59" s="70"/>
      <c r="IX59" s="70"/>
      <c r="IY59" s="70"/>
      <c r="IZ59" s="70"/>
      <c r="JA59" s="70"/>
      <c r="JB59" s="70"/>
      <c r="JC59" s="70"/>
      <c r="JD59" s="70"/>
      <c r="JE59" s="70"/>
      <c r="JF59" s="70"/>
      <c r="JG59" s="8"/>
      <c r="JH59" s="70">
        <v>0</v>
      </c>
      <c r="JI59" s="70">
        <v>0</v>
      </c>
      <c r="JJ59" s="70">
        <v>0</v>
      </c>
      <c r="JK59" s="70">
        <v>0</v>
      </c>
      <c r="JL59" s="70">
        <v>0</v>
      </c>
      <c r="JM59" s="70">
        <v>0</v>
      </c>
      <c r="JN59" s="70">
        <v>0</v>
      </c>
      <c r="JO59" s="70">
        <v>0</v>
      </c>
      <c r="JP59" s="70">
        <v>0</v>
      </c>
      <c r="JQ59" s="70">
        <v>0</v>
      </c>
      <c r="JR59" s="8"/>
      <c r="JS59" s="70"/>
      <c r="JT59" s="70"/>
      <c r="JU59" s="70"/>
      <c r="JV59" s="70"/>
      <c r="JW59" s="70"/>
      <c r="JX59" s="70"/>
      <c r="JY59" s="70"/>
      <c r="JZ59" s="70"/>
      <c r="KA59" s="70"/>
      <c r="KB59" s="70"/>
      <c r="KC59" s="8"/>
      <c r="KD59" s="70"/>
      <c r="KE59" s="70"/>
      <c r="KF59" s="70"/>
      <c r="KG59" s="70"/>
      <c r="KH59" s="70"/>
      <c r="KI59" s="70"/>
      <c r="KJ59" s="70"/>
      <c r="KK59" s="70"/>
      <c r="KL59" s="70"/>
      <c r="KM59" s="70"/>
      <c r="KN59" s="8"/>
      <c r="KO59" s="70"/>
      <c r="KP59" s="70"/>
      <c r="KQ59" s="70"/>
      <c r="KR59" s="70"/>
      <c r="KS59" s="70"/>
      <c r="KT59" s="70"/>
      <c r="KU59" s="70"/>
      <c r="KV59" s="70"/>
      <c r="KW59" s="70"/>
      <c r="KX59" s="70"/>
      <c r="KY59" s="8"/>
      <c r="KZ59" s="70"/>
      <c r="LA59" s="70"/>
      <c r="LB59" s="70"/>
      <c r="LC59" s="70"/>
      <c r="LD59" s="70"/>
      <c r="LE59" s="70"/>
      <c r="LF59" s="70"/>
      <c r="LG59" s="70"/>
      <c r="LH59" s="70"/>
      <c r="LI59" s="70"/>
      <c r="LJ59" s="8"/>
      <c r="LK59" s="70"/>
      <c r="LL59" s="70"/>
      <c r="LM59" s="70"/>
      <c r="LN59" s="70"/>
      <c r="LO59" s="70"/>
      <c r="LP59" s="70"/>
      <c r="LQ59" s="70"/>
      <c r="LR59" s="70"/>
      <c r="LS59" s="70"/>
      <c r="LT59" s="70"/>
    </row>
    <row r="60" spans="1:332" ht="12.75" x14ac:dyDescent="0.2">
      <c r="A60" s="155">
        <v>58</v>
      </c>
      <c r="B60" s="145" t="s">
        <v>95</v>
      </c>
      <c r="C60" s="155">
        <v>58</v>
      </c>
      <c r="D60" s="101">
        <v>0</v>
      </c>
      <c r="E60" s="101">
        <v>0</v>
      </c>
      <c r="F60" s="101">
        <v>0</v>
      </c>
      <c r="G60" s="101">
        <v>0</v>
      </c>
      <c r="H60" s="101">
        <v>0</v>
      </c>
      <c r="I60" s="101">
        <v>0</v>
      </c>
      <c r="J60" s="101">
        <v>0</v>
      </c>
      <c r="K60" s="101">
        <v>0</v>
      </c>
      <c r="L60" s="101">
        <v>0</v>
      </c>
      <c r="M60" s="101">
        <v>0</v>
      </c>
      <c r="N60" s="16"/>
      <c r="O60" s="101">
        <v>1680.7710000000002</v>
      </c>
      <c r="P60" s="101">
        <v>839.61099999999999</v>
      </c>
      <c r="Q60" s="101">
        <v>1876.4690000000001</v>
      </c>
      <c r="R60" s="101">
        <v>1803.337</v>
      </c>
      <c r="S60" s="101">
        <v>1417.49</v>
      </c>
      <c r="T60" s="101">
        <v>1204.271</v>
      </c>
      <c r="U60" s="101">
        <v>1538.1570000000002</v>
      </c>
      <c r="V60" s="101">
        <v>1525.9649999999999</v>
      </c>
      <c r="W60" s="101">
        <v>1591.24</v>
      </c>
      <c r="X60" s="101">
        <v>1580.3892978374868</v>
      </c>
      <c r="Y60" s="16"/>
      <c r="Z60" s="101">
        <v>7747.7870162909203</v>
      </c>
      <c r="AA60" s="101">
        <v>5353.5652206615705</v>
      </c>
      <c r="AB60" s="101">
        <v>10615.655063510159</v>
      </c>
      <c r="AC60" s="101">
        <v>10425.191323729719</v>
      </c>
      <c r="AD60" s="101">
        <v>11381.379839485191</v>
      </c>
      <c r="AE60" s="101">
        <v>11247.809869437591</v>
      </c>
      <c r="AF60" s="101">
        <v>9907.5283024171094</v>
      </c>
      <c r="AG60" s="101">
        <v>11355.764838006071</v>
      </c>
      <c r="AH60" s="101">
        <v>10847.582004540291</v>
      </c>
      <c r="AI60" s="101">
        <v>11313.639872853173</v>
      </c>
      <c r="AJ60" s="16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6"/>
      <c r="AV60" s="101">
        <v>9.5779999999999994</v>
      </c>
      <c r="AW60" s="101">
        <v>0.34100000000000003</v>
      </c>
      <c r="AX60" s="101">
        <v>14.228999999999999</v>
      </c>
      <c r="AY60" s="101">
        <v>33.295999999999999</v>
      </c>
      <c r="AZ60" s="101">
        <v>23.577000000000002</v>
      </c>
      <c r="BA60" s="101">
        <v>13.38</v>
      </c>
      <c r="BB60" s="101">
        <v>21.388000000000002</v>
      </c>
      <c r="BC60" s="101">
        <v>18.658000000000001</v>
      </c>
      <c r="BD60" s="101">
        <v>32.152000000000001</v>
      </c>
      <c r="BE60" s="101">
        <v>37.406720808946631</v>
      </c>
      <c r="BF60" s="16"/>
      <c r="BG60" s="101">
        <v>182.02169047619049</v>
      </c>
      <c r="BH60" s="101">
        <v>48.382142857142853</v>
      </c>
      <c r="BI60" s="101">
        <v>18.642166666666668</v>
      </c>
      <c r="BJ60" s="101">
        <v>13.179952380952383</v>
      </c>
      <c r="BK60" s="101">
        <v>18.292380952380952</v>
      </c>
      <c r="BL60" s="101">
        <v>6.6497857142857146</v>
      </c>
      <c r="BM60" s="101">
        <v>6.5059761904761908</v>
      </c>
      <c r="BN60" s="101">
        <v>9.9800476190476193</v>
      </c>
      <c r="BO60" s="101">
        <v>9.2345000000000006</v>
      </c>
      <c r="BP60" s="101">
        <v>6.3617216908328027</v>
      </c>
      <c r="BQ60" s="16"/>
      <c r="BR60" s="101">
        <v>1062.3253596845409</v>
      </c>
      <c r="BS60" s="101">
        <v>644.10085055917489</v>
      </c>
      <c r="BT60" s="101">
        <v>647.31439733296259</v>
      </c>
      <c r="BU60" s="101">
        <v>1477.3507508377149</v>
      </c>
      <c r="BV60" s="101">
        <v>1875.1456153114382</v>
      </c>
      <c r="BW60" s="101">
        <v>1312.0823775212684</v>
      </c>
      <c r="BX60" s="101">
        <v>659.69236231662433</v>
      </c>
      <c r="BY60" s="101">
        <v>798.91117245778855</v>
      </c>
      <c r="BZ60" s="101">
        <v>2282.6267520013007</v>
      </c>
      <c r="CA60" s="101">
        <v>2511.6381556775045</v>
      </c>
      <c r="CB60" s="16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6"/>
      <c r="CN60" s="101">
        <v>0</v>
      </c>
      <c r="CO60" s="101">
        <v>0</v>
      </c>
      <c r="CP60" s="101">
        <v>0</v>
      </c>
      <c r="CQ60" s="101">
        <v>0</v>
      </c>
      <c r="CR60" s="101">
        <v>0</v>
      </c>
      <c r="CS60" s="101">
        <v>0</v>
      </c>
      <c r="CT60" s="101">
        <v>0</v>
      </c>
      <c r="CU60" s="101">
        <v>0</v>
      </c>
      <c r="CV60" s="101">
        <v>0</v>
      </c>
      <c r="CW60" s="101">
        <v>0</v>
      </c>
      <c r="CX60" s="16"/>
      <c r="CY60" s="101">
        <v>0</v>
      </c>
      <c r="CZ60" s="101">
        <v>0</v>
      </c>
      <c r="DA60" s="101">
        <v>0</v>
      </c>
      <c r="DB60" s="101">
        <v>0</v>
      </c>
      <c r="DC60" s="101">
        <v>0</v>
      </c>
      <c r="DD60" s="101">
        <v>0</v>
      </c>
      <c r="DE60" s="101">
        <v>0</v>
      </c>
      <c r="DF60" s="101">
        <v>0</v>
      </c>
      <c r="DG60" s="101">
        <v>0</v>
      </c>
      <c r="DH60" s="101">
        <v>0</v>
      </c>
      <c r="DI60" s="16"/>
      <c r="DJ60" s="101">
        <v>113.74</v>
      </c>
      <c r="DK60" s="101">
        <v>2.8849999999999998</v>
      </c>
      <c r="DL60" s="101">
        <v>26.445</v>
      </c>
      <c r="DM60" s="101">
        <v>4.5190000000000001</v>
      </c>
      <c r="DN60" s="101">
        <v>12.045999999999999</v>
      </c>
      <c r="DO60" s="101">
        <v>20.111999999999998</v>
      </c>
      <c r="DP60" s="101">
        <v>17.079000000000001</v>
      </c>
      <c r="DQ60" s="101">
        <v>16.026</v>
      </c>
      <c r="DR60" s="101">
        <v>16.111999999999998</v>
      </c>
      <c r="DS60" s="101">
        <v>12.619843867907532</v>
      </c>
      <c r="DT60" s="16"/>
      <c r="DU60" s="101">
        <v>28.786000000000001</v>
      </c>
      <c r="DV60" s="101">
        <v>11.718</v>
      </c>
      <c r="DW60" s="101">
        <v>284.11799999999999</v>
      </c>
      <c r="DX60" s="101">
        <v>239.511</v>
      </c>
      <c r="DY60" s="101">
        <v>746.71</v>
      </c>
      <c r="DZ60" s="101">
        <v>787.89400000000001</v>
      </c>
      <c r="EA60" s="101">
        <v>505.14100000000002</v>
      </c>
      <c r="EB60" s="101">
        <v>538.16499999999996</v>
      </c>
      <c r="EC60" s="101">
        <v>622.67200000000003</v>
      </c>
      <c r="ED60" s="101">
        <v>914.41657374908232</v>
      </c>
      <c r="EE60" s="16"/>
      <c r="EF60" s="101">
        <v>247.02716666666666</v>
      </c>
      <c r="EG60" s="101">
        <v>119.4994761904762</v>
      </c>
      <c r="EH60" s="101">
        <v>252.06321428571431</v>
      </c>
      <c r="EI60" s="101">
        <v>181.45702380952383</v>
      </c>
      <c r="EJ60" s="101">
        <v>214.68278571428573</v>
      </c>
      <c r="EK60" s="101">
        <v>231.13673809523809</v>
      </c>
      <c r="EL60" s="101">
        <v>203.88364285714286</v>
      </c>
      <c r="EM60" s="101">
        <v>202.38978571428572</v>
      </c>
      <c r="EN60" s="101">
        <v>212.61378571428574</v>
      </c>
      <c r="EO60" s="101">
        <v>208.66387025537568</v>
      </c>
      <c r="EP60" s="16"/>
      <c r="EQ60" s="101">
        <v>1259.5536979999999</v>
      </c>
      <c r="ER60" s="101">
        <v>1385.951877</v>
      </c>
      <c r="ES60" s="101">
        <v>1400.940263</v>
      </c>
      <c r="ET60" s="101">
        <v>1271.4696879999999</v>
      </c>
      <c r="EU60" s="101">
        <v>1373.9867019999999</v>
      </c>
      <c r="EV60" s="101">
        <v>1327.7571800000001</v>
      </c>
      <c r="EW60" s="101">
        <v>1386.320054</v>
      </c>
      <c r="EX60" s="101">
        <v>1420.88411</v>
      </c>
      <c r="EY60" s="101">
        <v>1395.4320941174653</v>
      </c>
      <c r="EZ60" s="101">
        <v>1397.7342342296256</v>
      </c>
      <c r="FA60" s="16"/>
      <c r="FB60" s="101">
        <v>660.31057899999996</v>
      </c>
      <c r="FC60" s="101">
        <v>695.618696</v>
      </c>
      <c r="FD60" s="101">
        <v>601.61783200000002</v>
      </c>
      <c r="FE60" s="101">
        <v>582.05778899999996</v>
      </c>
      <c r="FF60" s="101">
        <v>584.81761300000005</v>
      </c>
      <c r="FG60" s="101">
        <v>399.76444700000002</v>
      </c>
      <c r="FH60" s="101">
        <v>465.148414</v>
      </c>
      <c r="FI60" s="101">
        <v>436.63756899999998</v>
      </c>
      <c r="FJ60" s="101">
        <v>497.47173700000002</v>
      </c>
      <c r="FK60" s="101">
        <v>492.14469036230884</v>
      </c>
      <c r="FL60" s="16"/>
      <c r="FM60" s="101">
        <v>69.409547619047615</v>
      </c>
      <c r="FN60" s="101">
        <v>36.983380952380948</v>
      </c>
      <c r="FO60" s="101">
        <v>122.90414285714286</v>
      </c>
      <c r="FP60" s="101">
        <v>26.82897619047619</v>
      </c>
      <c r="FQ60" s="101">
        <v>21.459761904761905</v>
      </c>
      <c r="FR60" s="101">
        <v>25.171238095238095</v>
      </c>
      <c r="FS60" s="101">
        <v>33.491238095238096</v>
      </c>
      <c r="FT60" s="101">
        <v>31.274047619047618</v>
      </c>
      <c r="FU60" s="101">
        <v>10.534095238095238</v>
      </c>
      <c r="FV60" s="101">
        <v>0</v>
      </c>
      <c r="FW60" s="16"/>
      <c r="FX60" s="101"/>
      <c r="FY60" s="101"/>
      <c r="FZ60" s="101"/>
      <c r="GA60" s="101"/>
      <c r="GB60" s="101"/>
      <c r="GC60" s="101"/>
      <c r="GD60" s="101"/>
      <c r="GE60" s="101"/>
      <c r="GF60" s="101"/>
      <c r="GG60" s="101"/>
      <c r="GH60" s="16"/>
      <c r="GI60" s="101">
        <v>184.53147439758885</v>
      </c>
      <c r="GJ60" s="101">
        <v>189.45850011059028</v>
      </c>
      <c r="GK60" s="101">
        <v>122.13158407051687</v>
      </c>
      <c r="GL60" s="101">
        <v>71.474479130036841</v>
      </c>
      <c r="GM60" s="101">
        <v>35.236454221235576</v>
      </c>
      <c r="GN60" s="101">
        <v>59.912338102474891</v>
      </c>
      <c r="GO60" s="101">
        <v>56.744681219734197</v>
      </c>
      <c r="GP60" s="101">
        <v>34.879884700728475</v>
      </c>
      <c r="GQ60" s="101">
        <v>29.239373396568546</v>
      </c>
      <c r="GR60" s="101">
        <v>32.086466675749676</v>
      </c>
      <c r="GS60" s="16"/>
      <c r="GT60" s="101">
        <v>13.84552380952381</v>
      </c>
      <c r="GU60" s="101">
        <v>6.6192142857142855</v>
      </c>
      <c r="GV60" s="101">
        <v>10.354880952380952</v>
      </c>
      <c r="GW60" s="101">
        <v>12.253023809523809</v>
      </c>
      <c r="GX60" s="101">
        <v>10.692404761904763</v>
      </c>
      <c r="GY60" s="101">
        <v>11.204023809523809</v>
      </c>
      <c r="GZ60" s="101">
        <v>6.9745714285714291</v>
      </c>
      <c r="HA60" s="101">
        <v>8.8948809523809533</v>
      </c>
      <c r="HB60" s="101">
        <v>7.6842857142857142</v>
      </c>
      <c r="HC60" s="101">
        <v>7.1390474487698548</v>
      </c>
      <c r="HD60" s="16"/>
      <c r="HE60" s="101">
        <v>1.942952380952381</v>
      </c>
      <c r="HF60" s="101">
        <v>0.39057142857142857</v>
      </c>
      <c r="HG60" s="101">
        <v>1.4431190476190476</v>
      </c>
      <c r="HH60" s="101">
        <v>6.5666666666666665E-2</v>
      </c>
      <c r="HI60" s="101">
        <v>8.8095238095238105E-3</v>
      </c>
      <c r="HJ60" s="101">
        <v>4.5952380952380949E-3</v>
      </c>
      <c r="HK60" s="101">
        <v>9.3333333333333341E-3</v>
      </c>
      <c r="HL60" s="101">
        <v>0.11114285714285714</v>
      </c>
      <c r="HM60" s="101">
        <v>8.3333333333333329E-2</v>
      </c>
      <c r="HN60" s="101">
        <v>5.6216438560665244E-2</v>
      </c>
      <c r="HP60" s="154">
        <v>0</v>
      </c>
      <c r="HQ60" s="154">
        <v>0</v>
      </c>
      <c r="HR60" s="154">
        <v>0</v>
      </c>
      <c r="HS60" s="154">
        <v>0</v>
      </c>
      <c r="HT60" s="154">
        <v>0</v>
      </c>
      <c r="HU60" s="154">
        <v>0</v>
      </c>
      <c r="HV60" s="154">
        <v>0</v>
      </c>
      <c r="HW60" s="154">
        <v>0</v>
      </c>
      <c r="HX60" s="154">
        <v>0</v>
      </c>
      <c r="HY60" s="154">
        <v>0</v>
      </c>
      <c r="HZ60" s="8"/>
      <c r="IA60" s="154">
        <v>-71.405254948253116</v>
      </c>
      <c r="IB60" s="154">
        <v>-72.263486577706459</v>
      </c>
      <c r="IC60" s="154">
        <v>-63.264405188796538</v>
      </c>
      <c r="ID60" s="154">
        <v>-69.771064879360068</v>
      </c>
      <c r="IE60" s="154">
        <v>-74.899139380410446</v>
      </c>
      <c r="IF60" s="154">
        <v>-47.649240689099393</v>
      </c>
      <c r="IG60" s="154">
        <v>-56.239336711349353</v>
      </c>
      <c r="IH60" s="154">
        <v>-44.733487226679735</v>
      </c>
      <c r="II60" s="154">
        <v>-52.826770543779624</v>
      </c>
      <c r="IJ60" s="154">
        <v>-46.417015412802094</v>
      </c>
      <c r="IK60" s="8"/>
      <c r="IL60" s="154">
        <v>-3439.9074605685737</v>
      </c>
      <c r="IM60" s="154">
        <v>-3481.2522801787259</v>
      </c>
      <c r="IN60" s="154">
        <v>-3047.7266631858511</v>
      </c>
      <c r="IO60" s="154">
        <v>-3361.181285386564</v>
      </c>
      <c r="IP60" s="154">
        <v>-3608.223351790477</v>
      </c>
      <c r="IQ60" s="154">
        <v>-2295.4750130875432</v>
      </c>
      <c r="IR60" s="154">
        <v>-2709.2979931378504</v>
      </c>
      <c r="IS60" s="154">
        <v>-2155.0102518339822</v>
      </c>
      <c r="IT60" s="154">
        <v>-2544.8995629660922</v>
      </c>
      <c r="IU60" s="154">
        <v>-2236.1132626938493</v>
      </c>
      <c r="IV60" s="8"/>
      <c r="IW60" s="154"/>
      <c r="IX60" s="154"/>
      <c r="IY60" s="154"/>
      <c r="IZ60" s="154"/>
      <c r="JA60" s="154"/>
      <c r="JB60" s="154"/>
      <c r="JC60" s="154"/>
      <c r="JD60" s="154"/>
      <c r="JE60" s="154"/>
      <c r="JF60" s="154"/>
      <c r="JG60" s="8"/>
      <c r="JH60" s="154">
        <v>0</v>
      </c>
      <c r="JI60" s="154">
        <v>0</v>
      </c>
      <c r="JJ60" s="154">
        <v>0</v>
      </c>
      <c r="JK60" s="154">
        <v>0</v>
      </c>
      <c r="JL60" s="154">
        <v>0</v>
      </c>
      <c r="JM60" s="154">
        <v>0</v>
      </c>
      <c r="JN60" s="154">
        <v>0</v>
      </c>
      <c r="JO60" s="154">
        <v>0</v>
      </c>
      <c r="JP60" s="154">
        <v>0</v>
      </c>
      <c r="JQ60" s="154">
        <v>0</v>
      </c>
      <c r="JR60" s="8"/>
      <c r="JS60" s="154"/>
      <c r="JT60" s="154"/>
      <c r="JU60" s="154"/>
      <c r="JV60" s="154"/>
      <c r="JW60" s="154"/>
      <c r="JX60" s="154"/>
      <c r="JY60" s="154"/>
      <c r="JZ60" s="154"/>
      <c r="KA60" s="154"/>
      <c r="KB60" s="154"/>
      <c r="KC60" s="8"/>
      <c r="KD60" s="154"/>
      <c r="KE60" s="154"/>
      <c r="KF60" s="154"/>
      <c r="KG60" s="154"/>
      <c r="KH60" s="154"/>
      <c r="KI60" s="154"/>
      <c r="KJ60" s="154"/>
      <c r="KK60" s="154"/>
      <c r="KL60" s="154"/>
      <c r="KM60" s="154"/>
      <c r="KN60" s="8"/>
      <c r="KO60" s="154"/>
      <c r="KP60" s="154"/>
      <c r="KQ60" s="154"/>
      <c r="KR60" s="154"/>
      <c r="KS60" s="154"/>
      <c r="KT60" s="154"/>
      <c r="KU60" s="154"/>
      <c r="KV60" s="154"/>
      <c r="KW60" s="154"/>
      <c r="KX60" s="154"/>
      <c r="KY60" s="8"/>
      <c r="KZ60" s="154"/>
      <c r="LA60" s="154"/>
      <c r="LB60" s="154"/>
      <c r="LC60" s="154"/>
      <c r="LD60" s="154"/>
      <c r="LE60" s="154"/>
      <c r="LF60" s="154"/>
      <c r="LG60" s="154"/>
      <c r="LH60" s="154"/>
      <c r="LI60" s="154"/>
      <c r="LJ60" s="8"/>
      <c r="LK60" s="154"/>
      <c r="LL60" s="154"/>
      <c r="LM60" s="154"/>
      <c r="LN60" s="154"/>
      <c r="LO60" s="154"/>
      <c r="LP60" s="154"/>
      <c r="LQ60" s="154"/>
      <c r="LR60" s="154"/>
      <c r="LS60" s="154"/>
      <c r="LT60" s="154"/>
    </row>
    <row r="61" spans="1:332" ht="12.75" x14ac:dyDescent="0.2">
      <c r="A61" s="155">
        <v>59</v>
      </c>
      <c r="B61" s="144" t="s">
        <v>96</v>
      </c>
      <c r="C61" s="155">
        <v>59</v>
      </c>
      <c r="D61" s="100">
        <v>0</v>
      </c>
      <c r="E61" s="100">
        <v>0</v>
      </c>
      <c r="F61" s="100">
        <v>0</v>
      </c>
      <c r="G61" s="100">
        <v>0</v>
      </c>
      <c r="H61" s="100">
        <v>0</v>
      </c>
      <c r="I61" s="100">
        <v>0</v>
      </c>
      <c r="J61" s="100">
        <v>0</v>
      </c>
      <c r="K61" s="100">
        <v>0</v>
      </c>
      <c r="L61" s="100">
        <v>0</v>
      </c>
      <c r="M61" s="100">
        <v>0</v>
      </c>
      <c r="N61" s="16"/>
      <c r="O61" s="100">
        <v>241.994</v>
      </c>
      <c r="P61" s="100">
        <v>268.04599999999999</v>
      </c>
      <c r="Q61" s="100">
        <v>0.95899999999999996</v>
      </c>
      <c r="R61" s="100">
        <v>1.0589999999999999</v>
      </c>
      <c r="S61" s="100">
        <v>2.0819999999999999</v>
      </c>
      <c r="T61" s="100">
        <v>93.144000000000005</v>
      </c>
      <c r="U61" s="100">
        <v>169.5</v>
      </c>
      <c r="V61" s="100">
        <v>190.63500000000002</v>
      </c>
      <c r="W61" s="100">
        <v>219.42000000000002</v>
      </c>
      <c r="X61" s="100">
        <v>216.75052710299045</v>
      </c>
      <c r="Y61" s="16"/>
      <c r="Z61" s="100">
        <v>8953.3429760027193</v>
      </c>
      <c r="AA61" s="100">
        <v>7491.0632793709001</v>
      </c>
      <c r="AB61" s="100">
        <v>9640.2167330257089</v>
      </c>
      <c r="AC61" s="100">
        <v>10664.498112608429</v>
      </c>
      <c r="AD61" s="100">
        <v>10080.612245189081</v>
      </c>
      <c r="AE61" s="100">
        <v>6412.4576960738805</v>
      </c>
      <c r="AF61" s="100">
        <v>9985.4603630264082</v>
      </c>
      <c r="AG61" s="100">
        <v>9729.3392709499403</v>
      </c>
      <c r="AH61" s="100">
        <v>5631.4189959707101</v>
      </c>
      <c r="AI61" s="100">
        <v>5314.3104214926334</v>
      </c>
      <c r="AJ61" s="16"/>
      <c r="AK61" s="100"/>
      <c r="AL61" s="100"/>
      <c r="AM61" s="100"/>
      <c r="AN61" s="100"/>
      <c r="AO61" s="100"/>
      <c r="AP61" s="100"/>
      <c r="AQ61" s="100"/>
      <c r="AR61" s="100"/>
      <c r="AS61" s="100"/>
      <c r="AT61" s="100"/>
      <c r="AU61" s="16"/>
      <c r="AV61" s="100">
        <v>1.2999999999999999E-2</v>
      </c>
      <c r="AW61" s="100">
        <v>5.0000000000000001E-3</v>
      </c>
      <c r="AX61" s="100">
        <v>1.4999999999999999E-2</v>
      </c>
      <c r="AY61" s="100">
        <v>1.7999999999999999E-2</v>
      </c>
      <c r="AZ61" s="100">
        <v>2.5000000000000001E-2</v>
      </c>
      <c r="BA61" s="100">
        <v>3.7999999999999999E-2</v>
      </c>
      <c r="BB61" s="100">
        <v>6.4000000000000001E-2</v>
      </c>
      <c r="BC61" s="100">
        <v>3.9E-2</v>
      </c>
      <c r="BD61" s="100">
        <v>0.01</v>
      </c>
      <c r="BE61" s="100">
        <v>9.677364094653463E-3</v>
      </c>
      <c r="BF61" s="16"/>
      <c r="BG61" s="100">
        <v>63.890952380952385</v>
      </c>
      <c r="BH61" s="100">
        <v>39.68633333333333</v>
      </c>
      <c r="BI61" s="100">
        <v>40.841047619047622</v>
      </c>
      <c r="BJ61" s="100">
        <v>29.965976190476191</v>
      </c>
      <c r="BK61" s="100">
        <v>21.043500000000002</v>
      </c>
      <c r="BL61" s="100">
        <v>21.904904761904763</v>
      </c>
      <c r="BM61" s="100">
        <v>20.23054761904762</v>
      </c>
      <c r="BN61" s="100">
        <v>8.8357857142857128</v>
      </c>
      <c r="BO61" s="100">
        <v>9.2101190476190471</v>
      </c>
      <c r="BP61" s="100">
        <v>7.2296700794824327</v>
      </c>
      <c r="BQ61" s="16"/>
      <c r="BR61" s="100">
        <v>0</v>
      </c>
      <c r="BS61" s="100">
        <v>0</v>
      </c>
      <c r="BT61" s="100">
        <v>0</v>
      </c>
      <c r="BU61" s="100">
        <v>0</v>
      </c>
      <c r="BV61" s="100">
        <v>0</v>
      </c>
      <c r="BW61" s="100">
        <v>0</v>
      </c>
      <c r="BX61" s="100">
        <v>0</v>
      </c>
      <c r="BY61" s="100">
        <v>0</v>
      </c>
      <c r="BZ61" s="100">
        <v>5.9811757079450106E-2</v>
      </c>
      <c r="CA61" s="100">
        <v>0</v>
      </c>
      <c r="CB61" s="16"/>
      <c r="CC61" s="100"/>
      <c r="CD61" s="100"/>
      <c r="CE61" s="100"/>
      <c r="CF61" s="100"/>
      <c r="CG61" s="100"/>
      <c r="CH61" s="100"/>
      <c r="CI61" s="100"/>
      <c r="CJ61" s="100"/>
      <c r="CK61" s="100"/>
      <c r="CL61" s="100"/>
      <c r="CM61" s="16"/>
      <c r="CN61" s="100">
        <v>0</v>
      </c>
      <c r="CO61" s="100">
        <v>0</v>
      </c>
      <c r="CP61" s="100">
        <v>0</v>
      </c>
      <c r="CQ61" s="100">
        <v>0</v>
      </c>
      <c r="CR61" s="100">
        <v>0</v>
      </c>
      <c r="CS61" s="100">
        <v>0</v>
      </c>
      <c r="CT61" s="100">
        <v>0</v>
      </c>
      <c r="CU61" s="100">
        <v>0</v>
      </c>
      <c r="CV61" s="100">
        <v>0</v>
      </c>
      <c r="CW61" s="100">
        <v>0</v>
      </c>
      <c r="CX61" s="16"/>
      <c r="CY61" s="100">
        <v>0</v>
      </c>
      <c r="CZ61" s="100">
        <v>0</v>
      </c>
      <c r="DA61" s="100">
        <v>0</v>
      </c>
      <c r="DB61" s="100">
        <v>0</v>
      </c>
      <c r="DC61" s="100">
        <v>0</v>
      </c>
      <c r="DD61" s="100">
        <v>0</v>
      </c>
      <c r="DE61" s="100">
        <v>0</v>
      </c>
      <c r="DF61" s="100">
        <v>0</v>
      </c>
      <c r="DG61" s="100">
        <v>0</v>
      </c>
      <c r="DH61" s="100">
        <v>0</v>
      </c>
      <c r="DI61" s="16"/>
      <c r="DJ61" s="100">
        <v>0.68900000000000006</v>
      </c>
      <c r="DK61" s="100">
        <v>0.221</v>
      </c>
      <c r="DL61" s="100">
        <v>0.61099999999999999</v>
      </c>
      <c r="DM61" s="100">
        <v>2.7E-2</v>
      </c>
      <c r="DN61" s="100">
        <v>0</v>
      </c>
      <c r="DO61" s="100">
        <v>1.07</v>
      </c>
      <c r="DP61" s="100">
        <v>0.48099999999999998</v>
      </c>
      <c r="DQ61" s="100">
        <v>0.53</v>
      </c>
      <c r="DR61" s="100">
        <v>6.5000000000000002E-2</v>
      </c>
      <c r="DS61" s="100">
        <v>4.8389387335700799E-2</v>
      </c>
      <c r="DT61" s="16"/>
      <c r="DU61" s="100">
        <v>6.3959999999999999</v>
      </c>
      <c r="DV61" s="100">
        <v>3.532</v>
      </c>
      <c r="DW61" s="100">
        <v>2.008</v>
      </c>
      <c r="DX61" s="100">
        <v>8.8490000000000002</v>
      </c>
      <c r="DY61" s="100">
        <v>11.321999999999999</v>
      </c>
      <c r="DZ61" s="100">
        <v>6.4370000000000003</v>
      </c>
      <c r="EA61" s="100">
        <v>29.863999999999997</v>
      </c>
      <c r="EB61" s="100">
        <v>1.8420000000000001</v>
      </c>
      <c r="EC61" s="100">
        <v>1.9350000000000001</v>
      </c>
      <c r="ED61" s="100">
        <v>1.6663933876643884</v>
      </c>
      <c r="EE61" s="16"/>
      <c r="EF61" s="100">
        <v>50.396880952380954</v>
      </c>
      <c r="EG61" s="100">
        <v>33.810404761904763</v>
      </c>
      <c r="EH61" s="100">
        <v>15.520238095238096</v>
      </c>
      <c r="EI61" s="100">
        <v>44.45545238095238</v>
      </c>
      <c r="EJ61" s="100">
        <v>51.850047619047615</v>
      </c>
      <c r="EK61" s="100">
        <v>70.669714285714292</v>
      </c>
      <c r="EL61" s="100">
        <v>118.20857142857142</v>
      </c>
      <c r="EM61" s="100">
        <v>140.99842857142858</v>
      </c>
      <c r="EN61" s="100">
        <v>145.81435714285712</v>
      </c>
      <c r="EO61" s="100">
        <v>166.52324529856929</v>
      </c>
      <c r="EP61" s="16"/>
      <c r="EQ61" s="100">
        <v>2276.924109</v>
      </c>
      <c r="ER61" s="100">
        <v>2283.7699619999999</v>
      </c>
      <c r="ES61" s="100">
        <v>2242.0624469999998</v>
      </c>
      <c r="ET61" s="100">
        <v>2283.4239259999999</v>
      </c>
      <c r="EU61" s="100">
        <v>2394.8206100000002</v>
      </c>
      <c r="EV61" s="100">
        <v>2789.3715539999998</v>
      </c>
      <c r="EW61" s="100">
        <v>2546.9462370000001</v>
      </c>
      <c r="EX61" s="100">
        <v>2554.0272249999998</v>
      </c>
      <c r="EY61" s="100">
        <v>2545.6521450122118</v>
      </c>
      <c r="EZ61" s="100">
        <v>2587.84606826254</v>
      </c>
      <c r="FA61" s="16"/>
      <c r="FB61" s="100">
        <v>20.069980000000001</v>
      </c>
      <c r="FC61" s="100">
        <v>10.488250000000001</v>
      </c>
      <c r="FD61" s="100">
        <v>0.551983</v>
      </c>
      <c r="FE61" s="100">
        <v>0.31590400000000002</v>
      </c>
      <c r="FF61" s="100">
        <v>28.308731999999999</v>
      </c>
      <c r="FG61" s="100">
        <v>0</v>
      </c>
      <c r="FH61" s="100">
        <v>1.968E-2</v>
      </c>
      <c r="FI61" s="100">
        <v>1.8766000000000001E-2</v>
      </c>
      <c r="FJ61" s="100">
        <v>0</v>
      </c>
      <c r="FK61" s="100">
        <v>1.0401244377837989E-2</v>
      </c>
      <c r="FL61" s="16"/>
      <c r="FM61" s="100">
        <v>49.354642857142863</v>
      </c>
      <c r="FN61" s="100">
        <v>29.848666666666666</v>
      </c>
      <c r="FO61" s="100">
        <v>47.676952380952379</v>
      </c>
      <c r="FP61" s="100">
        <v>17.551238095238094</v>
      </c>
      <c r="FQ61" s="100">
        <v>2.3115952380952383</v>
      </c>
      <c r="FR61" s="100">
        <v>1.6705238095238095</v>
      </c>
      <c r="FS61" s="100">
        <v>2.1329047619047619</v>
      </c>
      <c r="FT61" s="100">
        <v>2.5714761904761905</v>
      </c>
      <c r="FU61" s="100">
        <v>2.6007619047619048</v>
      </c>
      <c r="FV61" s="100">
        <v>0</v>
      </c>
      <c r="FW61" s="16"/>
      <c r="FX61" s="100"/>
      <c r="FY61" s="100"/>
      <c r="FZ61" s="100"/>
      <c r="GA61" s="100"/>
      <c r="GB61" s="100"/>
      <c r="GC61" s="100"/>
      <c r="GD61" s="100"/>
      <c r="GE61" s="100"/>
      <c r="GF61" s="100"/>
      <c r="GG61" s="100"/>
      <c r="GH61" s="16"/>
      <c r="GI61" s="100">
        <v>8.6299394862292189</v>
      </c>
      <c r="GJ61" s="100">
        <v>7.5252089748333262</v>
      </c>
      <c r="GK61" s="100">
        <v>8.0443767652397984</v>
      </c>
      <c r="GL61" s="100">
        <v>7.2847031747051023</v>
      </c>
      <c r="GM61" s="100">
        <v>8.1381083866154196</v>
      </c>
      <c r="GN61" s="100">
        <v>9.976072751067937</v>
      </c>
      <c r="GO61" s="100">
        <v>7.1656733927972622</v>
      </c>
      <c r="GP61" s="100">
        <v>5.0096575371088958</v>
      </c>
      <c r="GQ61" s="100">
        <v>3.7506408629506298</v>
      </c>
      <c r="GR61" s="100">
        <v>4.1158478818801818</v>
      </c>
      <c r="GS61" s="16"/>
      <c r="GT61" s="100">
        <v>2.2169047619047619</v>
      </c>
      <c r="GU61" s="100">
        <v>9.2997142857142858</v>
      </c>
      <c r="GV61" s="100">
        <v>10.845023809523809</v>
      </c>
      <c r="GW61" s="100">
        <v>10.691952380952381</v>
      </c>
      <c r="GX61" s="100">
        <v>9.5488095238095241</v>
      </c>
      <c r="GY61" s="100">
        <v>7.8132142857142863</v>
      </c>
      <c r="GZ61" s="100">
        <v>4.0774999999999997</v>
      </c>
      <c r="HA61" s="100">
        <v>4.4832142857142863</v>
      </c>
      <c r="HB61" s="100">
        <v>3.5938809523809527</v>
      </c>
      <c r="HC61" s="100">
        <v>3.8176030442597648</v>
      </c>
      <c r="HD61" s="16"/>
      <c r="HE61" s="100">
        <v>0</v>
      </c>
      <c r="HF61" s="100">
        <v>0</v>
      </c>
      <c r="HG61" s="100">
        <v>9.7857142857142865E-3</v>
      </c>
      <c r="HH61" s="100">
        <v>2.3333333333333335E-3</v>
      </c>
      <c r="HI61" s="100">
        <v>0</v>
      </c>
      <c r="HJ61" s="100">
        <v>0</v>
      </c>
      <c r="HK61" s="100">
        <v>0</v>
      </c>
      <c r="HL61" s="100">
        <v>0</v>
      </c>
      <c r="HM61" s="100">
        <v>0</v>
      </c>
      <c r="HN61" s="100">
        <v>0</v>
      </c>
      <c r="HP61" s="70">
        <v>0</v>
      </c>
      <c r="HQ61" s="70">
        <v>0</v>
      </c>
      <c r="HR61" s="70">
        <v>0</v>
      </c>
      <c r="HS61" s="70">
        <v>0</v>
      </c>
      <c r="HT61" s="70">
        <v>0</v>
      </c>
      <c r="HU61" s="70">
        <v>0</v>
      </c>
      <c r="HV61" s="70">
        <v>0</v>
      </c>
      <c r="HW61" s="70">
        <v>0</v>
      </c>
      <c r="HX61" s="70">
        <v>0</v>
      </c>
      <c r="HY61" s="70">
        <v>0</v>
      </c>
      <c r="HZ61" s="8"/>
      <c r="IA61" s="70">
        <v>0</v>
      </c>
      <c r="IB61" s="70">
        <v>0</v>
      </c>
      <c r="IC61" s="70">
        <v>0</v>
      </c>
      <c r="ID61" s="70">
        <v>0</v>
      </c>
      <c r="IE61" s="70">
        <v>0</v>
      </c>
      <c r="IF61" s="70">
        <v>0</v>
      </c>
      <c r="IG61" s="70">
        <v>0</v>
      </c>
      <c r="IH61" s="70">
        <v>0</v>
      </c>
      <c r="II61" s="70">
        <v>0</v>
      </c>
      <c r="IJ61" s="70">
        <v>0</v>
      </c>
      <c r="IK61" s="8"/>
      <c r="IL61" s="70">
        <v>-195.79507489864716</v>
      </c>
      <c r="IM61" s="70">
        <v>-103.85211766897297</v>
      </c>
      <c r="IN61" s="70">
        <v>-5.1658801099991214</v>
      </c>
      <c r="IO61" s="70">
        <v>-3.3983546086852527</v>
      </c>
      <c r="IP61" s="70">
        <v>-340.54973606645882</v>
      </c>
      <c r="IQ61" s="70">
        <v>0</v>
      </c>
      <c r="IR61" s="70">
        <v>-0.2243995371744977</v>
      </c>
      <c r="IS61" s="70">
        <v>-0.18131410230148132</v>
      </c>
      <c r="IT61" s="70">
        <v>0</v>
      </c>
      <c r="IU61" s="70">
        <v>-9.269850377646896E-2</v>
      </c>
      <c r="IV61" s="8"/>
      <c r="IW61" s="70"/>
      <c r="IX61" s="70"/>
      <c r="IY61" s="70"/>
      <c r="IZ61" s="70"/>
      <c r="JA61" s="70"/>
      <c r="JB61" s="70"/>
      <c r="JC61" s="70"/>
      <c r="JD61" s="70"/>
      <c r="JE61" s="70"/>
      <c r="JF61" s="70"/>
      <c r="JG61" s="8"/>
      <c r="JH61" s="70">
        <v>0</v>
      </c>
      <c r="JI61" s="70">
        <v>0</v>
      </c>
      <c r="JJ61" s="70">
        <v>0</v>
      </c>
      <c r="JK61" s="70">
        <v>0</v>
      </c>
      <c r="JL61" s="70">
        <v>0</v>
      </c>
      <c r="JM61" s="70">
        <v>0</v>
      </c>
      <c r="JN61" s="70">
        <v>0</v>
      </c>
      <c r="JO61" s="70">
        <v>0</v>
      </c>
      <c r="JP61" s="70">
        <v>0</v>
      </c>
      <c r="JQ61" s="70">
        <v>0</v>
      </c>
      <c r="JR61" s="8"/>
      <c r="JS61" s="70"/>
      <c r="JT61" s="70"/>
      <c r="JU61" s="70"/>
      <c r="JV61" s="70"/>
      <c r="JW61" s="70"/>
      <c r="JX61" s="70"/>
      <c r="JY61" s="70"/>
      <c r="JZ61" s="70"/>
      <c r="KA61" s="70"/>
      <c r="KB61" s="70"/>
      <c r="KC61" s="8"/>
      <c r="KD61" s="70"/>
      <c r="KE61" s="70"/>
      <c r="KF61" s="70"/>
      <c r="KG61" s="70"/>
      <c r="KH61" s="70"/>
      <c r="KI61" s="70"/>
      <c r="KJ61" s="70"/>
      <c r="KK61" s="70"/>
      <c r="KL61" s="70"/>
      <c r="KM61" s="70"/>
      <c r="KN61" s="8"/>
      <c r="KO61" s="70"/>
      <c r="KP61" s="70"/>
      <c r="KQ61" s="70"/>
      <c r="KR61" s="70"/>
      <c r="KS61" s="70"/>
      <c r="KT61" s="70"/>
      <c r="KU61" s="70"/>
      <c r="KV61" s="70"/>
      <c r="KW61" s="70"/>
      <c r="KX61" s="70"/>
      <c r="KY61" s="8"/>
      <c r="KZ61" s="70"/>
      <c r="LA61" s="70"/>
      <c r="LB61" s="70"/>
      <c r="LC61" s="70"/>
      <c r="LD61" s="70"/>
      <c r="LE61" s="70"/>
      <c r="LF61" s="70"/>
      <c r="LG61" s="70"/>
      <c r="LH61" s="70"/>
      <c r="LI61" s="70"/>
      <c r="LJ61" s="8"/>
      <c r="LK61" s="70"/>
      <c r="LL61" s="70"/>
      <c r="LM61" s="70"/>
      <c r="LN61" s="70"/>
      <c r="LO61" s="70"/>
      <c r="LP61" s="70"/>
      <c r="LQ61" s="70"/>
      <c r="LR61" s="70"/>
      <c r="LS61" s="70"/>
      <c r="LT61" s="70"/>
    </row>
    <row r="62" spans="1:332" ht="12.75" x14ac:dyDescent="0.2">
      <c r="A62" s="155">
        <v>60</v>
      </c>
      <c r="B62" s="145" t="s">
        <v>97</v>
      </c>
      <c r="C62" s="155">
        <v>60</v>
      </c>
      <c r="D62" s="101">
        <v>0</v>
      </c>
      <c r="E62" s="101">
        <v>0</v>
      </c>
      <c r="F62" s="101">
        <v>0</v>
      </c>
      <c r="G62" s="101">
        <v>0</v>
      </c>
      <c r="H62" s="101">
        <v>0</v>
      </c>
      <c r="I62" s="101">
        <v>0</v>
      </c>
      <c r="J62" s="101">
        <v>0</v>
      </c>
      <c r="K62" s="101">
        <v>0</v>
      </c>
      <c r="L62" s="101">
        <v>0</v>
      </c>
      <c r="M62" s="101">
        <v>0</v>
      </c>
      <c r="N62" s="16"/>
      <c r="O62" s="101">
        <v>7.8E-2</v>
      </c>
      <c r="P62" s="101">
        <v>0</v>
      </c>
      <c r="Q62" s="101">
        <v>0.54600000000000004</v>
      </c>
      <c r="R62" s="101">
        <v>0.61499999999999999</v>
      </c>
      <c r="S62" s="101">
        <v>2.7869999999999999</v>
      </c>
      <c r="T62" s="101">
        <v>2.3530000000000002</v>
      </c>
      <c r="U62" s="101">
        <v>0.66400000000000003</v>
      </c>
      <c r="V62" s="101">
        <v>1.234</v>
      </c>
      <c r="W62" s="101">
        <v>1.673</v>
      </c>
      <c r="X62" s="101">
        <v>2.4542630460947059</v>
      </c>
      <c r="Y62" s="16"/>
      <c r="Z62" s="101">
        <v>676.51077305549995</v>
      </c>
      <c r="AA62" s="101">
        <v>289.49041816484998</v>
      </c>
      <c r="AB62" s="101">
        <v>863.80869392912007</v>
      </c>
      <c r="AC62" s="101">
        <v>786.31757228944002</v>
      </c>
      <c r="AD62" s="101">
        <v>830.52889052918999</v>
      </c>
      <c r="AE62" s="101">
        <v>898.74118857038002</v>
      </c>
      <c r="AF62" s="101">
        <v>903.12550485088002</v>
      </c>
      <c r="AG62" s="101">
        <v>855.94899034458001</v>
      </c>
      <c r="AH62" s="101">
        <v>769.42730723650993</v>
      </c>
      <c r="AI62" s="101">
        <v>781.9053871499957</v>
      </c>
      <c r="AJ62" s="16"/>
      <c r="AK62" s="101"/>
      <c r="AL62" s="101"/>
      <c r="AM62" s="101"/>
      <c r="AN62" s="101"/>
      <c r="AO62" s="101"/>
      <c r="AP62" s="101"/>
      <c r="AQ62" s="101"/>
      <c r="AR62" s="101"/>
      <c r="AS62" s="101"/>
      <c r="AT62" s="101"/>
      <c r="AU62" s="16"/>
      <c r="AV62" s="101">
        <v>0</v>
      </c>
      <c r="AW62" s="101">
        <v>0</v>
      </c>
      <c r="AX62" s="101">
        <v>2E-3</v>
      </c>
      <c r="AY62" s="101">
        <v>0</v>
      </c>
      <c r="AZ62" s="101">
        <v>8.0000000000000002E-3</v>
      </c>
      <c r="BA62" s="101">
        <v>1.0999999999999999E-2</v>
      </c>
      <c r="BB62" s="101">
        <v>0</v>
      </c>
      <c r="BC62" s="101">
        <v>0</v>
      </c>
      <c r="BD62" s="101">
        <v>0</v>
      </c>
      <c r="BE62" s="101">
        <v>0</v>
      </c>
      <c r="BF62" s="16"/>
      <c r="BG62" s="101">
        <v>13.396476190476191</v>
      </c>
      <c r="BH62" s="101">
        <v>10.791952380952381</v>
      </c>
      <c r="BI62" s="101">
        <v>12.099904761904762</v>
      </c>
      <c r="BJ62" s="101">
        <v>6.8714285714285714E-2</v>
      </c>
      <c r="BK62" s="101">
        <v>0</v>
      </c>
      <c r="BL62" s="101">
        <v>4.0238095238095239E-2</v>
      </c>
      <c r="BM62" s="101">
        <v>4.1857142857142857E-2</v>
      </c>
      <c r="BN62" s="101">
        <v>0</v>
      </c>
      <c r="BO62" s="101">
        <v>0</v>
      </c>
      <c r="BP62" s="101">
        <v>0</v>
      </c>
      <c r="BQ62" s="16"/>
      <c r="BR62" s="101">
        <v>0</v>
      </c>
      <c r="BS62" s="101">
        <v>0</v>
      </c>
      <c r="BT62" s="101">
        <v>0</v>
      </c>
      <c r="BU62" s="101">
        <v>0</v>
      </c>
      <c r="BV62" s="101">
        <v>0</v>
      </c>
      <c r="BW62" s="101">
        <v>0</v>
      </c>
      <c r="BX62" s="101">
        <v>0</v>
      </c>
      <c r="BY62" s="101">
        <v>0.87670840448595055</v>
      </c>
      <c r="BZ62" s="101">
        <v>0</v>
      </c>
      <c r="CA62" s="101">
        <v>0</v>
      </c>
      <c r="CB62" s="16"/>
      <c r="CC62" s="101"/>
      <c r="CD62" s="101"/>
      <c r="CE62" s="101"/>
      <c r="CF62" s="101"/>
      <c r="CG62" s="101"/>
      <c r="CH62" s="101"/>
      <c r="CI62" s="101"/>
      <c r="CJ62" s="101"/>
      <c r="CK62" s="101"/>
      <c r="CL62" s="101"/>
      <c r="CM62" s="16"/>
      <c r="CN62" s="101">
        <v>0</v>
      </c>
      <c r="CO62" s="101">
        <v>0</v>
      </c>
      <c r="CP62" s="101">
        <v>0</v>
      </c>
      <c r="CQ62" s="101">
        <v>0</v>
      </c>
      <c r="CR62" s="101">
        <v>0</v>
      </c>
      <c r="CS62" s="101">
        <v>0</v>
      </c>
      <c r="CT62" s="101">
        <v>0</v>
      </c>
      <c r="CU62" s="101">
        <v>0</v>
      </c>
      <c r="CV62" s="101">
        <v>0</v>
      </c>
      <c r="CW62" s="101">
        <v>0</v>
      </c>
      <c r="CX62" s="16"/>
      <c r="CY62" s="101">
        <v>0</v>
      </c>
      <c r="CZ62" s="101">
        <v>0</v>
      </c>
      <c r="DA62" s="101">
        <v>0</v>
      </c>
      <c r="DB62" s="101">
        <v>0</v>
      </c>
      <c r="DC62" s="101">
        <v>0</v>
      </c>
      <c r="DD62" s="101">
        <v>0</v>
      </c>
      <c r="DE62" s="101">
        <v>0</v>
      </c>
      <c r="DF62" s="101">
        <v>0</v>
      </c>
      <c r="DG62" s="101">
        <v>0</v>
      </c>
      <c r="DH62" s="101">
        <v>0</v>
      </c>
      <c r="DI62" s="16"/>
      <c r="DJ62" s="101">
        <v>3.2000000000000001E-2</v>
      </c>
      <c r="DK62" s="101">
        <v>0</v>
      </c>
      <c r="DL62" s="101">
        <v>0</v>
      </c>
      <c r="DM62" s="101">
        <v>0</v>
      </c>
      <c r="DN62" s="101">
        <v>0</v>
      </c>
      <c r="DO62" s="101">
        <v>0</v>
      </c>
      <c r="DP62" s="101">
        <v>0</v>
      </c>
      <c r="DQ62" s="101">
        <v>0</v>
      </c>
      <c r="DR62" s="101">
        <v>0</v>
      </c>
      <c r="DS62" s="101">
        <v>0</v>
      </c>
      <c r="DT62" s="16"/>
      <c r="DU62" s="101">
        <v>0.70299999999999996</v>
      </c>
      <c r="DV62" s="101">
        <v>0.28499999999999998</v>
      </c>
      <c r="DW62" s="101">
        <v>0.61</v>
      </c>
      <c r="DX62" s="101">
        <v>0.41800000000000004</v>
      </c>
      <c r="DY62" s="101">
        <v>0.35399999999999998</v>
      </c>
      <c r="DZ62" s="101">
        <v>2.5880000000000001</v>
      </c>
      <c r="EA62" s="101">
        <v>0.21299999999999999</v>
      </c>
      <c r="EB62" s="101">
        <v>0.14499999999999999</v>
      </c>
      <c r="EC62" s="101">
        <v>0.153</v>
      </c>
      <c r="ED62" s="101">
        <v>0.12644697496956947</v>
      </c>
      <c r="EE62" s="16"/>
      <c r="EF62" s="101">
        <v>19.382571428571431</v>
      </c>
      <c r="EG62" s="101">
        <v>3.3886190476190476</v>
      </c>
      <c r="EH62" s="101">
        <v>8.1048809523809524</v>
      </c>
      <c r="EI62" s="101">
        <v>8.1660952380952381</v>
      </c>
      <c r="EJ62" s="101">
        <v>10.075333333333333</v>
      </c>
      <c r="EK62" s="101">
        <v>10.876333333333333</v>
      </c>
      <c r="EL62" s="101">
        <v>8.304785714285714</v>
      </c>
      <c r="EM62" s="101">
        <v>12.049809523809524</v>
      </c>
      <c r="EN62" s="101">
        <v>12.156190476190476</v>
      </c>
      <c r="EO62" s="101">
        <v>11.467553088902623</v>
      </c>
      <c r="EP62" s="16"/>
      <c r="EQ62" s="101">
        <v>219.30662100000001</v>
      </c>
      <c r="ER62" s="101">
        <v>222.39366099999998</v>
      </c>
      <c r="ES62" s="101">
        <v>236.30561199999997</v>
      </c>
      <c r="ET62" s="101">
        <v>220.24225899999999</v>
      </c>
      <c r="EU62" s="101">
        <v>235.76064400000001</v>
      </c>
      <c r="EV62" s="101">
        <v>238.18039300000001</v>
      </c>
      <c r="EW62" s="101">
        <v>257.875495</v>
      </c>
      <c r="EX62" s="101">
        <v>224.40443400000001</v>
      </c>
      <c r="EY62" s="101">
        <v>215.14012937217902</v>
      </c>
      <c r="EZ62" s="101">
        <v>210.36682982062842</v>
      </c>
      <c r="FA62" s="16"/>
      <c r="FB62" s="101">
        <v>3.7340770000000001</v>
      </c>
      <c r="FC62" s="101">
        <v>2.2394959999999999</v>
      </c>
      <c r="FD62" s="101">
        <v>1.4915389999999999</v>
      </c>
      <c r="FE62" s="101">
        <v>1.9862000000000001E-2</v>
      </c>
      <c r="FF62" s="101">
        <v>0.117932</v>
      </c>
      <c r="FG62" s="101">
        <v>7.5110000000000003E-3</v>
      </c>
      <c r="FH62" s="101">
        <v>6.437E-3</v>
      </c>
      <c r="FI62" s="101">
        <v>0</v>
      </c>
      <c r="FJ62" s="101">
        <v>2.5530000000000001E-3</v>
      </c>
      <c r="FK62" s="101">
        <v>0</v>
      </c>
      <c r="FL62" s="16"/>
      <c r="FM62" s="101">
        <v>5.2370238095238095</v>
      </c>
      <c r="FN62" s="101">
        <v>0.13545238095238096</v>
      </c>
      <c r="FO62" s="101">
        <v>1.8957380952380953</v>
      </c>
      <c r="FP62" s="101">
        <v>2.2002142857142859</v>
      </c>
      <c r="FQ62" s="101">
        <v>1.9686666666666666</v>
      </c>
      <c r="FR62" s="101">
        <v>2.2345952380952383</v>
      </c>
      <c r="FS62" s="101">
        <v>2.2697857142857143</v>
      </c>
      <c r="FT62" s="101">
        <v>1.2691666666666666</v>
      </c>
      <c r="FU62" s="101">
        <v>1.2545238095238094</v>
      </c>
      <c r="FV62" s="101">
        <v>0</v>
      </c>
      <c r="FW62" s="16"/>
      <c r="FX62" s="101"/>
      <c r="FY62" s="101"/>
      <c r="FZ62" s="101"/>
      <c r="GA62" s="101"/>
      <c r="GB62" s="101"/>
      <c r="GC62" s="101"/>
      <c r="GD62" s="101"/>
      <c r="GE62" s="101"/>
      <c r="GF62" s="101"/>
      <c r="GG62" s="101"/>
      <c r="GH62" s="16"/>
      <c r="GI62" s="101">
        <v>16.288259390744464</v>
      </c>
      <c r="GJ62" s="101">
        <v>5.4525231398666199</v>
      </c>
      <c r="GK62" s="101">
        <v>8.8057576248676241</v>
      </c>
      <c r="GL62" s="101">
        <v>15.731618317825214</v>
      </c>
      <c r="GM62" s="101">
        <v>15.008566923419554</v>
      </c>
      <c r="GN62" s="101">
        <v>16.643493673930969</v>
      </c>
      <c r="GO62" s="101">
        <v>8.4967011484060233</v>
      </c>
      <c r="GP62" s="101">
        <v>7.1306871172022399</v>
      </c>
      <c r="GQ62" s="101">
        <v>7.7849890785741298</v>
      </c>
      <c r="GR62" s="101">
        <v>8.543028239793232</v>
      </c>
      <c r="GS62" s="16"/>
      <c r="GT62" s="101">
        <v>2.7396190476190476</v>
      </c>
      <c r="GU62" s="101">
        <v>0.31273809523809526</v>
      </c>
      <c r="GV62" s="101">
        <v>6.0395238095238097</v>
      </c>
      <c r="GW62" s="101">
        <v>3.8888809523809522</v>
      </c>
      <c r="GX62" s="101">
        <v>4.1489761904761906</v>
      </c>
      <c r="GY62" s="101">
        <v>5.2393333333333336</v>
      </c>
      <c r="GZ62" s="101">
        <v>6.2406428571428565</v>
      </c>
      <c r="HA62" s="101">
        <v>5.9727619047619047</v>
      </c>
      <c r="HB62" s="101">
        <v>5.5876190476190475</v>
      </c>
      <c r="HC62" s="101">
        <v>6.1082790015637531</v>
      </c>
      <c r="HD62" s="16"/>
      <c r="HE62" s="101">
        <v>0.14771428571428571</v>
      </c>
      <c r="HF62" s="101">
        <v>0</v>
      </c>
      <c r="HG62" s="101">
        <v>0.14988095238095239</v>
      </c>
      <c r="HH62" s="101">
        <v>0.1436904761904762</v>
      </c>
      <c r="HI62" s="101">
        <v>6.0547619047619045E-2</v>
      </c>
      <c r="HJ62" s="101">
        <v>3.2547619047619047E-2</v>
      </c>
      <c r="HK62" s="101">
        <v>2.6476190476190476E-2</v>
      </c>
      <c r="HL62" s="101">
        <v>2.414285714285714E-2</v>
      </c>
      <c r="HM62" s="101">
        <v>0.27621428571428569</v>
      </c>
      <c r="HN62" s="101">
        <v>0.29869234404892253</v>
      </c>
      <c r="HP62" s="154">
        <v>0</v>
      </c>
      <c r="HQ62" s="154">
        <v>0</v>
      </c>
      <c r="HR62" s="154">
        <v>0</v>
      </c>
      <c r="HS62" s="154">
        <v>0</v>
      </c>
      <c r="HT62" s="154">
        <v>0</v>
      </c>
      <c r="HU62" s="154">
        <v>0</v>
      </c>
      <c r="HV62" s="154">
        <v>0</v>
      </c>
      <c r="HW62" s="154">
        <v>0</v>
      </c>
      <c r="HX62" s="154">
        <v>0</v>
      </c>
      <c r="HY62" s="154">
        <v>0</v>
      </c>
      <c r="HZ62" s="8"/>
      <c r="IA62" s="154">
        <v>0</v>
      </c>
      <c r="IB62" s="154">
        <v>0</v>
      </c>
      <c r="IC62" s="154">
        <v>0</v>
      </c>
      <c r="ID62" s="154">
        <v>0</v>
      </c>
      <c r="IE62" s="154">
        <v>0</v>
      </c>
      <c r="IF62" s="154">
        <v>0</v>
      </c>
      <c r="IG62" s="154">
        <v>0</v>
      </c>
      <c r="IH62" s="154">
        <v>0</v>
      </c>
      <c r="II62" s="154">
        <v>0</v>
      </c>
      <c r="IJ62" s="154">
        <v>0</v>
      </c>
      <c r="IK62" s="8"/>
      <c r="IL62" s="154">
        <v>0</v>
      </c>
      <c r="IM62" s="154">
        <v>0</v>
      </c>
      <c r="IN62" s="154">
        <v>0</v>
      </c>
      <c r="IO62" s="154">
        <v>0</v>
      </c>
      <c r="IP62" s="154">
        <v>0</v>
      </c>
      <c r="IQ62" s="154">
        <v>0</v>
      </c>
      <c r="IR62" s="154">
        <v>0</v>
      </c>
      <c r="IS62" s="154">
        <v>0</v>
      </c>
      <c r="IT62" s="154">
        <v>0</v>
      </c>
      <c r="IU62" s="154">
        <v>0</v>
      </c>
      <c r="IV62" s="8"/>
      <c r="IW62" s="154"/>
      <c r="IX62" s="154"/>
      <c r="IY62" s="154"/>
      <c r="IZ62" s="154"/>
      <c r="JA62" s="154"/>
      <c r="JB62" s="154"/>
      <c r="JC62" s="154"/>
      <c r="JD62" s="154"/>
      <c r="JE62" s="154"/>
      <c r="JF62" s="154"/>
      <c r="JG62" s="8"/>
      <c r="JH62" s="154">
        <v>0</v>
      </c>
      <c r="JI62" s="154">
        <v>0</v>
      </c>
      <c r="JJ62" s="154">
        <v>0</v>
      </c>
      <c r="JK62" s="154">
        <v>0</v>
      </c>
      <c r="JL62" s="154">
        <v>0</v>
      </c>
      <c r="JM62" s="154">
        <v>0</v>
      </c>
      <c r="JN62" s="154">
        <v>0</v>
      </c>
      <c r="JO62" s="154">
        <v>0</v>
      </c>
      <c r="JP62" s="154">
        <v>0</v>
      </c>
      <c r="JQ62" s="154">
        <v>0</v>
      </c>
      <c r="JR62" s="8"/>
      <c r="JS62" s="154"/>
      <c r="JT62" s="154"/>
      <c r="JU62" s="154"/>
      <c r="JV62" s="154"/>
      <c r="JW62" s="154"/>
      <c r="JX62" s="154"/>
      <c r="JY62" s="154"/>
      <c r="JZ62" s="154"/>
      <c r="KA62" s="154"/>
      <c r="KB62" s="154"/>
      <c r="KC62" s="8"/>
      <c r="KD62" s="154"/>
      <c r="KE62" s="154"/>
      <c r="KF62" s="154"/>
      <c r="KG62" s="154"/>
      <c r="KH62" s="154"/>
      <c r="KI62" s="154"/>
      <c r="KJ62" s="154"/>
      <c r="KK62" s="154"/>
      <c r="KL62" s="154"/>
      <c r="KM62" s="154"/>
      <c r="KN62" s="8"/>
      <c r="KO62" s="154"/>
      <c r="KP62" s="154"/>
      <c r="KQ62" s="154"/>
      <c r="KR62" s="154"/>
      <c r="KS62" s="154"/>
      <c r="KT62" s="154"/>
      <c r="KU62" s="154"/>
      <c r="KV62" s="154"/>
      <c r="KW62" s="154"/>
      <c r="KX62" s="154"/>
      <c r="KY62" s="8"/>
      <c r="KZ62" s="154"/>
      <c r="LA62" s="154"/>
      <c r="LB62" s="154"/>
      <c r="LC62" s="154"/>
      <c r="LD62" s="154"/>
      <c r="LE62" s="154"/>
      <c r="LF62" s="154"/>
      <c r="LG62" s="154"/>
      <c r="LH62" s="154"/>
      <c r="LI62" s="154"/>
      <c r="LJ62" s="8"/>
      <c r="LK62" s="154"/>
      <c r="LL62" s="154"/>
      <c r="LM62" s="154"/>
      <c r="LN62" s="154"/>
      <c r="LO62" s="154"/>
      <c r="LP62" s="154"/>
      <c r="LQ62" s="154"/>
      <c r="LR62" s="154"/>
      <c r="LS62" s="154"/>
      <c r="LT62" s="154"/>
    </row>
    <row r="63" spans="1:332" ht="12.75" x14ac:dyDescent="0.2">
      <c r="A63" s="155">
        <v>61</v>
      </c>
      <c r="B63" s="144" t="s">
        <v>98</v>
      </c>
      <c r="C63" s="155">
        <v>61</v>
      </c>
      <c r="D63" s="100">
        <v>0</v>
      </c>
      <c r="E63" s="100">
        <v>0</v>
      </c>
      <c r="F63" s="100">
        <v>0</v>
      </c>
      <c r="G63" s="100">
        <v>0</v>
      </c>
      <c r="H63" s="100">
        <v>0</v>
      </c>
      <c r="I63" s="100">
        <v>0</v>
      </c>
      <c r="J63" s="100">
        <v>0</v>
      </c>
      <c r="K63" s="100">
        <v>0</v>
      </c>
      <c r="L63" s="100">
        <v>0</v>
      </c>
      <c r="M63" s="100">
        <v>0</v>
      </c>
      <c r="N63" s="16"/>
      <c r="O63" s="100">
        <v>0</v>
      </c>
      <c r="P63" s="100">
        <v>0</v>
      </c>
      <c r="Q63" s="100">
        <v>0</v>
      </c>
      <c r="R63" s="100">
        <v>0</v>
      </c>
      <c r="S63" s="100">
        <v>0</v>
      </c>
      <c r="T63" s="100">
        <v>0</v>
      </c>
      <c r="U63" s="100">
        <v>0</v>
      </c>
      <c r="V63" s="100">
        <v>0</v>
      </c>
      <c r="W63" s="100">
        <v>0</v>
      </c>
      <c r="X63" s="100">
        <v>0</v>
      </c>
      <c r="Y63" s="16"/>
      <c r="Z63" s="100">
        <v>22.802894307020001</v>
      </c>
      <c r="AA63" s="100">
        <v>1.80924117344</v>
      </c>
      <c r="AB63" s="100">
        <v>13.877676499240001</v>
      </c>
      <c r="AC63" s="100">
        <v>15.330098247</v>
      </c>
      <c r="AD63" s="100">
        <v>15.41284051881</v>
      </c>
      <c r="AE63" s="100">
        <v>4.4537096070500004</v>
      </c>
      <c r="AF63" s="100">
        <v>0.13260658585000001</v>
      </c>
      <c r="AG63" s="100">
        <v>1.1230065060000001E-2</v>
      </c>
      <c r="AH63" s="100">
        <v>0.30232888987000001</v>
      </c>
      <c r="AI63" s="100">
        <v>0.1761127743778983</v>
      </c>
      <c r="AJ63" s="16"/>
      <c r="AK63" s="100"/>
      <c r="AL63" s="100"/>
      <c r="AM63" s="100"/>
      <c r="AN63" s="100"/>
      <c r="AO63" s="100"/>
      <c r="AP63" s="100"/>
      <c r="AQ63" s="100"/>
      <c r="AR63" s="100"/>
      <c r="AS63" s="100"/>
      <c r="AT63" s="100"/>
      <c r="AU63" s="16"/>
      <c r="AV63" s="100">
        <v>0</v>
      </c>
      <c r="AW63" s="100">
        <v>0</v>
      </c>
      <c r="AX63" s="100">
        <v>0</v>
      </c>
      <c r="AY63" s="100">
        <v>0</v>
      </c>
      <c r="AZ63" s="100">
        <v>0</v>
      </c>
      <c r="BA63" s="100">
        <v>0</v>
      </c>
      <c r="BB63" s="100">
        <v>0</v>
      </c>
      <c r="BC63" s="100">
        <v>0</v>
      </c>
      <c r="BD63" s="100">
        <v>0</v>
      </c>
      <c r="BE63" s="100">
        <v>0</v>
      </c>
      <c r="BF63" s="16"/>
      <c r="BG63" s="100">
        <v>5.7142857142857147E-4</v>
      </c>
      <c r="BH63" s="100">
        <v>0</v>
      </c>
      <c r="BI63" s="100">
        <v>0.47792857142857142</v>
      </c>
      <c r="BJ63" s="100">
        <v>1.6976190476190478E-2</v>
      </c>
      <c r="BK63" s="100">
        <v>0</v>
      </c>
      <c r="BL63" s="100">
        <v>0</v>
      </c>
      <c r="BM63" s="100">
        <v>0</v>
      </c>
      <c r="BN63" s="100">
        <v>0</v>
      </c>
      <c r="BO63" s="100">
        <v>0</v>
      </c>
      <c r="BP63" s="100">
        <v>0</v>
      </c>
      <c r="BQ63" s="16"/>
      <c r="BR63" s="100">
        <v>0</v>
      </c>
      <c r="BS63" s="100">
        <v>0</v>
      </c>
      <c r="BT63" s="100">
        <v>0</v>
      </c>
      <c r="BU63" s="100">
        <v>0</v>
      </c>
      <c r="BV63" s="100">
        <v>0</v>
      </c>
      <c r="BW63" s="100">
        <v>0</v>
      </c>
      <c r="BX63" s="100">
        <v>0</v>
      </c>
      <c r="BY63" s="100">
        <v>0</v>
      </c>
      <c r="BZ63" s="100">
        <v>0</v>
      </c>
      <c r="CA63" s="100">
        <v>0</v>
      </c>
      <c r="CB63" s="16"/>
      <c r="CC63" s="100"/>
      <c r="CD63" s="100"/>
      <c r="CE63" s="100"/>
      <c r="CF63" s="100"/>
      <c r="CG63" s="100"/>
      <c r="CH63" s="100"/>
      <c r="CI63" s="100"/>
      <c r="CJ63" s="100"/>
      <c r="CK63" s="100"/>
      <c r="CL63" s="100"/>
      <c r="CM63" s="16"/>
      <c r="CN63" s="100">
        <v>0</v>
      </c>
      <c r="CO63" s="100">
        <v>0</v>
      </c>
      <c r="CP63" s="100">
        <v>0</v>
      </c>
      <c r="CQ63" s="100">
        <v>0</v>
      </c>
      <c r="CR63" s="100">
        <v>0</v>
      </c>
      <c r="CS63" s="100">
        <v>0</v>
      </c>
      <c r="CT63" s="100">
        <v>0</v>
      </c>
      <c r="CU63" s="100">
        <v>0</v>
      </c>
      <c r="CV63" s="100">
        <v>0</v>
      </c>
      <c r="CW63" s="100">
        <v>0</v>
      </c>
      <c r="CX63" s="16"/>
      <c r="CY63" s="100">
        <v>0</v>
      </c>
      <c r="CZ63" s="100">
        <v>0</v>
      </c>
      <c r="DA63" s="100">
        <v>0</v>
      </c>
      <c r="DB63" s="100">
        <v>0</v>
      </c>
      <c r="DC63" s="100">
        <v>0</v>
      </c>
      <c r="DD63" s="100">
        <v>0</v>
      </c>
      <c r="DE63" s="100">
        <v>0</v>
      </c>
      <c r="DF63" s="100">
        <v>0</v>
      </c>
      <c r="DG63" s="100">
        <v>0</v>
      </c>
      <c r="DH63" s="100">
        <v>0</v>
      </c>
      <c r="DI63" s="16"/>
      <c r="DJ63" s="100">
        <v>0</v>
      </c>
      <c r="DK63" s="100">
        <v>0</v>
      </c>
      <c r="DL63" s="100">
        <v>0</v>
      </c>
      <c r="DM63" s="100">
        <v>0</v>
      </c>
      <c r="DN63" s="100">
        <v>0</v>
      </c>
      <c r="DO63" s="100">
        <v>0</v>
      </c>
      <c r="DP63" s="100">
        <v>0</v>
      </c>
      <c r="DQ63" s="100">
        <v>0</v>
      </c>
      <c r="DR63" s="100">
        <v>0</v>
      </c>
      <c r="DS63" s="100">
        <v>0</v>
      </c>
      <c r="DT63" s="16"/>
      <c r="DU63" s="100">
        <v>0</v>
      </c>
      <c r="DV63" s="100">
        <v>0</v>
      </c>
      <c r="DW63" s="100">
        <v>0</v>
      </c>
      <c r="DX63" s="100">
        <v>0</v>
      </c>
      <c r="DY63" s="100">
        <v>0</v>
      </c>
      <c r="DZ63" s="100">
        <v>0</v>
      </c>
      <c r="EA63" s="100">
        <v>0</v>
      </c>
      <c r="EB63" s="100">
        <v>0</v>
      </c>
      <c r="EC63" s="100">
        <v>0</v>
      </c>
      <c r="ED63" s="100">
        <v>0</v>
      </c>
      <c r="EE63" s="16"/>
      <c r="EF63" s="100">
        <v>1.0524285714285715</v>
      </c>
      <c r="EG63" s="100">
        <v>0</v>
      </c>
      <c r="EH63" s="100">
        <v>0</v>
      </c>
      <c r="EI63" s="100">
        <v>9.7619047619047619E-2</v>
      </c>
      <c r="EJ63" s="100">
        <v>6.619047619047619E-3</v>
      </c>
      <c r="EK63" s="100">
        <v>5.2666666666666667E-2</v>
      </c>
      <c r="EL63" s="100">
        <v>3.9285714285714288E-3</v>
      </c>
      <c r="EM63" s="100">
        <v>1.607142857142857E-2</v>
      </c>
      <c r="EN63" s="100">
        <v>1.8690476190476191E-2</v>
      </c>
      <c r="EO63" s="100">
        <v>1.1292727107855673E-2</v>
      </c>
      <c r="EP63" s="16"/>
      <c r="EQ63" s="100">
        <v>26.242104999999999</v>
      </c>
      <c r="ER63" s="100">
        <v>27.660813000000001</v>
      </c>
      <c r="ES63" s="100">
        <v>24.339368</v>
      </c>
      <c r="ET63" s="100">
        <v>23.831987999999999</v>
      </c>
      <c r="EU63" s="100">
        <v>24.498688999999999</v>
      </c>
      <c r="EV63" s="100">
        <v>22.290409</v>
      </c>
      <c r="EW63" s="100">
        <v>18.546081999999998</v>
      </c>
      <c r="EX63" s="100">
        <v>2.341475</v>
      </c>
      <c r="EY63" s="100">
        <v>1.4152483982876387</v>
      </c>
      <c r="EZ63" s="100">
        <v>0.8724522443368482</v>
      </c>
      <c r="FA63" s="16"/>
      <c r="FB63" s="100">
        <v>0</v>
      </c>
      <c r="FC63" s="100">
        <v>0</v>
      </c>
      <c r="FD63" s="100">
        <v>0</v>
      </c>
      <c r="FE63" s="100">
        <v>0</v>
      </c>
      <c r="FF63" s="100">
        <v>0</v>
      </c>
      <c r="FG63" s="100">
        <v>0</v>
      </c>
      <c r="FH63" s="100">
        <v>0</v>
      </c>
      <c r="FI63" s="100">
        <v>0</v>
      </c>
      <c r="FJ63" s="100">
        <v>0</v>
      </c>
      <c r="FK63" s="100">
        <v>0</v>
      </c>
      <c r="FL63" s="16"/>
      <c r="FM63" s="100">
        <v>0</v>
      </c>
      <c r="FN63" s="100">
        <v>0</v>
      </c>
      <c r="FO63" s="100">
        <v>0</v>
      </c>
      <c r="FP63" s="100">
        <v>4.2857142857142858E-2</v>
      </c>
      <c r="FQ63" s="100">
        <v>3.5714285714285712E-2</v>
      </c>
      <c r="FR63" s="100">
        <v>1.5238095238095238E-2</v>
      </c>
      <c r="FS63" s="100">
        <v>0</v>
      </c>
      <c r="FT63" s="100">
        <v>0</v>
      </c>
      <c r="FU63" s="100">
        <v>0</v>
      </c>
      <c r="FV63" s="100">
        <v>0</v>
      </c>
      <c r="FW63" s="16"/>
      <c r="FX63" s="100"/>
      <c r="FY63" s="100"/>
      <c r="FZ63" s="100"/>
      <c r="GA63" s="100"/>
      <c r="GB63" s="100"/>
      <c r="GC63" s="100"/>
      <c r="GD63" s="100"/>
      <c r="GE63" s="100"/>
      <c r="GF63" s="100"/>
      <c r="GG63" s="100"/>
      <c r="GH63" s="16"/>
      <c r="GI63" s="100">
        <v>0.55294623682217603</v>
      </c>
      <c r="GJ63" s="100">
        <v>3.0967007406999709</v>
      </c>
      <c r="GK63" s="100">
        <v>0.97424418942430902</v>
      </c>
      <c r="GL63" s="100">
        <v>0.97522268394932632</v>
      </c>
      <c r="GM63" s="100">
        <v>0.30346580722230887</v>
      </c>
      <c r="GN63" s="100">
        <v>0.51995262455674707</v>
      </c>
      <c r="GO63" s="100">
        <v>0.71961647091679848</v>
      </c>
      <c r="GP63" s="100">
        <v>0.8455517740819225</v>
      </c>
      <c r="GQ63" s="100">
        <v>0.84599005808791983</v>
      </c>
      <c r="GR63" s="100">
        <v>0.9283657155949594</v>
      </c>
      <c r="GS63" s="16"/>
      <c r="GT63" s="100">
        <v>0.10578571428571429</v>
      </c>
      <c r="GU63" s="100">
        <v>0</v>
      </c>
      <c r="GV63" s="100">
        <v>0.11178571428571429</v>
      </c>
      <c r="GW63" s="100">
        <v>0.25423809523809526</v>
      </c>
      <c r="GX63" s="100">
        <v>0.27816666666666667</v>
      </c>
      <c r="GY63" s="100">
        <v>0.12914285714285714</v>
      </c>
      <c r="GZ63" s="100">
        <v>0.11059523809523809</v>
      </c>
      <c r="HA63" s="100">
        <v>0</v>
      </c>
      <c r="HB63" s="100">
        <v>0.19519047619047619</v>
      </c>
      <c r="HC63" s="100">
        <v>0.21072330718194773</v>
      </c>
      <c r="HD63" s="16"/>
      <c r="HE63" s="100">
        <v>0</v>
      </c>
      <c r="HF63" s="100">
        <v>0</v>
      </c>
      <c r="HG63" s="100">
        <v>0</v>
      </c>
      <c r="HH63" s="100">
        <v>0</v>
      </c>
      <c r="HI63" s="100">
        <v>0</v>
      </c>
      <c r="HJ63" s="100">
        <v>0</v>
      </c>
      <c r="HK63" s="100">
        <v>0</v>
      </c>
      <c r="HL63" s="100">
        <v>0</v>
      </c>
      <c r="HM63" s="100">
        <v>0</v>
      </c>
      <c r="HN63" s="100">
        <v>0</v>
      </c>
      <c r="HP63" s="70">
        <v>0</v>
      </c>
      <c r="HQ63" s="70">
        <v>0</v>
      </c>
      <c r="HR63" s="70">
        <v>0</v>
      </c>
      <c r="HS63" s="70">
        <v>0</v>
      </c>
      <c r="HT63" s="70">
        <v>0</v>
      </c>
      <c r="HU63" s="70">
        <v>0</v>
      </c>
      <c r="HV63" s="70">
        <v>0</v>
      </c>
      <c r="HW63" s="70">
        <v>0</v>
      </c>
      <c r="HX63" s="70">
        <v>0</v>
      </c>
      <c r="HY63" s="70">
        <v>0</v>
      </c>
      <c r="HZ63" s="8"/>
      <c r="IA63" s="70">
        <v>0</v>
      </c>
      <c r="IB63" s="70">
        <v>0</v>
      </c>
      <c r="IC63" s="70">
        <v>0</v>
      </c>
      <c r="ID63" s="70">
        <v>0</v>
      </c>
      <c r="IE63" s="70">
        <v>0</v>
      </c>
      <c r="IF63" s="70">
        <v>0</v>
      </c>
      <c r="IG63" s="70">
        <v>0</v>
      </c>
      <c r="IH63" s="70">
        <v>0</v>
      </c>
      <c r="II63" s="70">
        <v>0</v>
      </c>
      <c r="IJ63" s="70">
        <v>0</v>
      </c>
      <c r="IK63" s="8"/>
      <c r="IL63" s="70">
        <v>0</v>
      </c>
      <c r="IM63" s="70">
        <v>0</v>
      </c>
      <c r="IN63" s="70">
        <v>0</v>
      </c>
      <c r="IO63" s="70">
        <v>0</v>
      </c>
      <c r="IP63" s="70">
        <v>0</v>
      </c>
      <c r="IQ63" s="70">
        <v>0</v>
      </c>
      <c r="IR63" s="70">
        <v>0</v>
      </c>
      <c r="IS63" s="70">
        <v>0</v>
      </c>
      <c r="IT63" s="70">
        <v>0</v>
      </c>
      <c r="IU63" s="70">
        <v>0</v>
      </c>
      <c r="IV63" s="8"/>
      <c r="IW63" s="70"/>
      <c r="IX63" s="70"/>
      <c r="IY63" s="70"/>
      <c r="IZ63" s="70"/>
      <c r="JA63" s="70"/>
      <c r="JB63" s="70"/>
      <c r="JC63" s="70"/>
      <c r="JD63" s="70"/>
      <c r="JE63" s="70"/>
      <c r="JF63" s="70"/>
      <c r="JG63" s="8"/>
      <c r="JH63" s="70">
        <v>0</v>
      </c>
      <c r="JI63" s="70">
        <v>0</v>
      </c>
      <c r="JJ63" s="70">
        <v>0</v>
      </c>
      <c r="JK63" s="70">
        <v>0</v>
      </c>
      <c r="JL63" s="70">
        <v>0</v>
      </c>
      <c r="JM63" s="70">
        <v>0</v>
      </c>
      <c r="JN63" s="70">
        <v>0</v>
      </c>
      <c r="JO63" s="70">
        <v>0</v>
      </c>
      <c r="JP63" s="70">
        <v>0</v>
      </c>
      <c r="JQ63" s="70">
        <v>0</v>
      </c>
      <c r="JR63" s="8"/>
      <c r="JS63" s="70"/>
      <c r="JT63" s="70"/>
      <c r="JU63" s="70"/>
      <c r="JV63" s="70"/>
      <c r="JW63" s="70"/>
      <c r="JX63" s="70"/>
      <c r="JY63" s="70"/>
      <c r="JZ63" s="70"/>
      <c r="KA63" s="70"/>
      <c r="KB63" s="70"/>
      <c r="KC63" s="8"/>
      <c r="KD63" s="70"/>
      <c r="KE63" s="70"/>
      <c r="KF63" s="70"/>
      <c r="KG63" s="70"/>
      <c r="KH63" s="70"/>
      <c r="KI63" s="70"/>
      <c r="KJ63" s="70"/>
      <c r="KK63" s="70"/>
      <c r="KL63" s="70"/>
      <c r="KM63" s="70"/>
      <c r="KN63" s="8"/>
      <c r="KO63" s="70"/>
      <c r="KP63" s="70"/>
      <c r="KQ63" s="70"/>
      <c r="KR63" s="70"/>
      <c r="KS63" s="70"/>
      <c r="KT63" s="70"/>
      <c r="KU63" s="70"/>
      <c r="KV63" s="70"/>
      <c r="KW63" s="70"/>
      <c r="KX63" s="70"/>
      <c r="KY63" s="8"/>
      <c r="KZ63" s="70"/>
      <c r="LA63" s="70"/>
      <c r="LB63" s="70"/>
      <c r="LC63" s="70"/>
      <c r="LD63" s="70"/>
      <c r="LE63" s="70"/>
      <c r="LF63" s="70"/>
      <c r="LG63" s="70"/>
      <c r="LH63" s="70"/>
      <c r="LI63" s="70"/>
      <c r="LJ63" s="8"/>
      <c r="LK63" s="70"/>
      <c r="LL63" s="70"/>
      <c r="LM63" s="70"/>
      <c r="LN63" s="70"/>
      <c r="LO63" s="70"/>
      <c r="LP63" s="70"/>
      <c r="LQ63" s="70"/>
      <c r="LR63" s="70"/>
      <c r="LS63" s="70"/>
      <c r="LT63" s="70"/>
    </row>
    <row r="64" spans="1:332" ht="12.75" x14ac:dyDescent="0.2">
      <c r="A64" s="155">
        <v>62</v>
      </c>
      <c r="B64" s="145" t="s">
        <v>99</v>
      </c>
      <c r="C64" s="155">
        <v>62</v>
      </c>
      <c r="D64" s="101">
        <v>0</v>
      </c>
      <c r="E64" s="101">
        <v>0</v>
      </c>
      <c r="F64" s="101">
        <v>0</v>
      </c>
      <c r="G64" s="101">
        <v>0</v>
      </c>
      <c r="H64" s="101">
        <v>0</v>
      </c>
      <c r="I64" s="101">
        <v>0</v>
      </c>
      <c r="J64" s="101">
        <v>0</v>
      </c>
      <c r="K64" s="101">
        <v>0</v>
      </c>
      <c r="L64" s="101">
        <v>0</v>
      </c>
      <c r="M64" s="101">
        <v>0</v>
      </c>
      <c r="N64" s="16"/>
      <c r="O64" s="101">
        <v>0</v>
      </c>
      <c r="P64" s="101">
        <v>0</v>
      </c>
      <c r="Q64" s="101">
        <v>0.312</v>
      </c>
      <c r="R64" s="101">
        <v>4.2000000000000003E-2</v>
      </c>
      <c r="S64" s="101">
        <v>0</v>
      </c>
      <c r="T64" s="101">
        <v>0</v>
      </c>
      <c r="U64" s="101">
        <v>0</v>
      </c>
      <c r="V64" s="101">
        <v>0</v>
      </c>
      <c r="W64" s="101">
        <v>0</v>
      </c>
      <c r="X64" s="101">
        <v>0</v>
      </c>
      <c r="Y64" s="16"/>
      <c r="Z64" s="101">
        <v>635.84303474755995</v>
      </c>
      <c r="AA64" s="101">
        <v>163.91102786881001</v>
      </c>
      <c r="AB64" s="101">
        <v>614.28911437443003</v>
      </c>
      <c r="AC64" s="101">
        <v>599.21031531915003</v>
      </c>
      <c r="AD64" s="101">
        <v>586.76440148571999</v>
      </c>
      <c r="AE64" s="101">
        <v>595.86174299507991</v>
      </c>
      <c r="AF64" s="101">
        <v>637.82598878273006</v>
      </c>
      <c r="AG64" s="101">
        <v>647.30765984569996</v>
      </c>
      <c r="AH64" s="101">
        <v>532.49666592874996</v>
      </c>
      <c r="AI64" s="101">
        <v>520.82013375240615</v>
      </c>
      <c r="AJ64" s="16"/>
      <c r="AK64" s="101"/>
      <c r="AL64" s="101"/>
      <c r="AM64" s="101"/>
      <c r="AN64" s="101"/>
      <c r="AO64" s="101"/>
      <c r="AP64" s="101"/>
      <c r="AQ64" s="101"/>
      <c r="AR64" s="101"/>
      <c r="AS64" s="101"/>
      <c r="AT64" s="101"/>
      <c r="AU64" s="16"/>
      <c r="AV64" s="101">
        <v>0</v>
      </c>
      <c r="AW64" s="101">
        <v>0</v>
      </c>
      <c r="AX64" s="101">
        <v>0</v>
      </c>
      <c r="AY64" s="101">
        <v>0</v>
      </c>
      <c r="AZ64" s="101">
        <v>0</v>
      </c>
      <c r="BA64" s="101">
        <v>0</v>
      </c>
      <c r="BB64" s="101">
        <v>0</v>
      </c>
      <c r="BC64" s="101">
        <v>0</v>
      </c>
      <c r="BD64" s="101">
        <v>0</v>
      </c>
      <c r="BE64" s="101">
        <v>0</v>
      </c>
      <c r="BF64" s="16"/>
      <c r="BG64" s="101">
        <v>0</v>
      </c>
      <c r="BH64" s="101">
        <v>0</v>
      </c>
      <c r="BI64" s="101">
        <v>5.0000000000000001E-3</v>
      </c>
      <c r="BJ64" s="101">
        <v>0</v>
      </c>
      <c r="BK64" s="101">
        <v>0.11785714285714285</v>
      </c>
      <c r="BL64" s="101">
        <v>0</v>
      </c>
      <c r="BM64" s="101">
        <v>0</v>
      </c>
      <c r="BN64" s="101">
        <v>0</v>
      </c>
      <c r="BO64" s="101">
        <v>0</v>
      </c>
      <c r="BP64" s="101">
        <v>0</v>
      </c>
      <c r="BQ64" s="16"/>
      <c r="BR64" s="101">
        <v>0</v>
      </c>
      <c r="BS64" s="101">
        <v>0</v>
      </c>
      <c r="BT64" s="101">
        <v>0</v>
      </c>
      <c r="BU64" s="101">
        <v>0</v>
      </c>
      <c r="BV64" s="101">
        <v>0</v>
      </c>
      <c r="BW64" s="101">
        <v>0</v>
      </c>
      <c r="BX64" s="101">
        <v>0</v>
      </c>
      <c r="BY64" s="101">
        <v>0</v>
      </c>
      <c r="BZ64" s="101">
        <v>0</v>
      </c>
      <c r="CA64" s="101">
        <v>0</v>
      </c>
      <c r="CB64" s="16"/>
      <c r="CC64" s="101"/>
      <c r="CD64" s="101"/>
      <c r="CE64" s="101"/>
      <c r="CF64" s="101"/>
      <c r="CG64" s="101"/>
      <c r="CH64" s="101"/>
      <c r="CI64" s="101"/>
      <c r="CJ64" s="101"/>
      <c r="CK64" s="101"/>
      <c r="CL64" s="101"/>
      <c r="CM64" s="16"/>
      <c r="CN64" s="101">
        <v>0</v>
      </c>
      <c r="CO64" s="101">
        <v>0</v>
      </c>
      <c r="CP64" s="101">
        <v>0</v>
      </c>
      <c r="CQ64" s="101">
        <v>0</v>
      </c>
      <c r="CR64" s="101">
        <v>0</v>
      </c>
      <c r="CS64" s="101">
        <v>0</v>
      </c>
      <c r="CT64" s="101">
        <v>0</v>
      </c>
      <c r="CU64" s="101">
        <v>0</v>
      </c>
      <c r="CV64" s="101">
        <v>0</v>
      </c>
      <c r="CW64" s="101">
        <v>0</v>
      </c>
      <c r="CX64" s="16"/>
      <c r="CY64" s="101">
        <v>0</v>
      </c>
      <c r="CZ64" s="101">
        <v>0</v>
      </c>
      <c r="DA64" s="101">
        <v>0</v>
      </c>
      <c r="DB64" s="101">
        <v>0</v>
      </c>
      <c r="DC64" s="101">
        <v>0</v>
      </c>
      <c r="DD64" s="101">
        <v>0</v>
      </c>
      <c r="DE64" s="101">
        <v>0</v>
      </c>
      <c r="DF64" s="101">
        <v>0</v>
      </c>
      <c r="DG64" s="101">
        <v>0</v>
      </c>
      <c r="DH64" s="101">
        <v>0</v>
      </c>
      <c r="DI64" s="16"/>
      <c r="DJ64" s="101">
        <v>0.11</v>
      </c>
      <c r="DK64" s="101">
        <v>0</v>
      </c>
      <c r="DL64" s="101">
        <v>0.23499999999999999</v>
      </c>
      <c r="DM64" s="101">
        <v>2.7E-2</v>
      </c>
      <c r="DN64" s="101">
        <v>0.36099999999999999</v>
      </c>
      <c r="DO64" s="101">
        <v>0.14099999999999999</v>
      </c>
      <c r="DP64" s="101">
        <v>0.106</v>
      </c>
      <c r="DQ64" s="101">
        <v>4.0000000000000001E-3</v>
      </c>
      <c r="DR64" s="101">
        <v>0</v>
      </c>
      <c r="DS64" s="101">
        <v>0</v>
      </c>
      <c r="DT64" s="16"/>
      <c r="DU64" s="101">
        <v>8.900000000000001E-2</v>
      </c>
      <c r="DV64" s="101">
        <v>0</v>
      </c>
      <c r="DW64" s="101">
        <v>0.189</v>
      </c>
      <c r="DX64" s="101">
        <v>0</v>
      </c>
      <c r="DY64" s="101">
        <v>2.0979999999999999</v>
      </c>
      <c r="DZ64" s="101">
        <v>0.60499999999999998</v>
      </c>
      <c r="EA64" s="101">
        <v>2.3679999999999999</v>
      </c>
      <c r="EB64" s="101">
        <v>1.3360000000000001</v>
      </c>
      <c r="EC64" s="101">
        <v>1.94</v>
      </c>
      <c r="ED64" s="101">
        <v>2.8516957957059765</v>
      </c>
      <c r="EE64" s="16"/>
      <c r="EF64" s="101">
        <v>2.8906428571428568</v>
      </c>
      <c r="EG64" s="101">
        <v>0.38066666666666665</v>
      </c>
      <c r="EH64" s="101">
        <v>2.2052142857142858</v>
      </c>
      <c r="EI64" s="101">
        <v>1.9860714285714287</v>
      </c>
      <c r="EJ64" s="101">
        <v>2.2415476190476191</v>
      </c>
      <c r="EK64" s="101">
        <v>0.78576190476190477</v>
      </c>
      <c r="EL64" s="101">
        <v>1.6873095238095241</v>
      </c>
      <c r="EM64" s="101">
        <v>1.5502380952380952</v>
      </c>
      <c r="EN64" s="101">
        <v>1.9106666666666665</v>
      </c>
      <c r="EO64" s="101">
        <v>1.8142984862445855</v>
      </c>
      <c r="EP64" s="16"/>
      <c r="EQ64" s="101">
        <v>185.64235799999997</v>
      </c>
      <c r="ER64" s="101">
        <v>211.09796499999999</v>
      </c>
      <c r="ES64" s="101">
        <v>190.57124400000001</v>
      </c>
      <c r="ET64" s="101">
        <v>191.75559499999997</v>
      </c>
      <c r="EU64" s="101">
        <v>184.736921</v>
      </c>
      <c r="EV64" s="101">
        <v>196.27395799999999</v>
      </c>
      <c r="EW64" s="101">
        <v>190.707525</v>
      </c>
      <c r="EX64" s="101">
        <v>196.09814299999999</v>
      </c>
      <c r="EY64" s="101">
        <v>194.29628127381787</v>
      </c>
      <c r="EZ64" s="101">
        <v>196.3456758911768</v>
      </c>
      <c r="FA64" s="16"/>
      <c r="FB64" s="101">
        <v>5.8399999999999997E-3</v>
      </c>
      <c r="FC64" s="101">
        <v>1.26E-2</v>
      </c>
      <c r="FD64" s="101">
        <v>0</v>
      </c>
      <c r="FE64" s="101">
        <v>3.4639999999999997E-2</v>
      </c>
      <c r="FF64" s="101">
        <v>1.2E-2</v>
      </c>
      <c r="FG64" s="101">
        <v>1.2E-2</v>
      </c>
      <c r="FH64" s="101">
        <v>0</v>
      </c>
      <c r="FI64" s="101">
        <v>0</v>
      </c>
      <c r="FJ64" s="101">
        <v>0</v>
      </c>
      <c r="FK64" s="101">
        <v>0</v>
      </c>
      <c r="FL64" s="16"/>
      <c r="FM64" s="101">
        <v>1.2217142857142858</v>
      </c>
      <c r="FN64" s="101">
        <v>1.2775238095238095</v>
      </c>
      <c r="FO64" s="101">
        <v>2.1649523809523812</v>
      </c>
      <c r="FP64" s="101">
        <v>1.5085000000000002</v>
      </c>
      <c r="FQ64" s="101">
        <v>0.79411904761904772</v>
      </c>
      <c r="FR64" s="101">
        <v>0.2857142857142857</v>
      </c>
      <c r="FS64" s="101">
        <v>0.15192857142857144</v>
      </c>
      <c r="FT64" s="101">
        <v>0.19597619047619047</v>
      </c>
      <c r="FU64" s="101">
        <v>0.27438095238095239</v>
      </c>
      <c r="FV64" s="101">
        <v>0</v>
      </c>
      <c r="FW64" s="16"/>
      <c r="FX64" s="101"/>
      <c r="FY64" s="101"/>
      <c r="FZ64" s="101"/>
      <c r="GA64" s="101"/>
      <c r="GB64" s="101"/>
      <c r="GC64" s="101"/>
      <c r="GD64" s="101"/>
      <c r="GE64" s="101"/>
      <c r="GF64" s="101"/>
      <c r="GG64" s="101"/>
      <c r="GH64" s="16"/>
      <c r="GI64" s="101">
        <v>2.1598330036010638</v>
      </c>
      <c r="GJ64" s="101">
        <v>0.70925564086804704</v>
      </c>
      <c r="GK64" s="101">
        <v>0.38661745654617941</v>
      </c>
      <c r="GL64" s="101">
        <v>0.5911686792056664</v>
      </c>
      <c r="GM64" s="101">
        <v>3.0762084152567684</v>
      </c>
      <c r="GN64" s="101">
        <v>2.3281799288349085</v>
      </c>
      <c r="GO64" s="101">
        <v>3.2671779300559884</v>
      </c>
      <c r="GP64" s="101">
        <v>3.2125249337732482</v>
      </c>
      <c r="GQ64" s="101">
        <v>1.7456648105848649</v>
      </c>
      <c r="GR64" s="101">
        <v>1.9156435061783363</v>
      </c>
      <c r="GS64" s="16"/>
      <c r="GT64" s="101">
        <v>0.47033333333333333</v>
      </c>
      <c r="GU64" s="101">
        <v>0.23704761904761906</v>
      </c>
      <c r="GV64" s="101">
        <v>0.63261904761904764</v>
      </c>
      <c r="GW64" s="101">
        <v>0.66614285714285715</v>
      </c>
      <c r="GX64" s="101">
        <v>0.89569047619047626</v>
      </c>
      <c r="GY64" s="101">
        <v>0.96019047619047615</v>
      </c>
      <c r="GZ64" s="101">
        <v>0.39661904761904759</v>
      </c>
      <c r="HA64" s="101">
        <v>1.3225952380952382</v>
      </c>
      <c r="HB64" s="101">
        <v>1.2074285714285713</v>
      </c>
      <c r="HC64" s="101">
        <v>1.358449222428221</v>
      </c>
      <c r="HD64" s="16"/>
      <c r="HE64" s="101">
        <v>0</v>
      </c>
      <c r="HF64" s="101">
        <v>1.9523809523809524E-3</v>
      </c>
      <c r="HG64" s="101">
        <v>0</v>
      </c>
      <c r="HH64" s="101">
        <v>0</v>
      </c>
      <c r="HI64" s="101">
        <v>0</v>
      </c>
      <c r="HJ64" s="101">
        <v>3.8190476190476191E-2</v>
      </c>
      <c r="HK64" s="101">
        <v>0</v>
      </c>
      <c r="HL64" s="101">
        <v>0</v>
      </c>
      <c r="HM64" s="101">
        <v>0</v>
      </c>
      <c r="HN64" s="101">
        <v>0</v>
      </c>
      <c r="HP64" s="154">
        <v>0</v>
      </c>
      <c r="HQ64" s="154">
        <v>0</v>
      </c>
      <c r="HR64" s="154">
        <v>0</v>
      </c>
      <c r="HS64" s="154">
        <v>0</v>
      </c>
      <c r="HT64" s="154">
        <v>0</v>
      </c>
      <c r="HU64" s="154">
        <v>0</v>
      </c>
      <c r="HV64" s="154">
        <v>0</v>
      </c>
      <c r="HW64" s="154">
        <v>0</v>
      </c>
      <c r="HX64" s="154">
        <v>0</v>
      </c>
      <c r="HY64" s="154">
        <v>0</v>
      </c>
      <c r="HZ64" s="8"/>
      <c r="IA64" s="154">
        <v>0</v>
      </c>
      <c r="IB64" s="154">
        <v>0</v>
      </c>
      <c r="IC64" s="154">
        <v>0</v>
      </c>
      <c r="ID64" s="154">
        <v>0</v>
      </c>
      <c r="IE64" s="154">
        <v>0</v>
      </c>
      <c r="IF64" s="154">
        <v>0</v>
      </c>
      <c r="IG64" s="154">
        <v>0</v>
      </c>
      <c r="IH64" s="154">
        <v>0</v>
      </c>
      <c r="II64" s="154">
        <v>0</v>
      </c>
      <c r="IJ64" s="154">
        <v>0</v>
      </c>
      <c r="IK64" s="8"/>
      <c r="IL64" s="154">
        <v>0</v>
      </c>
      <c r="IM64" s="154">
        <v>0</v>
      </c>
      <c r="IN64" s="154">
        <v>0</v>
      </c>
      <c r="IO64" s="154">
        <v>0</v>
      </c>
      <c r="IP64" s="154">
        <v>0</v>
      </c>
      <c r="IQ64" s="154">
        <v>0</v>
      </c>
      <c r="IR64" s="154">
        <v>0</v>
      </c>
      <c r="IS64" s="154">
        <v>0</v>
      </c>
      <c r="IT64" s="154">
        <v>0</v>
      </c>
      <c r="IU64" s="154">
        <v>0</v>
      </c>
      <c r="IV64" s="8"/>
      <c r="IW64" s="154"/>
      <c r="IX64" s="154"/>
      <c r="IY64" s="154"/>
      <c r="IZ64" s="154"/>
      <c r="JA64" s="154"/>
      <c r="JB64" s="154"/>
      <c r="JC64" s="154"/>
      <c r="JD64" s="154"/>
      <c r="JE64" s="154"/>
      <c r="JF64" s="154"/>
      <c r="JG64" s="8"/>
      <c r="JH64" s="154">
        <v>0</v>
      </c>
      <c r="JI64" s="154">
        <v>0</v>
      </c>
      <c r="JJ64" s="154">
        <v>0</v>
      </c>
      <c r="JK64" s="154">
        <v>0</v>
      </c>
      <c r="JL64" s="154">
        <v>0</v>
      </c>
      <c r="JM64" s="154">
        <v>0</v>
      </c>
      <c r="JN64" s="154">
        <v>0</v>
      </c>
      <c r="JO64" s="154">
        <v>0</v>
      </c>
      <c r="JP64" s="154">
        <v>0</v>
      </c>
      <c r="JQ64" s="154">
        <v>0</v>
      </c>
      <c r="JR64" s="8"/>
      <c r="JS64" s="154"/>
      <c r="JT64" s="154"/>
      <c r="JU64" s="154"/>
      <c r="JV64" s="154"/>
      <c r="JW64" s="154"/>
      <c r="JX64" s="154"/>
      <c r="JY64" s="154"/>
      <c r="JZ64" s="154"/>
      <c r="KA64" s="154"/>
      <c r="KB64" s="154"/>
      <c r="KC64" s="8"/>
      <c r="KD64" s="154"/>
      <c r="KE64" s="154"/>
      <c r="KF64" s="154"/>
      <c r="KG64" s="154"/>
      <c r="KH64" s="154"/>
      <c r="KI64" s="154"/>
      <c r="KJ64" s="154"/>
      <c r="KK64" s="154"/>
      <c r="KL64" s="154"/>
      <c r="KM64" s="154"/>
      <c r="KN64" s="8"/>
      <c r="KO64" s="154"/>
      <c r="KP64" s="154"/>
      <c r="KQ64" s="154"/>
      <c r="KR64" s="154"/>
      <c r="KS64" s="154"/>
      <c r="KT64" s="154"/>
      <c r="KU64" s="154"/>
      <c r="KV64" s="154"/>
      <c r="KW64" s="154"/>
      <c r="KX64" s="154"/>
      <c r="KY64" s="8"/>
      <c r="KZ64" s="154"/>
      <c r="LA64" s="154"/>
      <c r="LB64" s="154"/>
      <c r="LC64" s="154"/>
      <c r="LD64" s="154"/>
      <c r="LE64" s="154"/>
      <c r="LF64" s="154"/>
      <c r="LG64" s="154"/>
      <c r="LH64" s="154"/>
      <c r="LI64" s="154"/>
      <c r="LJ64" s="8"/>
      <c r="LK64" s="154"/>
      <c r="LL64" s="154"/>
      <c r="LM64" s="154"/>
      <c r="LN64" s="154"/>
      <c r="LO64" s="154"/>
      <c r="LP64" s="154"/>
      <c r="LQ64" s="154"/>
      <c r="LR64" s="154"/>
      <c r="LS64" s="154"/>
      <c r="LT64" s="154"/>
    </row>
    <row r="65" spans="1:332" ht="12.75" x14ac:dyDescent="0.2">
      <c r="A65" s="155">
        <v>63</v>
      </c>
      <c r="B65" s="144" t="s">
        <v>100</v>
      </c>
      <c r="C65" s="155">
        <v>63</v>
      </c>
      <c r="D65" s="100">
        <v>0</v>
      </c>
      <c r="E65" s="100">
        <v>0</v>
      </c>
      <c r="F65" s="100">
        <v>0</v>
      </c>
      <c r="G65" s="100">
        <v>0</v>
      </c>
      <c r="H65" s="100">
        <v>0</v>
      </c>
      <c r="I65" s="100">
        <v>0</v>
      </c>
      <c r="J65" s="100">
        <v>0</v>
      </c>
      <c r="K65" s="100">
        <v>0</v>
      </c>
      <c r="L65" s="100">
        <v>0</v>
      </c>
      <c r="M65" s="100">
        <v>0</v>
      </c>
      <c r="N65" s="16"/>
      <c r="O65" s="100">
        <v>1E-3</v>
      </c>
      <c r="P65" s="100">
        <v>74.602999999999994</v>
      </c>
      <c r="Q65" s="100">
        <v>0.35599999999999998</v>
      </c>
      <c r="R65" s="100">
        <v>0</v>
      </c>
      <c r="S65" s="100">
        <v>0</v>
      </c>
      <c r="T65" s="100">
        <v>0</v>
      </c>
      <c r="U65" s="100">
        <v>0</v>
      </c>
      <c r="V65" s="100">
        <v>0</v>
      </c>
      <c r="W65" s="100">
        <v>0</v>
      </c>
      <c r="X65" s="100">
        <v>0</v>
      </c>
      <c r="Y65" s="16"/>
      <c r="Z65" s="100">
        <v>107.19051190699</v>
      </c>
      <c r="AA65" s="100">
        <v>34.803348893070002</v>
      </c>
      <c r="AB65" s="100">
        <v>117.87005657636</v>
      </c>
      <c r="AC65" s="100">
        <v>114.91587848685</v>
      </c>
      <c r="AD65" s="100">
        <v>133.34141350336</v>
      </c>
      <c r="AE65" s="100">
        <v>122.82325687589</v>
      </c>
      <c r="AF65" s="100">
        <v>150.60541370889999</v>
      </c>
      <c r="AG65" s="100">
        <v>130.34464592182999</v>
      </c>
      <c r="AH65" s="100">
        <v>111.53354533826</v>
      </c>
      <c r="AI65" s="100">
        <v>112.08865366263042</v>
      </c>
      <c r="AJ65" s="16"/>
      <c r="AK65" s="100"/>
      <c r="AL65" s="100"/>
      <c r="AM65" s="100"/>
      <c r="AN65" s="100"/>
      <c r="AO65" s="100"/>
      <c r="AP65" s="100"/>
      <c r="AQ65" s="100"/>
      <c r="AR65" s="100"/>
      <c r="AS65" s="100"/>
      <c r="AT65" s="100"/>
      <c r="AU65" s="16"/>
      <c r="AV65" s="100">
        <v>1E-3</v>
      </c>
      <c r="AW65" s="100">
        <v>1E-3</v>
      </c>
      <c r="AX65" s="100">
        <v>1E-3</v>
      </c>
      <c r="AY65" s="100">
        <v>0</v>
      </c>
      <c r="AZ65" s="100">
        <v>0</v>
      </c>
      <c r="BA65" s="100">
        <v>0</v>
      </c>
      <c r="BB65" s="100">
        <v>0.03</v>
      </c>
      <c r="BC65" s="100">
        <v>6.0000000000000001E-3</v>
      </c>
      <c r="BD65" s="100">
        <v>6.0000000000000001E-3</v>
      </c>
      <c r="BE65" s="100">
        <v>7.5062004291544431E-3</v>
      </c>
      <c r="BF65" s="16"/>
      <c r="BG65" s="100">
        <v>0</v>
      </c>
      <c r="BH65" s="100">
        <v>0</v>
      </c>
      <c r="BI65" s="100">
        <v>1.0238095238095238E-3</v>
      </c>
      <c r="BJ65" s="100">
        <v>0</v>
      </c>
      <c r="BK65" s="100">
        <v>0</v>
      </c>
      <c r="BL65" s="100">
        <v>0</v>
      </c>
      <c r="BM65" s="100">
        <v>0</v>
      </c>
      <c r="BN65" s="100">
        <v>0.17140476190476189</v>
      </c>
      <c r="BO65" s="100">
        <v>0</v>
      </c>
      <c r="BP65" s="100">
        <v>0</v>
      </c>
      <c r="BQ65" s="16"/>
      <c r="BR65" s="100">
        <v>0</v>
      </c>
      <c r="BS65" s="100">
        <v>0</v>
      </c>
      <c r="BT65" s="100">
        <v>0</v>
      </c>
      <c r="BU65" s="100">
        <v>0</v>
      </c>
      <c r="BV65" s="100">
        <v>0</v>
      </c>
      <c r="BW65" s="100">
        <v>0</v>
      </c>
      <c r="BX65" s="100">
        <v>0</v>
      </c>
      <c r="BY65" s="100">
        <v>0</v>
      </c>
      <c r="BZ65" s="100">
        <v>12.501861847969653</v>
      </c>
      <c r="CA65" s="100">
        <v>0</v>
      </c>
      <c r="CB65" s="16"/>
      <c r="CC65" s="100"/>
      <c r="CD65" s="100"/>
      <c r="CE65" s="100"/>
      <c r="CF65" s="100"/>
      <c r="CG65" s="100"/>
      <c r="CH65" s="100"/>
      <c r="CI65" s="100"/>
      <c r="CJ65" s="100"/>
      <c r="CK65" s="100"/>
      <c r="CL65" s="100"/>
      <c r="CM65" s="16"/>
      <c r="CN65" s="100">
        <v>0</v>
      </c>
      <c r="CO65" s="100">
        <v>0</v>
      </c>
      <c r="CP65" s="100">
        <v>0</v>
      </c>
      <c r="CQ65" s="100">
        <v>0</v>
      </c>
      <c r="CR65" s="100">
        <v>0</v>
      </c>
      <c r="CS65" s="100">
        <v>0</v>
      </c>
      <c r="CT65" s="100">
        <v>0</v>
      </c>
      <c r="CU65" s="100">
        <v>0</v>
      </c>
      <c r="CV65" s="100">
        <v>0</v>
      </c>
      <c r="CW65" s="100">
        <v>0</v>
      </c>
      <c r="CX65" s="16"/>
      <c r="CY65" s="100">
        <v>0</v>
      </c>
      <c r="CZ65" s="100">
        <v>0</v>
      </c>
      <c r="DA65" s="100">
        <v>0</v>
      </c>
      <c r="DB65" s="100">
        <v>0</v>
      </c>
      <c r="DC65" s="100">
        <v>0</v>
      </c>
      <c r="DD65" s="100">
        <v>0</v>
      </c>
      <c r="DE65" s="100">
        <v>0</v>
      </c>
      <c r="DF65" s="100">
        <v>0</v>
      </c>
      <c r="DG65" s="100">
        <v>0</v>
      </c>
      <c r="DH65" s="100">
        <v>0</v>
      </c>
      <c r="DI65" s="16"/>
      <c r="DJ65" s="100">
        <v>0</v>
      </c>
      <c r="DK65" s="100">
        <v>0</v>
      </c>
      <c r="DL65" s="100">
        <v>1E-3</v>
      </c>
      <c r="DM65" s="100">
        <v>6.0000000000000001E-3</v>
      </c>
      <c r="DN65" s="100">
        <v>0</v>
      </c>
      <c r="DO65" s="100">
        <v>0</v>
      </c>
      <c r="DP65" s="100">
        <v>0</v>
      </c>
      <c r="DQ65" s="100">
        <v>0</v>
      </c>
      <c r="DR65" s="100">
        <v>0</v>
      </c>
      <c r="DS65" s="100">
        <v>0</v>
      </c>
      <c r="DT65" s="16"/>
      <c r="DU65" s="100">
        <v>0.53899999999999992</v>
      </c>
      <c r="DV65" s="100">
        <v>0.11799999999999999</v>
      </c>
      <c r="DW65" s="100">
        <v>0.499</v>
      </c>
      <c r="DX65" s="100">
        <v>0.57099999999999995</v>
      </c>
      <c r="DY65" s="100">
        <v>0.38500000000000001</v>
      </c>
      <c r="DZ65" s="100">
        <v>0.53200000000000003</v>
      </c>
      <c r="EA65" s="100">
        <v>0.48099999999999998</v>
      </c>
      <c r="EB65" s="100">
        <v>0.60499999999999998</v>
      </c>
      <c r="EC65" s="100">
        <v>0.65100000000000002</v>
      </c>
      <c r="ED65" s="100">
        <v>0.66654583111694143</v>
      </c>
      <c r="EE65" s="16"/>
      <c r="EF65" s="100">
        <v>1.9323333333333335</v>
      </c>
      <c r="EG65" s="100">
        <v>1.0643333333333334</v>
      </c>
      <c r="EH65" s="100">
        <v>1.4657857142857145</v>
      </c>
      <c r="EI65" s="100">
        <v>2.5304523809523811</v>
      </c>
      <c r="EJ65" s="100">
        <v>2.5221428571428572</v>
      </c>
      <c r="EK65" s="100">
        <v>1.2935238095238095</v>
      </c>
      <c r="EL65" s="100">
        <v>1.2949999999999999</v>
      </c>
      <c r="EM65" s="100">
        <v>3.1476666666666668</v>
      </c>
      <c r="EN65" s="100">
        <v>4.8179285714285713</v>
      </c>
      <c r="EO65" s="100">
        <v>5.4007944161669057</v>
      </c>
      <c r="EP65" s="16"/>
      <c r="EQ65" s="100">
        <v>94.869833</v>
      </c>
      <c r="ER65" s="100">
        <v>103.84952800000001</v>
      </c>
      <c r="ES65" s="100">
        <v>96.875961000000004</v>
      </c>
      <c r="ET65" s="100">
        <v>97.450108999999998</v>
      </c>
      <c r="EU65" s="100">
        <v>102.38518500000001</v>
      </c>
      <c r="EV65" s="100">
        <v>105.51346600000001</v>
      </c>
      <c r="EW65" s="100">
        <v>95.789522000000005</v>
      </c>
      <c r="EX65" s="100">
        <v>88.262567000000004</v>
      </c>
      <c r="EY65" s="100">
        <v>81.667653678424813</v>
      </c>
      <c r="EZ65" s="100">
        <v>77.070725633561878</v>
      </c>
      <c r="FA65" s="16"/>
      <c r="FB65" s="100">
        <v>6.9353999999999999E-2</v>
      </c>
      <c r="FC65" s="100">
        <v>0</v>
      </c>
      <c r="FD65" s="100">
        <v>1.5531E-2</v>
      </c>
      <c r="FE65" s="100">
        <v>0.277669</v>
      </c>
      <c r="FF65" s="100">
        <v>2.5769999999999999E-3</v>
      </c>
      <c r="FG65" s="100">
        <v>0</v>
      </c>
      <c r="FH65" s="100">
        <v>6.3500000000000004E-4</v>
      </c>
      <c r="FI65" s="100">
        <v>0</v>
      </c>
      <c r="FJ65" s="100">
        <v>0</v>
      </c>
      <c r="FK65" s="100">
        <v>0</v>
      </c>
      <c r="FL65" s="16"/>
      <c r="FM65" s="100">
        <v>0.16523809523809524</v>
      </c>
      <c r="FN65" s="100">
        <v>1.2595238095238095E-2</v>
      </c>
      <c r="FO65" s="100">
        <v>6.647619047619048E-2</v>
      </c>
      <c r="FP65" s="100">
        <v>0.19252380952380954</v>
      </c>
      <c r="FQ65" s="100">
        <v>1.242809523809524</v>
      </c>
      <c r="FR65" s="100">
        <v>0.44035714285714284</v>
      </c>
      <c r="FS65" s="100">
        <v>0.1448095238095238</v>
      </c>
      <c r="FT65" s="100">
        <v>0.33604761904761904</v>
      </c>
      <c r="FU65" s="100">
        <v>0.18271428571428572</v>
      </c>
      <c r="FV65" s="100">
        <v>0</v>
      </c>
      <c r="FW65" s="16"/>
      <c r="FX65" s="100"/>
      <c r="FY65" s="100"/>
      <c r="FZ65" s="100"/>
      <c r="GA65" s="100"/>
      <c r="GB65" s="100"/>
      <c r="GC65" s="100"/>
      <c r="GD65" s="100"/>
      <c r="GE65" s="100"/>
      <c r="GF65" s="100"/>
      <c r="GG65" s="100"/>
      <c r="GH65" s="16"/>
      <c r="GI65" s="100">
        <v>6.3275061945838296</v>
      </c>
      <c r="GJ65" s="100">
        <v>0.58910466731695788</v>
      </c>
      <c r="GK65" s="100">
        <v>4.7125519442991992</v>
      </c>
      <c r="GL65" s="100">
        <v>4.7183668518671409</v>
      </c>
      <c r="GM65" s="100">
        <v>3.3903102541129897</v>
      </c>
      <c r="GN65" s="100">
        <v>2.352958264150713</v>
      </c>
      <c r="GO65" s="100">
        <v>3.562173644046116</v>
      </c>
      <c r="GP65" s="100">
        <v>1.9246019005217618</v>
      </c>
      <c r="GQ65" s="100">
        <v>1.8775984890413711</v>
      </c>
      <c r="GR65" s="100">
        <v>2.0604238172947356</v>
      </c>
      <c r="GS65" s="16"/>
      <c r="GT65" s="100">
        <v>1.2739285714285713</v>
      </c>
      <c r="GU65" s="100">
        <v>0.70226190476190475</v>
      </c>
      <c r="GV65" s="100">
        <v>2.0745714285714287</v>
      </c>
      <c r="GW65" s="100">
        <v>3.0813809523809526</v>
      </c>
      <c r="GX65" s="100">
        <v>2.6522142857142859</v>
      </c>
      <c r="GY65" s="100">
        <v>2.9556904761904765</v>
      </c>
      <c r="GZ65" s="100">
        <v>3.0971666666666664</v>
      </c>
      <c r="HA65" s="100">
        <v>3.113952380952381</v>
      </c>
      <c r="HB65" s="100">
        <v>3.1373095238095239</v>
      </c>
      <c r="HC65" s="100">
        <v>3.5114291015638184</v>
      </c>
      <c r="HD65" s="16"/>
      <c r="HE65" s="100">
        <v>1.4500000000000001E-2</v>
      </c>
      <c r="HF65" s="100">
        <v>0</v>
      </c>
      <c r="HG65" s="100">
        <v>8.4142857142857144E-2</v>
      </c>
      <c r="HH65" s="100">
        <v>2.5214285714285717E-2</v>
      </c>
      <c r="HI65" s="100">
        <v>6.1285714285714291E-2</v>
      </c>
      <c r="HJ65" s="100">
        <v>0</v>
      </c>
      <c r="HK65" s="100">
        <v>0</v>
      </c>
      <c r="HL65" s="100">
        <v>0</v>
      </c>
      <c r="HM65" s="100">
        <v>0</v>
      </c>
      <c r="HN65" s="100">
        <v>0</v>
      </c>
      <c r="HP65" s="70">
        <v>0</v>
      </c>
      <c r="HQ65" s="70">
        <v>0</v>
      </c>
      <c r="HR65" s="70">
        <v>0</v>
      </c>
      <c r="HS65" s="70">
        <v>0</v>
      </c>
      <c r="HT65" s="70">
        <v>0</v>
      </c>
      <c r="HU65" s="70">
        <v>0</v>
      </c>
      <c r="HV65" s="70">
        <v>0</v>
      </c>
      <c r="HW65" s="70">
        <v>0</v>
      </c>
      <c r="HX65" s="70">
        <v>0</v>
      </c>
      <c r="HY65" s="70">
        <v>0</v>
      </c>
      <c r="HZ65" s="8"/>
      <c r="IA65" s="70">
        <v>0</v>
      </c>
      <c r="IB65" s="70">
        <v>0</v>
      </c>
      <c r="IC65" s="70">
        <v>0</v>
      </c>
      <c r="ID65" s="70">
        <v>0</v>
      </c>
      <c r="IE65" s="70">
        <v>0</v>
      </c>
      <c r="IF65" s="70">
        <v>0</v>
      </c>
      <c r="IG65" s="70">
        <v>0</v>
      </c>
      <c r="IH65" s="70">
        <v>0</v>
      </c>
      <c r="II65" s="70">
        <v>0</v>
      </c>
      <c r="IJ65" s="70">
        <v>0</v>
      </c>
      <c r="IK65" s="8"/>
      <c r="IL65" s="70">
        <v>0</v>
      </c>
      <c r="IM65" s="70">
        <v>0</v>
      </c>
      <c r="IN65" s="70">
        <v>0</v>
      </c>
      <c r="IO65" s="70">
        <v>0</v>
      </c>
      <c r="IP65" s="70">
        <v>0</v>
      </c>
      <c r="IQ65" s="70">
        <v>0</v>
      </c>
      <c r="IR65" s="70">
        <v>0</v>
      </c>
      <c r="IS65" s="70">
        <v>0</v>
      </c>
      <c r="IT65" s="70">
        <v>0</v>
      </c>
      <c r="IU65" s="70">
        <v>0</v>
      </c>
      <c r="IV65" s="8"/>
      <c r="IW65" s="70"/>
      <c r="IX65" s="70"/>
      <c r="IY65" s="70"/>
      <c r="IZ65" s="70"/>
      <c r="JA65" s="70"/>
      <c r="JB65" s="70"/>
      <c r="JC65" s="70"/>
      <c r="JD65" s="70"/>
      <c r="JE65" s="70"/>
      <c r="JF65" s="70"/>
      <c r="JG65" s="8"/>
      <c r="JH65" s="70">
        <v>0</v>
      </c>
      <c r="JI65" s="70">
        <v>0</v>
      </c>
      <c r="JJ65" s="70">
        <v>0</v>
      </c>
      <c r="JK65" s="70">
        <v>0</v>
      </c>
      <c r="JL65" s="70">
        <v>0</v>
      </c>
      <c r="JM65" s="70">
        <v>0</v>
      </c>
      <c r="JN65" s="70">
        <v>0</v>
      </c>
      <c r="JO65" s="70">
        <v>0</v>
      </c>
      <c r="JP65" s="70">
        <v>0</v>
      </c>
      <c r="JQ65" s="70">
        <v>0</v>
      </c>
      <c r="JR65" s="8"/>
      <c r="JS65" s="70"/>
      <c r="JT65" s="70"/>
      <c r="JU65" s="70"/>
      <c r="JV65" s="70"/>
      <c r="JW65" s="70"/>
      <c r="JX65" s="70"/>
      <c r="JY65" s="70"/>
      <c r="JZ65" s="70"/>
      <c r="KA65" s="70"/>
      <c r="KB65" s="70"/>
      <c r="KC65" s="8"/>
      <c r="KD65" s="70"/>
      <c r="KE65" s="70"/>
      <c r="KF65" s="70"/>
      <c r="KG65" s="70"/>
      <c r="KH65" s="70"/>
      <c r="KI65" s="70"/>
      <c r="KJ65" s="70"/>
      <c r="KK65" s="70"/>
      <c r="KL65" s="70"/>
      <c r="KM65" s="70"/>
      <c r="KN65" s="8"/>
      <c r="KO65" s="70"/>
      <c r="KP65" s="70"/>
      <c r="KQ65" s="70"/>
      <c r="KR65" s="70"/>
      <c r="KS65" s="70"/>
      <c r="KT65" s="70"/>
      <c r="KU65" s="70"/>
      <c r="KV65" s="70"/>
      <c r="KW65" s="70"/>
      <c r="KX65" s="70"/>
      <c r="KY65" s="8"/>
      <c r="KZ65" s="70"/>
      <c r="LA65" s="70"/>
      <c r="LB65" s="70"/>
      <c r="LC65" s="70"/>
      <c r="LD65" s="70"/>
      <c r="LE65" s="70"/>
      <c r="LF65" s="70"/>
      <c r="LG65" s="70"/>
      <c r="LH65" s="70"/>
      <c r="LI65" s="70"/>
      <c r="LJ65" s="8"/>
      <c r="LK65" s="70"/>
      <c r="LL65" s="70"/>
      <c r="LM65" s="70"/>
      <c r="LN65" s="70"/>
      <c r="LO65" s="70"/>
      <c r="LP65" s="70"/>
      <c r="LQ65" s="70"/>
      <c r="LR65" s="70"/>
      <c r="LS65" s="70"/>
      <c r="LT65" s="70"/>
    </row>
    <row r="66" spans="1:332" ht="12.75" x14ac:dyDescent="0.2">
      <c r="A66" s="155">
        <v>64</v>
      </c>
      <c r="B66" s="145" t="s">
        <v>101</v>
      </c>
      <c r="C66" s="155">
        <v>64</v>
      </c>
      <c r="D66" s="101">
        <v>0</v>
      </c>
      <c r="E66" s="101">
        <v>0</v>
      </c>
      <c r="F66" s="101">
        <v>0</v>
      </c>
      <c r="G66" s="101">
        <v>0</v>
      </c>
      <c r="H66" s="101">
        <v>0</v>
      </c>
      <c r="I66" s="101">
        <v>0</v>
      </c>
      <c r="J66" s="101">
        <v>0</v>
      </c>
      <c r="K66" s="101">
        <v>0</v>
      </c>
      <c r="L66" s="101">
        <v>0</v>
      </c>
      <c r="M66" s="101">
        <v>0</v>
      </c>
      <c r="N66" s="16"/>
      <c r="O66" s="101">
        <v>0</v>
      </c>
      <c r="P66" s="101">
        <v>0</v>
      </c>
      <c r="Q66" s="101">
        <v>0</v>
      </c>
      <c r="R66" s="101">
        <v>0</v>
      </c>
      <c r="S66" s="101">
        <v>0</v>
      </c>
      <c r="T66" s="101">
        <v>0</v>
      </c>
      <c r="U66" s="101">
        <v>0.161</v>
      </c>
      <c r="V66" s="101">
        <v>0</v>
      </c>
      <c r="W66" s="101">
        <v>0</v>
      </c>
      <c r="X66" s="101">
        <v>0</v>
      </c>
      <c r="Y66" s="16"/>
      <c r="Z66" s="101">
        <v>489.08667286597</v>
      </c>
      <c r="AA66" s="101">
        <v>69.77769141828</v>
      </c>
      <c r="AB66" s="101">
        <v>357.08859409474002</v>
      </c>
      <c r="AC66" s="101">
        <v>365.61154249654999</v>
      </c>
      <c r="AD66" s="101">
        <v>267.86657474512003</v>
      </c>
      <c r="AE66" s="101">
        <v>273.74876275367001</v>
      </c>
      <c r="AF66" s="101">
        <v>409.06966945454002</v>
      </c>
      <c r="AG66" s="101">
        <v>388.09049533566002</v>
      </c>
      <c r="AH66" s="101">
        <v>345.63597598440003</v>
      </c>
      <c r="AI66" s="101">
        <v>330.95814919761068</v>
      </c>
      <c r="AJ66" s="16"/>
      <c r="AK66" s="101"/>
      <c r="AL66" s="101"/>
      <c r="AM66" s="101"/>
      <c r="AN66" s="101"/>
      <c r="AO66" s="101"/>
      <c r="AP66" s="101"/>
      <c r="AQ66" s="101"/>
      <c r="AR66" s="101"/>
      <c r="AS66" s="101"/>
      <c r="AT66" s="101"/>
      <c r="AU66" s="16"/>
      <c r="AV66" s="101">
        <v>0</v>
      </c>
      <c r="AW66" s="101">
        <v>0</v>
      </c>
      <c r="AX66" s="101">
        <v>0</v>
      </c>
      <c r="AY66" s="101">
        <v>2.1999999999999999E-2</v>
      </c>
      <c r="AZ66" s="101">
        <v>0</v>
      </c>
      <c r="BA66" s="101">
        <v>0</v>
      </c>
      <c r="BB66" s="101">
        <v>0</v>
      </c>
      <c r="BC66" s="101">
        <v>0</v>
      </c>
      <c r="BD66" s="101">
        <v>0</v>
      </c>
      <c r="BE66" s="101">
        <v>0</v>
      </c>
      <c r="BF66" s="16"/>
      <c r="BG66" s="101">
        <v>0</v>
      </c>
      <c r="BH66" s="101">
        <v>0</v>
      </c>
      <c r="BI66" s="101">
        <v>6.8938095238095238</v>
      </c>
      <c r="BJ66" s="101">
        <v>0</v>
      </c>
      <c r="BK66" s="101">
        <v>0</v>
      </c>
      <c r="BL66" s="101">
        <v>0</v>
      </c>
      <c r="BM66" s="101">
        <v>0</v>
      </c>
      <c r="BN66" s="101">
        <v>0</v>
      </c>
      <c r="BO66" s="101">
        <v>0</v>
      </c>
      <c r="BP66" s="101">
        <v>0</v>
      </c>
      <c r="BQ66" s="16"/>
      <c r="BR66" s="101">
        <v>0</v>
      </c>
      <c r="BS66" s="101">
        <v>0</v>
      </c>
      <c r="BT66" s="101">
        <v>32.683689319236237</v>
      </c>
      <c r="BU66" s="101">
        <v>91.721233277320138</v>
      </c>
      <c r="BV66" s="101">
        <v>66.998056270816335</v>
      </c>
      <c r="BW66" s="101">
        <v>91.668630773050978</v>
      </c>
      <c r="BX66" s="101">
        <v>64.666011914883711</v>
      </c>
      <c r="BY66" s="101">
        <v>15.517738759401324</v>
      </c>
      <c r="BZ66" s="101">
        <v>0</v>
      </c>
      <c r="CA66" s="101">
        <v>0</v>
      </c>
      <c r="CB66" s="16"/>
      <c r="CC66" s="101"/>
      <c r="CD66" s="101"/>
      <c r="CE66" s="101"/>
      <c r="CF66" s="101"/>
      <c r="CG66" s="101"/>
      <c r="CH66" s="101"/>
      <c r="CI66" s="101"/>
      <c r="CJ66" s="101"/>
      <c r="CK66" s="101"/>
      <c r="CL66" s="101"/>
      <c r="CM66" s="16"/>
      <c r="CN66" s="101">
        <v>0</v>
      </c>
      <c r="CO66" s="101">
        <v>0</v>
      </c>
      <c r="CP66" s="101">
        <v>0</v>
      </c>
      <c r="CQ66" s="101">
        <v>0</v>
      </c>
      <c r="CR66" s="101">
        <v>0</v>
      </c>
      <c r="CS66" s="101">
        <v>0</v>
      </c>
      <c r="CT66" s="101">
        <v>0</v>
      </c>
      <c r="CU66" s="101">
        <v>0</v>
      </c>
      <c r="CV66" s="101">
        <v>0</v>
      </c>
      <c r="CW66" s="101">
        <v>0</v>
      </c>
      <c r="CX66" s="16"/>
      <c r="CY66" s="101">
        <v>0</v>
      </c>
      <c r="CZ66" s="101">
        <v>0</v>
      </c>
      <c r="DA66" s="101">
        <v>0</v>
      </c>
      <c r="DB66" s="101">
        <v>0</v>
      </c>
      <c r="DC66" s="101">
        <v>0</v>
      </c>
      <c r="DD66" s="101">
        <v>0</v>
      </c>
      <c r="DE66" s="101">
        <v>0</v>
      </c>
      <c r="DF66" s="101">
        <v>0</v>
      </c>
      <c r="DG66" s="101">
        <v>0</v>
      </c>
      <c r="DH66" s="101">
        <v>0</v>
      </c>
      <c r="DI66" s="16"/>
      <c r="DJ66" s="101">
        <v>0</v>
      </c>
      <c r="DK66" s="101">
        <v>0</v>
      </c>
      <c r="DL66" s="101">
        <v>0</v>
      </c>
      <c r="DM66" s="101">
        <v>1.2589999999999999</v>
      </c>
      <c r="DN66" s="101">
        <v>1.4550000000000001</v>
      </c>
      <c r="DO66" s="101">
        <v>1.9490000000000001</v>
      </c>
      <c r="DP66" s="101">
        <v>1.502</v>
      </c>
      <c r="DQ66" s="101">
        <v>0.36</v>
      </c>
      <c r="DR66" s="101">
        <v>0</v>
      </c>
      <c r="DS66" s="101">
        <v>0</v>
      </c>
      <c r="DT66" s="16"/>
      <c r="DU66" s="101">
        <v>0.95499999999999996</v>
      </c>
      <c r="DV66" s="101">
        <v>2.9000000000000001E-2</v>
      </c>
      <c r="DW66" s="101">
        <v>2E-3</v>
      </c>
      <c r="DX66" s="101">
        <v>0.86399999999999999</v>
      </c>
      <c r="DY66" s="101">
        <v>1.44</v>
      </c>
      <c r="DZ66" s="101">
        <v>1.752</v>
      </c>
      <c r="EA66" s="101">
        <v>1.0179999999999998</v>
      </c>
      <c r="EB66" s="101">
        <v>1.2709999999999999</v>
      </c>
      <c r="EC66" s="101">
        <v>0.82399999999999995</v>
      </c>
      <c r="ED66" s="101">
        <v>0.80894257236579825</v>
      </c>
      <c r="EE66" s="16"/>
      <c r="EF66" s="101">
        <v>1.4838333333333336</v>
      </c>
      <c r="EG66" s="101">
        <v>2.5259523809523809</v>
      </c>
      <c r="EH66" s="101">
        <v>3.6885476190476192</v>
      </c>
      <c r="EI66" s="101">
        <v>6.9131666666666671</v>
      </c>
      <c r="EJ66" s="101">
        <v>5.4075238095238101</v>
      </c>
      <c r="EK66" s="101">
        <v>4.6258809523809532</v>
      </c>
      <c r="EL66" s="101">
        <v>1.538</v>
      </c>
      <c r="EM66" s="101">
        <v>1.5169999999999999</v>
      </c>
      <c r="EN66" s="101">
        <v>1.6022619047619049</v>
      </c>
      <c r="EO66" s="101">
        <v>1.6177151588156682</v>
      </c>
      <c r="EP66" s="16"/>
      <c r="EQ66" s="101">
        <v>126.455566</v>
      </c>
      <c r="ER66" s="101">
        <v>137.40963099999999</v>
      </c>
      <c r="ES66" s="101">
        <v>133.274382</v>
      </c>
      <c r="ET66" s="101">
        <v>117.939381</v>
      </c>
      <c r="EU66" s="101">
        <v>115.77941800000001</v>
      </c>
      <c r="EV66" s="101">
        <v>125.73004400000001</v>
      </c>
      <c r="EW66" s="101">
        <v>123.218706</v>
      </c>
      <c r="EX66" s="101">
        <v>119.195826</v>
      </c>
      <c r="EY66" s="101">
        <v>116.98085571775708</v>
      </c>
      <c r="EZ66" s="101">
        <v>117.09393085307858</v>
      </c>
      <c r="FA66" s="16"/>
      <c r="FB66" s="101">
        <v>0.229464</v>
      </c>
      <c r="FC66" s="101">
        <v>0</v>
      </c>
      <c r="FD66" s="101">
        <v>0</v>
      </c>
      <c r="FE66" s="101">
        <v>0</v>
      </c>
      <c r="FF66" s="101">
        <v>0</v>
      </c>
      <c r="FG66" s="101">
        <v>0.38919999999999999</v>
      </c>
      <c r="FH66" s="101">
        <v>0.10564900000000001</v>
      </c>
      <c r="FI66" s="101">
        <v>0</v>
      </c>
      <c r="FJ66" s="101">
        <v>0</v>
      </c>
      <c r="FK66" s="101">
        <v>0</v>
      </c>
      <c r="FL66" s="16"/>
      <c r="FM66" s="101">
        <v>0.24745238095238095</v>
      </c>
      <c r="FN66" s="101">
        <v>0</v>
      </c>
      <c r="FO66" s="101">
        <v>6.704761904761905E-2</v>
      </c>
      <c r="FP66" s="101">
        <v>6.192857142857143E-2</v>
      </c>
      <c r="FQ66" s="101">
        <v>0.214</v>
      </c>
      <c r="FR66" s="101">
        <v>0.1686904761904762</v>
      </c>
      <c r="FS66" s="101">
        <v>1.7237142857142858</v>
      </c>
      <c r="FT66" s="101">
        <v>1.6136666666666668</v>
      </c>
      <c r="FU66" s="101">
        <v>1.7009285714285713</v>
      </c>
      <c r="FV66" s="101">
        <v>0</v>
      </c>
      <c r="FW66" s="16"/>
      <c r="FX66" s="101"/>
      <c r="FY66" s="101"/>
      <c r="FZ66" s="101"/>
      <c r="GA66" s="101"/>
      <c r="GB66" s="101"/>
      <c r="GC66" s="101"/>
      <c r="GD66" s="101"/>
      <c r="GE66" s="101"/>
      <c r="GF66" s="101"/>
      <c r="GG66" s="101"/>
      <c r="GH66" s="16"/>
      <c r="GI66" s="101">
        <v>6.8992731620356356</v>
      </c>
      <c r="GJ66" s="101">
        <v>5.853186069907319</v>
      </c>
      <c r="GK66" s="101">
        <v>4.9905208342888949</v>
      </c>
      <c r="GL66" s="101">
        <v>5.5728320995128939</v>
      </c>
      <c r="GM66" s="101">
        <v>5.3902460404097861</v>
      </c>
      <c r="GN66" s="101">
        <v>8.9052328052520711</v>
      </c>
      <c r="GO66" s="101">
        <v>8.4078365180272332</v>
      </c>
      <c r="GP66" s="101">
        <v>6.6714062495222199</v>
      </c>
      <c r="GQ66" s="101">
        <v>3.6495603399860772</v>
      </c>
      <c r="GR66" s="101">
        <v>4.0049249565602407</v>
      </c>
      <c r="GS66" s="16"/>
      <c r="GT66" s="101">
        <v>4.0037380952380959</v>
      </c>
      <c r="GU66" s="101">
        <v>0.16216666666666668</v>
      </c>
      <c r="GV66" s="101">
        <v>7.8499523809523808</v>
      </c>
      <c r="GW66" s="101">
        <v>8.200452380952381</v>
      </c>
      <c r="GX66" s="101">
        <v>8.1746428571428567</v>
      </c>
      <c r="GY66" s="101">
        <v>9.7609761904761925</v>
      </c>
      <c r="GZ66" s="101">
        <v>9.0097380952380952</v>
      </c>
      <c r="HA66" s="101">
        <v>8.3757380952380949</v>
      </c>
      <c r="HB66" s="101">
        <v>7.4029999999999996</v>
      </c>
      <c r="HC66" s="101">
        <v>7.9942092260044468</v>
      </c>
      <c r="HD66" s="16"/>
      <c r="HE66" s="101">
        <v>0</v>
      </c>
      <c r="HF66" s="101">
        <v>0</v>
      </c>
      <c r="HG66" s="101">
        <v>6.7380952380952389E-2</v>
      </c>
      <c r="HH66" s="101">
        <v>0</v>
      </c>
      <c r="HI66" s="101">
        <v>0</v>
      </c>
      <c r="HJ66" s="101">
        <v>2.8571428571428571E-3</v>
      </c>
      <c r="HK66" s="101">
        <v>0</v>
      </c>
      <c r="HL66" s="101">
        <v>0</v>
      </c>
      <c r="HM66" s="101">
        <v>0.23849999999999999</v>
      </c>
      <c r="HN66" s="101">
        <v>0</v>
      </c>
      <c r="HP66" s="154">
        <v>0</v>
      </c>
      <c r="HQ66" s="154">
        <v>0</v>
      </c>
      <c r="HR66" s="154">
        <v>0</v>
      </c>
      <c r="HS66" s="154">
        <v>0</v>
      </c>
      <c r="HT66" s="154">
        <v>0</v>
      </c>
      <c r="HU66" s="154">
        <v>0</v>
      </c>
      <c r="HV66" s="154">
        <v>0</v>
      </c>
      <c r="HW66" s="154">
        <v>0</v>
      </c>
      <c r="HX66" s="154">
        <v>0</v>
      </c>
      <c r="HY66" s="154">
        <v>0</v>
      </c>
      <c r="HZ66" s="8"/>
      <c r="IA66" s="154">
        <v>0</v>
      </c>
      <c r="IB66" s="154">
        <v>0</v>
      </c>
      <c r="IC66" s="154">
        <v>0</v>
      </c>
      <c r="ID66" s="154">
        <v>0</v>
      </c>
      <c r="IE66" s="154">
        <v>0</v>
      </c>
      <c r="IF66" s="154">
        <v>0</v>
      </c>
      <c r="IG66" s="154">
        <v>0</v>
      </c>
      <c r="IH66" s="154">
        <v>0</v>
      </c>
      <c r="II66" s="154">
        <v>0</v>
      </c>
      <c r="IJ66" s="154">
        <v>0</v>
      </c>
      <c r="IK66" s="8"/>
      <c r="IL66" s="154">
        <v>0</v>
      </c>
      <c r="IM66" s="154">
        <v>0</v>
      </c>
      <c r="IN66" s="154">
        <v>0</v>
      </c>
      <c r="IO66" s="154">
        <v>0</v>
      </c>
      <c r="IP66" s="154">
        <v>0</v>
      </c>
      <c r="IQ66" s="154">
        <v>0</v>
      </c>
      <c r="IR66" s="154">
        <v>0</v>
      </c>
      <c r="IS66" s="154">
        <v>0</v>
      </c>
      <c r="IT66" s="154">
        <v>0</v>
      </c>
      <c r="IU66" s="154">
        <v>0</v>
      </c>
      <c r="IV66" s="8"/>
      <c r="IW66" s="154"/>
      <c r="IX66" s="154"/>
      <c r="IY66" s="154"/>
      <c r="IZ66" s="154"/>
      <c r="JA66" s="154"/>
      <c r="JB66" s="154"/>
      <c r="JC66" s="154"/>
      <c r="JD66" s="154"/>
      <c r="JE66" s="154"/>
      <c r="JF66" s="154"/>
      <c r="JG66" s="8"/>
      <c r="JH66" s="154">
        <v>0</v>
      </c>
      <c r="JI66" s="154">
        <v>0</v>
      </c>
      <c r="JJ66" s="154">
        <v>0</v>
      </c>
      <c r="JK66" s="154">
        <v>0</v>
      </c>
      <c r="JL66" s="154">
        <v>0</v>
      </c>
      <c r="JM66" s="154">
        <v>0</v>
      </c>
      <c r="JN66" s="154">
        <v>0</v>
      </c>
      <c r="JO66" s="154">
        <v>0</v>
      </c>
      <c r="JP66" s="154">
        <v>0</v>
      </c>
      <c r="JQ66" s="154">
        <v>0</v>
      </c>
      <c r="JR66" s="8"/>
      <c r="JS66" s="154"/>
      <c r="JT66" s="154"/>
      <c r="JU66" s="154"/>
      <c r="JV66" s="154"/>
      <c r="JW66" s="154"/>
      <c r="JX66" s="154"/>
      <c r="JY66" s="154"/>
      <c r="JZ66" s="154"/>
      <c r="KA66" s="154"/>
      <c r="KB66" s="154"/>
      <c r="KC66" s="8"/>
      <c r="KD66" s="154"/>
      <c r="KE66" s="154"/>
      <c r="KF66" s="154"/>
      <c r="KG66" s="154"/>
      <c r="KH66" s="154"/>
      <c r="KI66" s="154"/>
      <c r="KJ66" s="154"/>
      <c r="KK66" s="154"/>
      <c r="KL66" s="154"/>
      <c r="KM66" s="154"/>
      <c r="KN66" s="8"/>
      <c r="KO66" s="154"/>
      <c r="KP66" s="154"/>
      <c r="KQ66" s="154"/>
      <c r="KR66" s="154"/>
      <c r="KS66" s="154"/>
      <c r="KT66" s="154"/>
      <c r="KU66" s="154"/>
      <c r="KV66" s="154"/>
      <c r="KW66" s="154"/>
      <c r="KX66" s="154"/>
      <c r="KY66" s="8"/>
      <c r="KZ66" s="154"/>
      <c r="LA66" s="154"/>
      <c r="LB66" s="154"/>
      <c r="LC66" s="154"/>
      <c r="LD66" s="154"/>
      <c r="LE66" s="154"/>
      <c r="LF66" s="154"/>
      <c r="LG66" s="154"/>
      <c r="LH66" s="154"/>
      <c r="LI66" s="154"/>
      <c r="LJ66" s="8"/>
      <c r="LK66" s="154"/>
      <c r="LL66" s="154"/>
      <c r="LM66" s="154"/>
      <c r="LN66" s="154"/>
      <c r="LO66" s="154"/>
      <c r="LP66" s="154"/>
      <c r="LQ66" s="154"/>
      <c r="LR66" s="154"/>
      <c r="LS66" s="154"/>
      <c r="LT66" s="154"/>
    </row>
    <row r="67" spans="1:332" ht="12.75" x14ac:dyDescent="0.2">
      <c r="A67" s="155">
        <v>65</v>
      </c>
      <c r="B67" s="144" t="s">
        <v>102</v>
      </c>
      <c r="C67" s="155">
        <v>65</v>
      </c>
      <c r="D67" s="100">
        <v>0</v>
      </c>
      <c r="E67" s="100">
        <v>0</v>
      </c>
      <c r="F67" s="100">
        <v>0</v>
      </c>
      <c r="G67" s="100">
        <v>0</v>
      </c>
      <c r="H67" s="100">
        <v>0</v>
      </c>
      <c r="I67" s="100">
        <v>0</v>
      </c>
      <c r="J67" s="100">
        <v>0</v>
      </c>
      <c r="K67" s="100">
        <v>0</v>
      </c>
      <c r="L67" s="100">
        <v>0</v>
      </c>
      <c r="M67" s="100">
        <v>0</v>
      </c>
      <c r="N67" s="16"/>
      <c r="O67" s="100">
        <v>0.39</v>
      </c>
      <c r="P67" s="100">
        <v>0.40100000000000002</v>
      </c>
      <c r="Q67" s="100">
        <v>0.439</v>
      </c>
      <c r="R67" s="100">
        <v>0.40500000000000003</v>
      </c>
      <c r="S67" s="100">
        <v>0.10199999999999999</v>
      </c>
      <c r="T67" s="100">
        <v>3.5000000000000003E-2</v>
      </c>
      <c r="U67" s="100">
        <v>3.3000000000000002E-2</v>
      </c>
      <c r="V67" s="100">
        <v>1.0999999999999999E-2</v>
      </c>
      <c r="W67" s="100">
        <v>1.2E-2</v>
      </c>
      <c r="X67" s="100">
        <v>7.7659720992317204E-3</v>
      </c>
      <c r="Y67" s="16"/>
      <c r="Z67" s="100">
        <v>33.263099561019999</v>
      </c>
      <c r="AA67" s="100">
        <v>0.91450869432000004</v>
      </c>
      <c r="AB67" s="100">
        <v>14.18738615514</v>
      </c>
      <c r="AC67" s="100">
        <v>8.1821971509800004</v>
      </c>
      <c r="AD67" s="100">
        <v>12.029589188799999</v>
      </c>
      <c r="AE67" s="100">
        <v>17.811801366579999</v>
      </c>
      <c r="AF67" s="100">
        <v>67.495233666840008</v>
      </c>
      <c r="AG67" s="100">
        <v>46.26320651076</v>
      </c>
      <c r="AH67" s="100">
        <v>48.035014134000001</v>
      </c>
      <c r="AI67" s="100">
        <v>50.292974692457797</v>
      </c>
      <c r="AJ67" s="16"/>
      <c r="AK67" s="100"/>
      <c r="AL67" s="100"/>
      <c r="AM67" s="100"/>
      <c r="AN67" s="100"/>
      <c r="AO67" s="100"/>
      <c r="AP67" s="100"/>
      <c r="AQ67" s="100"/>
      <c r="AR67" s="100"/>
      <c r="AS67" s="100"/>
      <c r="AT67" s="100"/>
      <c r="AU67" s="16"/>
      <c r="AV67" s="100">
        <v>0</v>
      </c>
      <c r="AW67" s="100">
        <v>0</v>
      </c>
      <c r="AX67" s="100">
        <v>0</v>
      </c>
      <c r="AY67" s="100">
        <v>0</v>
      </c>
      <c r="AZ67" s="100">
        <v>0</v>
      </c>
      <c r="BA67" s="100">
        <v>0</v>
      </c>
      <c r="BB67" s="100">
        <v>0</v>
      </c>
      <c r="BC67" s="100">
        <v>0</v>
      </c>
      <c r="BD67" s="100">
        <v>0</v>
      </c>
      <c r="BE67" s="100">
        <v>0</v>
      </c>
      <c r="BF67" s="16"/>
      <c r="BG67" s="100">
        <v>0</v>
      </c>
      <c r="BH67" s="100">
        <v>0</v>
      </c>
      <c r="BI67" s="100">
        <v>0</v>
      </c>
      <c r="BJ67" s="100">
        <v>0</v>
      </c>
      <c r="BK67" s="100">
        <v>0</v>
      </c>
      <c r="BL67" s="100">
        <v>0</v>
      </c>
      <c r="BM67" s="100">
        <v>0</v>
      </c>
      <c r="BN67" s="100">
        <v>0</v>
      </c>
      <c r="BO67" s="100">
        <v>0</v>
      </c>
      <c r="BP67" s="100">
        <v>0</v>
      </c>
      <c r="BQ67" s="16"/>
      <c r="BR67" s="100">
        <v>0</v>
      </c>
      <c r="BS67" s="100">
        <v>0</v>
      </c>
      <c r="BT67" s="100">
        <v>0</v>
      </c>
      <c r="BU67" s="100">
        <v>0</v>
      </c>
      <c r="BV67" s="100">
        <v>0</v>
      </c>
      <c r="BW67" s="100">
        <v>0</v>
      </c>
      <c r="BX67" s="100">
        <v>0</v>
      </c>
      <c r="BY67" s="100">
        <v>0</v>
      </c>
      <c r="BZ67" s="100">
        <v>0</v>
      </c>
      <c r="CA67" s="100">
        <v>0</v>
      </c>
      <c r="CB67" s="16"/>
      <c r="CC67" s="100"/>
      <c r="CD67" s="100"/>
      <c r="CE67" s="100"/>
      <c r="CF67" s="100"/>
      <c r="CG67" s="100"/>
      <c r="CH67" s="100"/>
      <c r="CI67" s="100"/>
      <c r="CJ67" s="100"/>
      <c r="CK67" s="100"/>
      <c r="CL67" s="100"/>
      <c r="CM67" s="16"/>
      <c r="CN67" s="100">
        <v>0</v>
      </c>
      <c r="CO67" s="100">
        <v>0</v>
      </c>
      <c r="CP67" s="100">
        <v>0</v>
      </c>
      <c r="CQ67" s="100">
        <v>0</v>
      </c>
      <c r="CR67" s="100">
        <v>0</v>
      </c>
      <c r="CS67" s="100">
        <v>0</v>
      </c>
      <c r="CT67" s="100">
        <v>0</v>
      </c>
      <c r="CU67" s="100">
        <v>0</v>
      </c>
      <c r="CV67" s="100">
        <v>0</v>
      </c>
      <c r="CW67" s="100">
        <v>0</v>
      </c>
      <c r="CX67" s="16"/>
      <c r="CY67" s="100">
        <v>0</v>
      </c>
      <c r="CZ67" s="100">
        <v>0</v>
      </c>
      <c r="DA67" s="100">
        <v>0</v>
      </c>
      <c r="DB67" s="100">
        <v>0</v>
      </c>
      <c r="DC67" s="100">
        <v>0</v>
      </c>
      <c r="DD67" s="100">
        <v>0</v>
      </c>
      <c r="DE67" s="100">
        <v>0</v>
      </c>
      <c r="DF67" s="100">
        <v>0</v>
      </c>
      <c r="DG67" s="100">
        <v>0</v>
      </c>
      <c r="DH67" s="100">
        <v>0</v>
      </c>
      <c r="DI67" s="16"/>
      <c r="DJ67" s="100">
        <v>0</v>
      </c>
      <c r="DK67" s="100">
        <v>0</v>
      </c>
      <c r="DL67" s="100">
        <v>0</v>
      </c>
      <c r="DM67" s="100">
        <v>0</v>
      </c>
      <c r="DN67" s="100">
        <v>0</v>
      </c>
      <c r="DO67" s="100">
        <v>0</v>
      </c>
      <c r="DP67" s="100">
        <v>0</v>
      </c>
      <c r="DQ67" s="100">
        <v>0</v>
      </c>
      <c r="DR67" s="100">
        <v>0</v>
      </c>
      <c r="DS67" s="100">
        <v>0</v>
      </c>
      <c r="DT67" s="16"/>
      <c r="DU67" s="100">
        <v>0.129</v>
      </c>
      <c r="DV67" s="100">
        <v>0</v>
      </c>
      <c r="DW67" s="100">
        <v>0</v>
      </c>
      <c r="DX67" s="100">
        <v>0</v>
      </c>
      <c r="DY67" s="100">
        <v>0</v>
      </c>
      <c r="DZ67" s="100">
        <v>0</v>
      </c>
      <c r="EA67" s="100">
        <v>0</v>
      </c>
      <c r="EB67" s="100">
        <v>0</v>
      </c>
      <c r="EC67" s="100">
        <v>0</v>
      </c>
      <c r="ED67" s="100">
        <v>0</v>
      </c>
      <c r="EE67" s="16"/>
      <c r="EF67" s="100">
        <v>1.1366190476190476</v>
      </c>
      <c r="EG67" s="100">
        <v>0.29028571428571431</v>
      </c>
      <c r="EH67" s="100">
        <v>2.426857142857143</v>
      </c>
      <c r="EI67" s="100">
        <v>2.5815000000000001</v>
      </c>
      <c r="EJ67" s="100">
        <v>3.0502857142857143</v>
      </c>
      <c r="EK67" s="100">
        <v>3.4584285714285716</v>
      </c>
      <c r="EL67" s="100">
        <v>0.78576190476190477</v>
      </c>
      <c r="EM67" s="100">
        <v>0.98645238095238097</v>
      </c>
      <c r="EN67" s="100">
        <v>0.9076428571428572</v>
      </c>
      <c r="EO67" s="100">
        <v>0.88247518568462247</v>
      </c>
      <c r="EP67" s="16"/>
      <c r="EQ67" s="100">
        <v>21.235218</v>
      </c>
      <c r="ER67" s="100">
        <v>22.326991</v>
      </c>
      <c r="ES67" s="100">
        <v>25.805092999999999</v>
      </c>
      <c r="ET67" s="100">
        <v>27.276347999999999</v>
      </c>
      <c r="EU67" s="100">
        <v>29.36965</v>
      </c>
      <c r="EV67" s="100">
        <v>29.753668000000001</v>
      </c>
      <c r="EW67" s="100">
        <v>27.042662</v>
      </c>
      <c r="EX67" s="100">
        <v>24.885174999999997</v>
      </c>
      <c r="EY67" s="100">
        <v>22.883759534005748</v>
      </c>
      <c r="EZ67" s="100">
        <v>21.462479683174955</v>
      </c>
      <c r="FA67" s="16"/>
      <c r="FB67" s="100">
        <v>2.036E-2</v>
      </c>
      <c r="FC67" s="100">
        <v>6.1079999999999997E-3</v>
      </c>
      <c r="FD67" s="100">
        <v>0</v>
      </c>
      <c r="FE67" s="100">
        <v>0</v>
      </c>
      <c r="FF67" s="100">
        <v>0</v>
      </c>
      <c r="FG67" s="100">
        <v>0</v>
      </c>
      <c r="FH67" s="100">
        <v>0</v>
      </c>
      <c r="FI67" s="100">
        <v>1.44E-2</v>
      </c>
      <c r="FJ67" s="100">
        <v>0</v>
      </c>
      <c r="FK67" s="100">
        <v>1.8822029718181282E-2</v>
      </c>
      <c r="FL67" s="16"/>
      <c r="FM67" s="100">
        <v>3.2857142857142859E-3</v>
      </c>
      <c r="FN67" s="100">
        <v>3.0714285714285713E-3</v>
      </c>
      <c r="FO67" s="100">
        <v>0</v>
      </c>
      <c r="FP67" s="100">
        <v>0</v>
      </c>
      <c r="FQ67" s="100">
        <v>3.5714285714285712E-2</v>
      </c>
      <c r="FR67" s="100">
        <v>2.1688809523809525</v>
      </c>
      <c r="FS67" s="100">
        <v>0</v>
      </c>
      <c r="FT67" s="100">
        <v>0</v>
      </c>
      <c r="FU67" s="100">
        <v>0</v>
      </c>
      <c r="FV67" s="100">
        <v>0</v>
      </c>
      <c r="FW67" s="16"/>
      <c r="FX67" s="100"/>
      <c r="FY67" s="100"/>
      <c r="FZ67" s="100"/>
      <c r="GA67" s="100"/>
      <c r="GB67" s="100"/>
      <c r="GC67" s="100"/>
      <c r="GD67" s="100"/>
      <c r="GE67" s="100"/>
      <c r="GF67" s="100"/>
      <c r="GG67" s="100"/>
      <c r="GH67" s="16"/>
      <c r="GI67" s="100">
        <v>2.19277055628433</v>
      </c>
      <c r="GJ67" s="100">
        <v>2.2679260706615749</v>
      </c>
      <c r="GK67" s="100">
        <v>1.5149082814272568</v>
      </c>
      <c r="GL67" s="100">
        <v>0.27585391484447547</v>
      </c>
      <c r="GM67" s="100">
        <v>1.0386821309572225</v>
      </c>
      <c r="GN67" s="100">
        <v>3.606603411072685</v>
      </c>
      <c r="GO67" s="100">
        <v>3.8872631610061776</v>
      </c>
      <c r="GP67" s="100">
        <v>3.0981990604414031</v>
      </c>
      <c r="GQ67" s="100">
        <v>2.9131056091179386</v>
      </c>
      <c r="GR67" s="100">
        <v>3.1967602308766212</v>
      </c>
      <c r="GS67" s="16"/>
      <c r="GT67" s="100">
        <v>0.54985714285714282</v>
      </c>
      <c r="GU67" s="100">
        <v>0.2239761904761905</v>
      </c>
      <c r="GV67" s="100">
        <v>0.57852380952380955</v>
      </c>
      <c r="GW67" s="100">
        <v>0.54880952380952386</v>
      </c>
      <c r="GX67" s="100">
        <v>0.59602380952380951</v>
      </c>
      <c r="GY67" s="100">
        <v>1.0500238095238097</v>
      </c>
      <c r="GZ67" s="100">
        <v>0.64428571428571424</v>
      </c>
      <c r="HA67" s="100">
        <v>0.90564285714285719</v>
      </c>
      <c r="HB67" s="100">
        <v>0.75654761904761902</v>
      </c>
      <c r="HC67" s="100">
        <v>0.78733501931366923</v>
      </c>
      <c r="HD67" s="16"/>
      <c r="HE67" s="100">
        <v>0</v>
      </c>
      <c r="HF67" s="100">
        <v>0</v>
      </c>
      <c r="HG67" s="100">
        <v>0</v>
      </c>
      <c r="HH67" s="100">
        <v>0</v>
      </c>
      <c r="HI67" s="100">
        <v>0</v>
      </c>
      <c r="HJ67" s="100">
        <v>0</v>
      </c>
      <c r="HK67" s="100">
        <v>0</v>
      </c>
      <c r="HL67" s="100">
        <v>0</v>
      </c>
      <c r="HM67" s="100">
        <v>0</v>
      </c>
      <c r="HN67" s="100">
        <v>0</v>
      </c>
      <c r="HP67" s="70">
        <v>0</v>
      </c>
      <c r="HQ67" s="70">
        <v>0</v>
      </c>
      <c r="HR67" s="70">
        <v>0</v>
      </c>
      <c r="HS67" s="70">
        <v>0</v>
      </c>
      <c r="HT67" s="70">
        <v>0</v>
      </c>
      <c r="HU67" s="70">
        <v>0</v>
      </c>
      <c r="HV67" s="70">
        <v>0</v>
      </c>
      <c r="HW67" s="70">
        <v>0</v>
      </c>
      <c r="HX67" s="70">
        <v>0</v>
      </c>
      <c r="HY67" s="70">
        <v>0</v>
      </c>
      <c r="HZ67" s="8"/>
      <c r="IA67" s="70">
        <v>0</v>
      </c>
      <c r="IB67" s="70">
        <v>0</v>
      </c>
      <c r="IC67" s="70">
        <v>0</v>
      </c>
      <c r="ID67" s="70">
        <v>0</v>
      </c>
      <c r="IE67" s="70">
        <v>0</v>
      </c>
      <c r="IF67" s="70">
        <v>0</v>
      </c>
      <c r="IG67" s="70">
        <v>0</v>
      </c>
      <c r="IH67" s="70">
        <v>0</v>
      </c>
      <c r="II67" s="70">
        <v>0</v>
      </c>
      <c r="IJ67" s="70">
        <v>0</v>
      </c>
      <c r="IK67" s="8"/>
      <c r="IL67" s="70">
        <v>0</v>
      </c>
      <c r="IM67" s="70">
        <v>0</v>
      </c>
      <c r="IN67" s="70">
        <v>0</v>
      </c>
      <c r="IO67" s="70">
        <v>0</v>
      </c>
      <c r="IP67" s="70">
        <v>0</v>
      </c>
      <c r="IQ67" s="70">
        <v>0</v>
      </c>
      <c r="IR67" s="70">
        <v>0</v>
      </c>
      <c r="IS67" s="70">
        <v>0</v>
      </c>
      <c r="IT67" s="70">
        <v>0</v>
      </c>
      <c r="IU67" s="70">
        <v>0</v>
      </c>
      <c r="IV67" s="8"/>
      <c r="IW67" s="70"/>
      <c r="IX67" s="70"/>
      <c r="IY67" s="70"/>
      <c r="IZ67" s="70"/>
      <c r="JA67" s="70"/>
      <c r="JB67" s="70"/>
      <c r="JC67" s="70"/>
      <c r="JD67" s="70"/>
      <c r="JE67" s="70"/>
      <c r="JF67" s="70"/>
      <c r="JG67" s="8"/>
      <c r="JH67" s="70">
        <v>0</v>
      </c>
      <c r="JI67" s="70">
        <v>0</v>
      </c>
      <c r="JJ67" s="70">
        <v>0</v>
      </c>
      <c r="JK67" s="70">
        <v>0</v>
      </c>
      <c r="JL67" s="70">
        <v>0</v>
      </c>
      <c r="JM67" s="70">
        <v>0</v>
      </c>
      <c r="JN67" s="70">
        <v>0</v>
      </c>
      <c r="JO67" s="70">
        <v>0</v>
      </c>
      <c r="JP67" s="70">
        <v>0</v>
      </c>
      <c r="JQ67" s="70">
        <v>0</v>
      </c>
      <c r="JR67" s="8"/>
      <c r="JS67" s="70"/>
      <c r="JT67" s="70"/>
      <c r="JU67" s="70"/>
      <c r="JV67" s="70"/>
      <c r="JW67" s="70"/>
      <c r="JX67" s="70"/>
      <c r="JY67" s="70"/>
      <c r="JZ67" s="70"/>
      <c r="KA67" s="70"/>
      <c r="KB67" s="70"/>
      <c r="KC67" s="8"/>
      <c r="KD67" s="70"/>
      <c r="KE67" s="70"/>
      <c r="KF67" s="70"/>
      <c r="KG67" s="70"/>
      <c r="KH67" s="70"/>
      <c r="KI67" s="70"/>
      <c r="KJ67" s="70"/>
      <c r="KK67" s="70"/>
      <c r="KL67" s="70"/>
      <c r="KM67" s="70"/>
      <c r="KN67" s="8"/>
      <c r="KO67" s="70"/>
      <c r="KP67" s="70"/>
      <c r="KQ67" s="70"/>
      <c r="KR67" s="70"/>
      <c r="KS67" s="70"/>
      <c r="KT67" s="70"/>
      <c r="KU67" s="70"/>
      <c r="KV67" s="70"/>
      <c r="KW67" s="70"/>
      <c r="KX67" s="70"/>
      <c r="KY67" s="8"/>
      <c r="KZ67" s="70"/>
      <c r="LA67" s="70"/>
      <c r="LB67" s="70"/>
      <c r="LC67" s="70"/>
      <c r="LD67" s="70"/>
      <c r="LE67" s="70"/>
      <c r="LF67" s="70"/>
      <c r="LG67" s="70"/>
      <c r="LH67" s="70"/>
      <c r="LI67" s="70"/>
      <c r="LJ67" s="8"/>
      <c r="LK67" s="70"/>
      <c r="LL67" s="70"/>
      <c r="LM67" s="70"/>
      <c r="LN67" s="70"/>
      <c r="LO67" s="70"/>
      <c r="LP67" s="70"/>
      <c r="LQ67" s="70"/>
      <c r="LR67" s="70"/>
      <c r="LS67" s="70"/>
      <c r="LT67" s="70"/>
    </row>
    <row r="68" spans="1:332" ht="12.75" x14ac:dyDescent="0.2">
      <c r="A68" s="155">
        <v>66</v>
      </c>
      <c r="B68" s="145" t="s">
        <v>103</v>
      </c>
      <c r="C68" s="155">
        <v>66</v>
      </c>
      <c r="D68" s="101">
        <v>0</v>
      </c>
      <c r="E68" s="101">
        <v>0</v>
      </c>
      <c r="F68" s="101">
        <v>0</v>
      </c>
      <c r="G68" s="101">
        <v>0</v>
      </c>
      <c r="H68" s="101">
        <v>0</v>
      </c>
      <c r="I68" s="101">
        <v>0</v>
      </c>
      <c r="J68" s="101">
        <v>0</v>
      </c>
      <c r="K68" s="101">
        <v>0</v>
      </c>
      <c r="L68" s="101">
        <v>0</v>
      </c>
      <c r="M68" s="101">
        <v>0</v>
      </c>
      <c r="N68" s="16"/>
      <c r="O68" s="101">
        <v>4.5999999999999999E-2</v>
      </c>
      <c r="P68" s="101">
        <v>0</v>
      </c>
      <c r="Q68" s="101">
        <v>4.2000000000000003E-2</v>
      </c>
      <c r="R68" s="101">
        <v>0.03</v>
      </c>
      <c r="S68" s="101">
        <v>0</v>
      </c>
      <c r="T68" s="101">
        <v>0</v>
      </c>
      <c r="U68" s="101">
        <v>0</v>
      </c>
      <c r="V68" s="101">
        <v>0</v>
      </c>
      <c r="W68" s="101">
        <v>0</v>
      </c>
      <c r="X68" s="101">
        <v>0</v>
      </c>
      <c r="Y68" s="16"/>
      <c r="Z68" s="101">
        <v>86.966542006059996</v>
      </c>
      <c r="AA68" s="101">
        <v>44.214355301369999</v>
      </c>
      <c r="AB68" s="101">
        <v>127.73203132056</v>
      </c>
      <c r="AC68" s="101">
        <v>133.75971576951</v>
      </c>
      <c r="AD68" s="101">
        <v>149.80553643339999</v>
      </c>
      <c r="AE68" s="101">
        <v>155.55578883483</v>
      </c>
      <c r="AF68" s="101">
        <v>146.69671540396001</v>
      </c>
      <c r="AG68" s="101">
        <v>112.61555151239</v>
      </c>
      <c r="AH68" s="101">
        <v>89.41593220259</v>
      </c>
      <c r="AI68" s="101">
        <v>89.726917257697139</v>
      </c>
      <c r="AJ68" s="16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6"/>
      <c r="AV68" s="101">
        <v>2.5000000000000001E-2</v>
      </c>
      <c r="AW68" s="101">
        <v>0</v>
      </c>
      <c r="AX68" s="101">
        <v>0</v>
      </c>
      <c r="AY68" s="101">
        <v>2.5999999999999999E-2</v>
      </c>
      <c r="AZ68" s="101">
        <v>0</v>
      </c>
      <c r="BA68" s="101">
        <v>0.05</v>
      </c>
      <c r="BB68" s="101">
        <v>0</v>
      </c>
      <c r="BC68" s="101">
        <v>0</v>
      </c>
      <c r="BD68" s="101">
        <v>0</v>
      </c>
      <c r="BE68" s="101">
        <v>0</v>
      </c>
      <c r="BF68" s="16"/>
      <c r="BG68" s="101">
        <v>0</v>
      </c>
      <c r="BH68" s="101">
        <v>2.7380952380952381E-2</v>
      </c>
      <c r="BI68" s="101">
        <v>0</v>
      </c>
      <c r="BJ68" s="101">
        <v>0</v>
      </c>
      <c r="BK68" s="101">
        <v>0</v>
      </c>
      <c r="BL68" s="101">
        <v>0</v>
      </c>
      <c r="BM68" s="101">
        <v>3.3857142857142856E-2</v>
      </c>
      <c r="BN68" s="101">
        <v>0</v>
      </c>
      <c r="BO68" s="101">
        <v>0</v>
      </c>
      <c r="BP68" s="101">
        <v>0</v>
      </c>
      <c r="BQ68" s="16"/>
      <c r="BR68" s="101">
        <v>0</v>
      </c>
      <c r="BS68" s="101">
        <v>0</v>
      </c>
      <c r="BT68" s="101">
        <v>0</v>
      </c>
      <c r="BU68" s="101">
        <v>0</v>
      </c>
      <c r="BV68" s="101">
        <v>0</v>
      </c>
      <c r="BW68" s="101">
        <v>0</v>
      </c>
      <c r="BX68" s="101">
        <v>0</v>
      </c>
      <c r="BY68" s="101">
        <v>0</v>
      </c>
      <c r="BZ68" s="101">
        <v>0</v>
      </c>
      <c r="CA68" s="101">
        <v>0</v>
      </c>
      <c r="CB68" s="16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6"/>
      <c r="CN68" s="101">
        <v>0</v>
      </c>
      <c r="CO68" s="101">
        <v>0</v>
      </c>
      <c r="CP68" s="101">
        <v>0</v>
      </c>
      <c r="CQ68" s="101">
        <v>0</v>
      </c>
      <c r="CR68" s="101">
        <v>0</v>
      </c>
      <c r="CS68" s="101">
        <v>0</v>
      </c>
      <c r="CT68" s="101">
        <v>0</v>
      </c>
      <c r="CU68" s="101">
        <v>0</v>
      </c>
      <c r="CV68" s="101">
        <v>0</v>
      </c>
      <c r="CW68" s="101">
        <v>0</v>
      </c>
      <c r="CX68" s="16"/>
      <c r="CY68" s="101">
        <v>0</v>
      </c>
      <c r="CZ68" s="101">
        <v>0</v>
      </c>
      <c r="DA68" s="101">
        <v>0</v>
      </c>
      <c r="DB68" s="101">
        <v>0</v>
      </c>
      <c r="DC68" s="101">
        <v>0</v>
      </c>
      <c r="DD68" s="101">
        <v>0</v>
      </c>
      <c r="DE68" s="101">
        <v>0</v>
      </c>
      <c r="DF68" s="101">
        <v>0</v>
      </c>
      <c r="DG68" s="101">
        <v>0</v>
      </c>
      <c r="DH68" s="101">
        <v>0</v>
      </c>
      <c r="DI68" s="16"/>
      <c r="DJ68" s="101">
        <v>0</v>
      </c>
      <c r="DK68" s="101">
        <v>0</v>
      </c>
      <c r="DL68" s="101">
        <v>0</v>
      </c>
      <c r="DM68" s="101">
        <v>0</v>
      </c>
      <c r="DN68" s="101">
        <v>0</v>
      </c>
      <c r="DO68" s="101">
        <v>0</v>
      </c>
      <c r="DP68" s="101">
        <v>0</v>
      </c>
      <c r="DQ68" s="101">
        <v>0</v>
      </c>
      <c r="DR68" s="101">
        <v>0</v>
      </c>
      <c r="DS68" s="101">
        <v>0</v>
      </c>
      <c r="DT68" s="16"/>
      <c r="DU68" s="101">
        <v>0</v>
      </c>
      <c r="DV68" s="101">
        <v>0</v>
      </c>
      <c r="DW68" s="101">
        <v>0</v>
      </c>
      <c r="DX68" s="101">
        <v>0.02</v>
      </c>
      <c r="DY68" s="101">
        <v>0.26200000000000001</v>
      </c>
      <c r="DZ68" s="101">
        <v>6.6000000000000003E-2</v>
      </c>
      <c r="EA68" s="101">
        <v>0</v>
      </c>
      <c r="EB68" s="101">
        <v>0</v>
      </c>
      <c r="EC68" s="101">
        <v>0</v>
      </c>
      <c r="ED68" s="101">
        <v>0</v>
      </c>
      <c r="EE68" s="16"/>
      <c r="EF68" s="101">
        <v>3.236904761904762</v>
      </c>
      <c r="EG68" s="101">
        <v>1.9999761904761906</v>
      </c>
      <c r="EH68" s="101">
        <v>1.4183095238095238</v>
      </c>
      <c r="EI68" s="101">
        <v>1.8148571428571429</v>
      </c>
      <c r="EJ68" s="101">
        <v>2.0771190476190475</v>
      </c>
      <c r="EK68" s="101">
        <v>4.008690476190476</v>
      </c>
      <c r="EL68" s="101">
        <v>1.5840476190476189</v>
      </c>
      <c r="EM68" s="101">
        <v>1.6093095238095239</v>
      </c>
      <c r="EN68" s="101">
        <v>1.1351666666666667</v>
      </c>
      <c r="EO68" s="101">
        <v>0.99580853313108775</v>
      </c>
      <c r="EP68" s="16"/>
      <c r="EQ68" s="101">
        <v>65.500590000000003</v>
      </c>
      <c r="ER68" s="101">
        <v>81.855035000000001</v>
      </c>
      <c r="ES68" s="101">
        <v>82.354971000000006</v>
      </c>
      <c r="ET68" s="101">
        <v>85.541386000000003</v>
      </c>
      <c r="EU68" s="101">
        <v>92.285984999999997</v>
      </c>
      <c r="EV68" s="101">
        <v>100.71483000000001</v>
      </c>
      <c r="EW68" s="101">
        <v>97.650756000000001</v>
      </c>
      <c r="EX68" s="101">
        <v>98.204803999999996</v>
      </c>
      <c r="EY68" s="101">
        <v>97.436762775675319</v>
      </c>
      <c r="EZ68" s="101">
        <v>98.600429167505169</v>
      </c>
      <c r="FA68" s="16"/>
      <c r="FB68" s="101">
        <v>2.2654000000000001E-2</v>
      </c>
      <c r="FC68" s="101">
        <v>0.25101699999999999</v>
      </c>
      <c r="FD68" s="101">
        <v>5.8215000000000003E-2</v>
      </c>
      <c r="FE68" s="101">
        <v>1.7434000000000002E-2</v>
      </c>
      <c r="FF68" s="101">
        <v>0.14610500000000001</v>
      </c>
      <c r="FG68" s="101">
        <v>4.5138999999999999E-2</v>
      </c>
      <c r="FH68" s="101">
        <v>0</v>
      </c>
      <c r="FI68" s="101">
        <v>5.0687999999999997E-2</v>
      </c>
      <c r="FJ68" s="101">
        <v>2.9568000000000001E-2</v>
      </c>
      <c r="FK68" s="101">
        <v>1.2612816838244282E-2</v>
      </c>
      <c r="FL68" s="16"/>
      <c r="FM68" s="101">
        <v>2.3809523809523812E-3</v>
      </c>
      <c r="FN68" s="101">
        <v>3.2380952380952383E-3</v>
      </c>
      <c r="FO68" s="101">
        <v>5.7142857142857143E-3</v>
      </c>
      <c r="FP68" s="101">
        <v>2.142857142857143E-3</v>
      </c>
      <c r="FQ68" s="101">
        <v>0</v>
      </c>
      <c r="FR68" s="101">
        <v>0</v>
      </c>
      <c r="FS68" s="101">
        <v>0</v>
      </c>
      <c r="FT68" s="101">
        <v>0</v>
      </c>
      <c r="FU68" s="101">
        <v>0</v>
      </c>
      <c r="FV68" s="101">
        <v>0</v>
      </c>
      <c r="FW68" s="16"/>
      <c r="FX68" s="101"/>
      <c r="FY68" s="101"/>
      <c r="FZ68" s="101"/>
      <c r="GA68" s="101"/>
      <c r="GB68" s="101"/>
      <c r="GC68" s="101"/>
      <c r="GD68" s="101"/>
      <c r="GE68" s="101"/>
      <c r="GF68" s="101"/>
      <c r="GG68" s="101"/>
      <c r="GH68" s="16"/>
      <c r="GI68" s="101">
        <v>1.9890857089855358</v>
      </c>
      <c r="GJ68" s="101">
        <v>2.1926380518174007</v>
      </c>
      <c r="GK68" s="101">
        <v>5.6010963215740723</v>
      </c>
      <c r="GL68" s="101">
        <v>6.9368585637127342</v>
      </c>
      <c r="GM68" s="101">
        <v>6.8282660567384132</v>
      </c>
      <c r="GN68" s="101">
        <v>6.7764822917972607</v>
      </c>
      <c r="GO68" s="101">
        <v>5.4129807491394857</v>
      </c>
      <c r="GP68" s="101">
        <v>7.7358044397150545</v>
      </c>
      <c r="GQ68" s="101">
        <v>3.4625506702177868</v>
      </c>
      <c r="GR68" s="101">
        <v>3.7997058003327884</v>
      </c>
      <c r="GS68" s="16"/>
      <c r="GT68" s="101">
        <v>1.1656666666666666</v>
      </c>
      <c r="GU68" s="101">
        <v>0.40535714285714286</v>
      </c>
      <c r="GV68" s="101">
        <v>2.5002380952380951</v>
      </c>
      <c r="GW68" s="101">
        <v>1.9142142857142859</v>
      </c>
      <c r="GX68" s="101">
        <v>2.6260238095238098</v>
      </c>
      <c r="GY68" s="101">
        <v>1.9520952380952381</v>
      </c>
      <c r="GZ68" s="101">
        <v>1.8205</v>
      </c>
      <c r="HA68" s="101">
        <v>2.2291428571428571</v>
      </c>
      <c r="HB68" s="101">
        <v>2.0542857142857143</v>
      </c>
      <c r="HC68" s="101">
        <v>2.2050663132120043</v>
      </c>
      <c r="HD68" s="16"/>
      <c r="HE68" s="101">
        <v>0</v>
      </c>
      <c r="HF68" s="101">
        <v>0</v>
      </c>
      <c r="HG68" s="101">
        <v>0</v>
      </c>
      <c r="HH68" s="101">
        <v>0</v>
      </c>
      <c r="HI68" s="101">
        <v>0</v>
      </c>
      <c r="HJ68" s="101">
        <v>0</v>
      </c>
      <c r="HK68" s="101">
        <v>0</v>
      </c>
      <c r="HL68" s="101">
        <v>0</v>
      </c>
      <c r="HM68" s="101">
        <v>0</v>
      </c>
      <c r="HN68" s="101">
        <v>0</v>
      </c>
      <c r="HP68" s="154">
        <v>0</v>
      </c>
      <c r="HQ68" s="154">
        <v>0</v>
      </c>
      <c r="HR68" s="154">
        <v>0</v>
      </c>
      <c r="HS68" s="154">
        <v>0</v>
      </c>
      <c r="HT68" s="154">
        <v>0</v>
      </c>
      <c r="HU68" s="154">
        <v>0</v>
      </c>
      <c r="HV68" s="154">
        <v>0</v>
      </c>
      <c r="HW68" s="154">
        <v>0</v>
      </c>
      <c r="HX68" s="154">
        <v>0</v>
      </c>
      <c r="HY68" s="154">
        <v>0</v>
      </c>
      <c r="HZ68" s="8"/>
      <c r="IA68" s="154">
        <v>0</v>
      </c>
      <c r="IB68" s="154">
        <v>0</v>
      </c>
      <c r="IC68" s="154">
        <v>0</v>
      </c>
      <c r="ID68" s="154">
        <v>0</v>
      </c>
      <c r="IE68" s="154">
        <v>0</v>
      </c>
      <c r="IF68" s="154">
        <v>0</v>
      </c>
      <c r="IG68" s="154">
        <v>0</v>
      </c>
      <c r="IH68" s="154">
        <v>0</v>
      </c>
      <c r="II68" s="154">
        <v>0</v>
      </c>
      <c r="IJ68" s="154">
        <v>0</v>
      </c>
      <c r="IK68" s="8"/>
      <c r="IL68" s="154">
        <v>0</v>
      </c>
      <c r="IM68" s="154">
        <v>0</v>
      </c>
      <c r="IN68" s="154">
        <v>0</v>
      </c>
      <c r="IO68" s="154">
        <v>0</v>
      </c>
      <c r="IP68" s="154">
        <v>0</v>
      </c>
      <c r="IQ68" s="154">
        <v>0</v>
      </c>
      <c r="IR68" s="154">
        <v>0</v>
      </c>
      <c r="IS68" s="154">
        <v>0</v>
      </c>
      <c r="IT68" s="154">
        <v>0</v>
      </c>
      <c r="IU68" s="154">
        <v>0</v>
      </c>
      <c r="IV68" s="8"/>
      <c r="IW68" s="154"/>
      <c r="IX68" s="154"/>
      <c r="IY68" s="154"/>
      <c r="IZ68" s="154"/>
      <c r="JA68" s="154"/>
      <c r="JB68" s="154"/>
      <c r="JC68" s="154"/>
      <c r="JD68" s="154"/>
      <c r="JE68" s="154"/>
      <c r="JF68" s="154"/>
      <c r="JG68" s="8"/>
      <c r="JH68" s="154">
        <v>0</v>
      </c>
      <c r="JI68" s="154">
        <v>0</v>
      </c>
      <c r="JJ68" s="154">
        <v>0</v>
      </c>
      <c r="JK68" s="154">
        <v>0</v>
      </c>
      <c r="JL68" s="154">
        <v>0</v>
      </c>
      <c r="JM68" s="154">
        <v>0</v>
      </c>
      <c r="JN68" s="154">
        <v>0</v>
      </c>
      <c r="JO68" s="154">
        <v>0</v>
      </c>
      <c r="JP68" s="154">
        <v>0</v>
      </c>
      <c r="JQ68" s="154">
        <v>0</v>
      </c>
      <c r="JR68" s="8"/>
      <c r="JS68" s="154"/>
      <c r="JT68" s="154"/>
      <c r="JU68" s="154"/>
      <c r="JV68" s="154"/>
      <c r="JW68" s="154"/>
      <c r="JX68" s="154"/>
      <c r="JY68" s="154"/>
      <c r="JZ68" s="154"/>
      <c r="KA68" s="154"/>
      <c r="KB68" s="154"/>
      <c r="KC68" s="8"/>
      <c r="KD68" s="154"/>
      <c r="KE68" s="154"/>
      <c r="KF68" s="154"/>
      <c r="KG68" s="154"/>
      <c r="KH68" s="154"/>
      <c r="KI68" s="154"/>
      <c r="KJ68" s="154"/>
      <c r="KK68" s="154"/>
      <c r="KL68" s="154"/>
      <c r="KM68" s="154"/>
      <c r="KN68" s="8"/>
      <c r="KO68" s="154"/>
      <c r="KP68" s="154"/>
      <c r="KQ68" s="154"/>
      <c r="KR68" s="154"/>
      <c r="KS68" s="154"/>
      <c r="KT68" s="154"/>
      <c r="KU68" s="154"/>
      <c r="KV68" s="154"/>
      <c r="KW68" s="154"/>
      <c r="KX68" s="154"/>
      <c r="KY68" s="8"/>
      <c r="KZ68" s="154"/>
      <c r="LA68" s="154"/>
      <c r="LB68" s="154"/>
      <c r="LC68" s="154"/>
      <c r="LD68" s="154"/>
      <c r="LE68" s="154"/>
      <c r="LF68" s="154"/>
      <c r="LG68" s="154"/>
      <c r="LH68" s="154"/>
      <c r="LI68" s="154"/>
      <c r="LJ68" s="8"/>
      <c r="LK68" s="154"/>
      <c r="LL68" s="154"/>
      <c r="LM68" s="154"/>
      <c r="LN68" s="154"/>
      <c r="LO68" s="154"/>
      <c r="LP68" s="154"/>
      <c r="LQ68" s="154"/>
      <c r="LR68" s="154"/>
      <c r="LS68" s="154"/>
      <c r="LT68" s="154"/>
    </row>
    <row r="69" spans="1:332" ht="12.75" x14ac:dyDescent="0.2">
      <c r="A69" s="155">
        <v>67</v>
      </c>
      <c r="B69" s="144" t="s">
        <v>104</v>
      </c>
      <c r="C69" s="155">
        <v>67</v>
      </c>
      <c r="D69" s="100">
        <v>0</v>
      </c>
      <c r="E69" s="100">
        <v>0</v>
      </c>
      <c r="F69" s="100">
        <v>0</v>
      </c>
      <c r="G69" s="100">
        <v>0</v>
      </c>
      <c r="H69" s="100">
        <v>0</v>
      </c>
      <c r="I69" s="100">
        <v>0</v>
      </c>
      <c r="J69" s="100">
        <v>0</v>
      </c>
      <c r="K69" s="100">
        <v>0</v>
      </c>
      <c r="L69" s="100">
        <v>0</v>
      </c>
      <c r="M69" s="100">
        <v>0</v>
      </c>
      <c r="N69" s="16"/>
      <c r="O69" s="100">
        <v>0</v>
      </c>
      <c r="P69" s="100">
        <v>0</v>
      </c>
      <c r="Q69" s="100">
        <v>0.55600000000000005</v>
      </c>
      <c r="R69" s="100">
        <v>2.4359999999999999</v>
      </c>
      <c r="S69" s="100">
        <v>2.0489999999999999</v>
      </c>
      <c r="T69" s="100">
        <v>2.3330000000000002</v>
      </c>
      <c r="U69" s="100">
        <v>3.8029999999999999</v>
      </c>
      <c r="V69" s="100">
        <v>3.956</v>
      </c>
      <c r="W69" s="100">
        <v>2.1219999999999999</v>
      </c>
      <c r="X69" s="100">
        <v>0</v>
      </c>
      <c r="Y69" s="16"/>
      <c r="Z69" s="100">
        <v>163.80646113093999</v>
      </c>
      <c r="AA69" s="100">
        <v>125.39822603894</v>
      </c>
      <c r="AB69" s="100">
        <v>180.60095279882998</v>
      </c>
      <c r="AC69" s="100">
        <v>178.19471712903999</v>
      </c>
      <c r="AD69" s="100">
        <v>212.4760092555</v>
      </c>
      <c r="AE69" s="100">
        <v>233.73727695834</v>
      </c>
      <c r="AF69" s="100">
        <v>290.97430528357995</v>
      </c>
      <c r="AG69" s="100">
        <v>315.28276991670998</v>
      </c>
      <c r="AH69" s="100">
        <v>348.46397475800001</v>
      </c>
      <c r="AI69" s="100">
        <v>382.94485885433727</v>
      </c>
      <c r="AJ69" s="16"/>
      <c r="AK69" s="100"/>
      <c r="AL69" s="100"/>
      <c r="AM69" s="100"/>
      <c r="AN69" s="100"/>
      <c r="AO69" s="100"/>
      <c r="AP69" s="100"/>
      <c r="AQ69" s="100"/>
      <c r="AR69" s="100"/>
      <c r="AS69" s="100"/>
      <c r="AT69" s="100"/>
      <c r="AU69" s="16"/>
      <c r="AV69" s="100">
        <v>0</v>
      </c>
      <c r="AW69" s="100">
        <v>0</v>
      </c>
      <c r="AX69" s="100">
        <v>1.68</v>
      </c>
      <c r="AY69" s="100">
        <v>0</v>
      </c>
      <c r="AZ69" s="100">
        <v>0</v>
      </c>
      <c r="BA69" s="100">
        <v>0</v>
      </c>
      <c r="BB69" s="100">
        <v>0</v>
      </c>
      <c r="BC69" s="100">
        <v>0</v>
      </c>
      <c r="BD69" s="100">
        <v>0</v>
      </c>
      <c r="BE69" s="100">
        <v>0</v>
      </c>
      <c r="BF69" s="16"/>
      <c r="BG69" s="100">
        <v>5.1071428571428573E-2</v>
      </c>
      <c r="BH69" s="100">
        <v>0</v>
      </c>
      <c r="BI69" s="100">
        <v>0</v>
      </c>
      <c r="BJ69" s="100">
        <v>0</v>
      </c>
      <c r="BK69" s="100">
        <v>0</v>
      </c>
      <c r="BL69" s="100">
        <v>4.816666666666667E-2</v>
      </c>
      <c r="BM69" s="100">
        <v>0.57804761904761903</v>
      </c>
      <c r="BN69" s="100">
        <v>0</v>
      </c>
      <c r="BO69" s="100">
        <v>0</v>
      </c>
      <c r="BP69" s="100">
        <v>0</v>
      </c>
      <c r="BQ69" s="16"/>
      <c r="BR69" s="100">
        <v>0</v>
      </c>
      <c r="BS69" s="100">
        <v>0</v>
      </c>
      <c r="BT69" s="100">
        <v>0</v>
      </c>
      <c r="BU69" s="100">
        <v>0</v>
      </c>
      <c r="BV69" s="100">
        <v>0</v>
      </c>
      <c r="BW69" s="100">
        <v>0</v>
      </c>
      <c r="BX69" s="100">
        <v>0</v>
      </c>
      <c r="BY69" s="100">
        <v>0</v>
      </c>
      <c r="BZ69" s="100">
        <v>0</v>
      </c>
      <c r="CA69" s="100">
        <v>0</v>
      </c>
      <c r="CB69" s="16"/>
      <c r="CC69" s="100"/>
      <c r="CD69" s="100"/>
      <c r="CE69" s="100"/>
      <c r="CF69" s="100"/>
      <c r="CG69" s="100"/>
      <c r="CH69" s="100"/>
      <c r="CI69" s="100"/>
      <c r="CJ69" s="100"/>
      <c r="CK69" s="100"/>
      <c r="CL69" s="100"/>
      <c r="CM69" s="16"/>
      <c r="CN69" s="100">
        <v>0</v>
      </c>
      <c r="CO69" s="100">
        <v>0</v>
      </c>
      <c r="CP69" s="100">
        <v>0</v>
      </c>
      <c r="CQ69" s="100">
        <v>0</v>
      </c>
      <c r="CR69" s="100">
        <v>0</v>
      </c>
      <c r="CS69" s="100">
        <v>0</v>
      </c>
      <c r="CT69" s="100">
        <v>0</v>
      </c>
      <c r="CU69" s="100">
        <v>0</v>
      </c>
      <c r="CV69" s="100">
        <v>0</v>
      </c>
      <c r="CW69" s="100">
        <v>0</v>
      </c>
      <c r="CX69" s="16"/>
      <c r="CY69" s="100">
        <v>0</v>
      </c>
      <c r="CZ69" s="100">
        <v>0</v>
      </c>
      <c r="DA69" s="100">
        <v>0</v>
      </c>
      <c r="DB69" s="100">
        <v>0</v>
      </c>
      <c r="DC69" s="100">
        <v>0</v>
      </c>
      <c r="DD69" s="100">
        <v>0</v>
      </c>
      <c r="DE69" s="100">
        <v>0</v>
      </c>
      <c r="DF69" s="100">
        <v>0</v>
      </c>
      <c r="DG69" s="100">
        <v>0</v>
      </c>
      <c r="DH69" s="100">
        <v>0</v>
      </c>
      <c r="DI69" s="16"/>
      <c r="DJ69" s="100">
        <v>0</v>
      </c>
      <c r="DK69" s="100">
        <v>0</v>
      </c>
      <c r="DL69" s="100">
        <v>0</v>
      </c>
      <c r="DM69" s="100">
        <v>0</v>
      </c>
      <c r="DN69" s="100">
        <v>0</v>
      </c>
      <c r="DO69" s="100">
        <v>0</v>
      </c>
      <c r="DP69" s="100">
        <v>0</v>
      </c>
      <c r="DQ69" s="100">
        <v>0</v>
      </c>
      <c r="DR69" s="100">
        <v>0</v>
      </c>
      <c r="DS69" s="100">
        <v>0</v>
      </c>
      <c r="DT69" s="16"/>
      <c r="DU69" s="100">
        <v>0</v>
      </c>
      <c r="DV69" s="100">
        <v>0</v>
      </c>
      <c r="DW69" s="100">
        <v>1.857</v>
      </c>
      <c r="DX69" s="100">
        <v>0</v>
      </c>
      <c r="DY69" s="100">
        <v>0</v>
      </c>
      <c r="DZ69" s="100">
        <v>0.1</v>
      </c>
      <c r="EA69" s="100">
        <v>0.107</v>
      </c>
      <c r="EB69" s="100">
        <v>9.0999999999999998E-2</v>
      </c>
      <c r="EC69" s="100">
        <v>0.111</v>
      </c>
      <c r="ED69" s="100">
        <v>0</v>
      </c>
      <c r="EE69" s="16"/>
      <c r="EF69" s="100">
        <v>2.4430952380952382</v>
      </c>
      <c r="EG69" s="100">
        <v>0.42814285714285716</v>
      </c>
      <c r="EH69" s="100">
        <v>3.077547619047619</v>
      </c>
      <c r="EI69" s="100">
        <v>2.7505238095238096</v>
      </c>
      <c r="EJ69" s="100">
        <v>3.4453095238095237</v>
      </c>
      <c r="EK69" s="100">
        <v>4.4308809523809529</v>
      </c>
      <c r="EL69" s="100">
        <v>2.4532380952380954</v>
      </c>
      <c r="EM69" s="100">
        <v>0.99433333333333329</v>
      </c>
      <c r="EN69" s="100">
        <v>1.1379047619047618</v>
      </c>
      <c r="EO69" s="100">
        <v>1.0342525600624974</v>
      </c>
      <c r="EP69" s="16"/>
      <c r="EQ69" s="100">
        <v>118.708952</v>
      </c>
      <c r="ER69" s="100">
        <v>277.28708699999999</v>
      </c>
      <c r="ES69" s="100">
        <v>142.17824200000001</v>
      </c>
      <c r="ET69" s="100">
        <v>153.54010299999999</v>
      </c>
      <c r="EU69" s="100">
        <v>156.270715</v>
      </c>
      <c r="EV69" s="100">
        <v>143.41023000000001</v>
      </c>
      <c r="EW69" s="100">
        <v>130.39771400000001</v>
      </c>
      <c r="EX69" s="100">
        <v>131.981054</v>
      </c>
      <c r="EY69" s="100">
        <v>121.23526741681111</v>
      </c>
      <c r="EZ69" s="100">
        <v>113.58270373300154</v>
      </c>
      <c r="FA69" s="16"/>
      <c r="FB69" s="100">
        <v>0.80157</v>
      </c>
      <c r="FC69" s="100">
        <v>0.9</v>
      </c>
      <c r="FD69" s="100">
        <v>0.90647299999999997</v>
      </c>
      <c r="FE69" s="100">
        <v>0.69262699999999999</v>
      </c>
      <c r="FF69" s="100">
        <v>0.79727800000000004</v>
      </c>
      <c r="FG69" s="100">
        <v>0.76338799999999996</v>
      </c>
      <c r="FH69" s="100">
        <v>0.64386100000000002</v>
      </c>
      <c r="FI69" s="100">
        <v>0.52609600000000001</v>
      </c>
      <c r="FJ69" s="100">
        <v>94.466652999999994</v>
      </c>
      <c r="FK69" s="100">
        <v>0.52368534224043561</v>
      </c>
      <c r="FL69" s="16"/>
      <c r="FM69" s="100">
        <v>4.6476190476190476E-2</v>
      </c>
      <c r="FN69" s="100">
        <v>0</v>
      </c>
      <c r="FO69" s="100">
        <v>5.673809523809524E-2</v>
      </c>
      <c r="FP69" s="100">
        <v>8.0714285714285711E-2</v>
      </c>
      <c r="FQ69" s="100">
        <v>0</v>
      </c>
      <c r="FR69" s="100">
        <v>3.3095238095238095E-3</v>
      </c>
      <c r="FS69" s="100">
        <v>1.2182142857142857</v>
      </c>
      <c r="FT69" s="100">
        <v>0.38923809523809522</v>
      </c>
      <c r="FU69" s="100">
        <v>0.58150000000000002</v>
      </c>
      <c r="FV69" s="100">
        <v>0</v>
      </c>
      <c r="FW69" s="16"/>
      <c r="FX69" s="100"/>
      <c r="FY69" s="100"/>
      <c r="FZ69" s="100"/>
      <c r="GA69" s="100"/>
      <c r="GB69" s="100"/>
      <c r="GC69" s="100"/>
      <c r="GD69" s="100"/>
      <c r="GE69" s="100"/>
      <c r="GF69" s="100"/>
      <c r="GG69" s="100"/>
      <c r="GH69" s="16"/>
      <c r="GI69" s="100">
        <v>0.95081638040605498</v>
      </c>
      <c r="GJ69" s="100">
        <v>3.3696905205285094E-2</v>
      </c>
      <c r="GK69" s="100">
        <v>0.65636597326059865</v>
      </c>
      <c r="GL69" s="100">
        <v>0.71363338460236947</v>
      </c>
      <c r="GM69" s="100">
        <v>0.67629260655652501</v>
      </c>
      <c r="GN69" s="100">
        <v>0.34163219002363682</v>
      </c>
      <c r="GO69" s="100">
        <v>1.6077684311165337</v>
      </c>
      <c r="GP69" s="100">
        <v>1.6552559935337821</v>
      </c>
      <c r="GQ69" s="100">
        <v>1.8546497346343234</v>
      </c>
      <c r="GR69" s="100">
        <v>2.0352404991180841</v>
      </c>
      <c r="GS69" s="16"/>
      <c r="GT69" s="100">
        <v>0.38902380952380955</v>
      </c>
      <c r="GU69" s="100">
        <v>5.9499999999999997E-2</v>
      </c>
      <c r="GV69" s="100">
        <v>1.4206666666666667</v>
      </c>
      <c r="GW69" s="100">
        <v>0.59192857142857147</v>
      </c>
      <c r="GX69" s="100">
        <v>1.0296666666666667</v>
      </c>
      <c r="GY69" s="100">
        <v>1.4769761904761904</v>
      </c>
      <c r="GZ69" s="100">
        <v>0.65719047619047621</v>
      </c>
      <c r="HA69" s="100">
        <v>0.60359523809523807</v>
      </c>
      <c r="HB69" s="100">
        <v>0.80928571428571427</v>
      </c>
      <c r="HC69" s="100">
        <v>0.88688556358660664</v>
      </c>
      <c r="HD69" s="16"/>
      <c r="HE69" s="100">
        <v>1.9285714285714286E-3</v>
      </c>
      <c r="HF69" s="100">
        <v>0</v>
      </c>
      <c r="HG69" s="100">
        <v>2.2380952380952382E-3</v>
      </c>
      <c r="HH69" s="100">
        <v>1.2857142857142856E-3</v>
      </c>
      <c r="HI69" s="100">
        <v>0</v>
      </c>
      <c r="HJ69" s="100">
        <v>0</v>
      </c>
      <c r="HK69" s="100">
        <v>0</v>
      </c>
      <c r="HL69" s="100">
        <v>0</v>
      </c>
      <c r="HM69" s="100">
        <v>0</v>
      </c>
      <c r="HN69" s="100">
        <v>0</v>
      </c>
      <c r="HP69" s="70">
        <v>0</v>
      </c>
      <c r="HQ69" s="70">
        <v>0</v>
      </c>
      <c r="HR69" s="70">
        <v>0</v>
      </c>
      <c r="HS69" s="70">
        <v>0</v>
      </c>
      <c r="HT69" s="70">
        <v>0</v>
      </c>
      <c r="HU69" s="70">
        <v>0</v>
      </c>
      <c r="HV69" s="70">
        <v>0</v>
      </c>
      <c r="HW69" s="70">
        <v>0</v>
      </c>
      <c r="HX69" s="70">
        <v>0</v>
      </c>
      <c r="HY69" s="70">
        <v>0</v>
      </c>
      <c r="HZ69" s="8"/>
      <c r="IA69" s="70">
        <v>0</v>
      </c>
      <c r="IB69" s="70">
        <v>0</v>
      </c>
      <c r="IC69" s="70">
        <v>0</v>
      </c>
      <c r="ID69" s="70">
        <v>0</v>
      </c>
      <c r="IE69" s="70">
        <v>0</v>
      </c>
      <c r="IF69" s="70">
        <v>0</v>
      </c>
      <c r="IG69" s="70">
        <v>0</v>
      </c>
      <c r="IH69" s="70">
        <v>0</v>
      </c>
      <c r="II69" s="70">
        <v>0</v>
      </c>
      <c r="IJ69" s="70">
        <v>0</v>
      </c>
      <c r="IK69" s="8"/>
      <c r="IL69" s="70">
        <v>0</v>
      </c>
      <c r="IM69" s="70">
        <v>0</v>
      </c>
      <c r="IN69" s="70">
        <v>0</v>
      </c>
      <c r="IO69" s="70">
        <v>0</v>
      </c>
      <c r="IP69" s="70">
        <v>0</v>
      </c>
      <c r="IQ69" s="70">
        <v>0</v>
      </c>
      <c r="IR69" s="70">
        <v>0</v>
      </c>
      <c r="IS69" s="70">
        <v>0</v>
      </c>
      <c r="IT69" s="70">
        <v>0</v>
      </c>
      <c r="IU69" s="70">
        <v>0</v>
      </c>
      <c r="IV69" s="8"/>
      <c r="IW69" s="70"/>
      <c r="IX69" s="70"/>
      <c r="IY69" s="70"/>
      <c r="IZ69" s="70"/>
      <c r="JA69" s="70"/>
      <c r="JB69" s="70"/>
      <c r="JC69" s="70"/>
      <c r="JD69" s="70"/>
      <c r="JE69" s="70"/>
      <c r="JF69" s="70"/>
      <c r="JG69" s="8"/>
      <c r="JH69" s="70">
        <v>0</v>
      </c>
      <c r="JI69" s="70">
        <v>0</v>
      </c>
      <c r="JJ69" s="70">
        <v>0</v>
      </c>
      <c r="JK69" s="70">
        <v>0</v>
      </c>
      <c r="JL69" s="70">
        <v>0</v>
      </c>
      <c r="JM69" s="70">
        <v>0</v>
      </c>
      <c r="JN69" s="70">
        <v>0</v>
      </c>
      <c r="JO69" s="70">
        <v>0</v>
      </c>
      <c r="JP69" s="70">
        <v>0</v>
      </c>
      <c r="JQ69" s="70">
        <v>0</v>
      </c>
      <c r="JR69" s="8"/>
      <c r="JS69" s="70"/>
      <c r="JT69" s="70"/>
      <c r="JU69" s="70"/>
      <c r="JV69" s="70"/>
      <c r="JW69" s="70"/>
      <c r="JX69" s="70"/>
      <c r="JY69" s="70"/>
      <c r="JZ69" s="70"/>
      <c r="KA69" s="70"/>
      <c r="KB69" s="70"/>
      <c r="KC69" s="8"/>
      <c r="KD69" s="70"/>
      <c r="KE69" s="70"/>
      <c r="KF69" s="70"/>
      <c r="KG69" s="70"/>
      <c r="KH69" s="70"/>
      <c r="KI69" s="70"/>
      <c r="KJ69" s="70"/>
      <c r="KK69" s="70"/>
      <c r="KL69" s="70"/>
      <c r="KM69" s="70"/>
      <c r="KN69" s="8"/>
      <c r="KO69" s="70"/>
      <c r="KP69" s="70"/>
      <c r="KQ69" s="70"/>
      <c r="KR69" s="70"/>
      <c r="KS69" s="70"/>
      <c r="KT69" s="70"/>
      <c r="KU69" s="70"/>
      <c r="KV69" s="70"/>
      <c r="KW69" s="70"/>
      <c r="KX69" s="70"/>
      <c r="KY69" s="8"/>
      <c r="KZ69" s="70"/>
      <c r="LA69" s="70"/>
      <c r="LB69" s="70"/>
      <c r="LC69" s="70"/>
      <c r="LD69" s="70"/>
      <c r="LE69" s="70"/>
      <c r="LF69" s="70"/>
      <c r="LG69" s="70"/>
      <c r="LH69" s="70"/>
      <c r="LI69" s="70"/>
      <c r="LJ69" s="8"/>
      <c r="LK69" s="70"/>
      <c r="LL69" s="70"/>
      <c r="LM69" s="70"/>
      <c r="LN69" s="70"/>
      <c r="LO69" s="70"/>
      <c r="LP69" s="70"/>
      <c r="LQ69" s="70"/>
      <c r="LR69" s="70"/>
      <c r="LS69" s="70"/>
      <c r="LT69" s="70"/>
    </row>
    <row r="70" spans="1:332" ht="12.75" x14ac:dyDescent="0.2">
      <c r="A70" s="155">
        <v>68</v>
      </c>
      <c r="B70" s="151" t="s">
        <v>15</v>
      </c>
      <c r="C70" s="155">
        <v>68</v>
      </c>
      <c r="D70" s="98">
        <v>0</v>
      </c>
      <c r="E70" s="98">
        <v>0</v>
      </c>
      <c r="F70" s="98">
        <v>0</v>
      </c>
      <c r="G70" s="98">
        <v>0</v>
      </c>
      <c r="H70" s="98">
        <v>0</v>
      </c>
      <c r="I70" s="98">
        <v>0</v>
      </c>
      <c r="J70" s="98">
        <v>0</v>
      </c>
      <c r="K70" s="98">
        <v>0</v>
      </c>
      <c r="L70" s="98">
        <v>0</v>
      </c>
      <c r="M70" s="98">
        <v>0</v>
      </c>
      <c r="N70" s="16"/>
      <c r="O70" s="98">
        <v>0</v>
      </c>
      <c r="P70" s="98">
        <v>0</v>
      </c>
      <c r="Q70" s="98">
        <v>0</v>
      </c>
      <c r="R70" s="98">
        <v>0</v>
      </c>
      <c r="S70" s="98">
        <v>0</v>
      </c>
      <c r="T70" s="98">
        <v>0</v>
      </c>
      <c r="U70" s="98">
        <v>0</v>
      </c>
      <c r="V70" s="98">
        <v>0</v>
      </c>
      <c r="W70" s="98">
        <v>0</v>
      </c>
      <c r="X70" s="98">
        <v>0</v>
      </c>
      <c r="Y70" s="16"/>
      <c r="Z70" s="98"/>
      <c r="AA70" s="98"/>
      <c r="AB70" s="98"/>
      <c r="AC70" s="98"/>
      <c r="AD70" s="98"/>
      <c r="AE70" s="98"/>
      <c r="AF70" s="98"/>
      <c r="AG70" s="98"/>
      <c r="AH70" s="98"/>
      <c r="AI70" s="98"/>
      <c r="AJ70" s="16"/>
      <c r="AK70" s="98"/>
      <c r="AL70" s="98"/>
      <c r="AM70" s="98"/>
      <c r="AN70" s="98"/>
      <c r="AO70" s="98"/>
      <c r="AP70" s="98"/>
      <c r="AQ70" s="98"/>
      <c r="AR70" s="98"/>
      <c r="AS70" s="98"/>
      <c r="AT70" s="98"/>
      <c r="AU70" s="16"/>
      <c r="AV70" s="98">
        <v>0</v>
      </c>
      <c r="AW70" s="98">
        <v>0</v>
      </c>
      <c r="AX70" s="98">
        <v>0</v>
      </c>
      <c r="AY70" s="98">
        <v>0</v>
      </c>
      <c r="AZ70" s="98">
        <v>0</v>
      </c>
      <c r="BA70" s="98">
        <v>0</v>
      </c>
      <c r="BB70" s="98">
        <v>0</v>
      </c>
      <c r="BC70" s="98">
        <v>0</v>
      </c>
      <c r="BD70" s="98">
        <v>0</v>
      </c>
      <c r="BE70" s="98">
        <v>0</v>
      </c>
      <c r="BF70" s="16"/>
      <c r="BG70" s="98">
        <v>0</v>
      </c>
      <c r="BH70" s="98">
        <v>0</v>
      </c>
      <c r="BI70" s="98">
        <v>0</v>
      </c>
      <c r="BJ70" s="98">
        <v>0</v>
      </c>
      <c r="BK70" s="98">
        <v>0</v>
      </c>
      <c r="BL70" s="98">
        <v>0</v>
      </c>
      <c r="BM70" s="98">
        <v>0</v>
      </c>
      <c r="BN70" s="98">
        <v>0</v>
      </c>
      <c r="BO70" s="98">
        <v>0</v>
      </c>
      <c r="BP70" s="98">
        <v>0</v>
      </c>
      <c r="BQ70" s="16"/>
      <c r="BR70" s="98">
        <v>0</v>
      </c>
      <c r="BS70" s="98">
        <v>0</v>
      </c>
      <c r="BT70" s="98">
        <v>0</v>
      </c>
      <c r="BU70" s="98">
        <v>0</v>
      </c>
      <c r="BV70" s="98">
        <v>0</v>
      </c>
      <c r="BW70" s="98">
        <v>0</v>
      </c>
      <c r="BX70" s="98">
        <v>0</v>
      </c>
      <c r="BY70" s="98">
        <v>0</v>
      </c>
      <c r="BZ70" s="98">
        <v>0</v>
      </c>
      <c r="CA70" s="98">
        <v>0</v>
      </c>
      <c r="CB70" s="16"/>
      <c r="CC70" s="98"/>
      <c r="CD70" s="98"/>
      <c r="CE70" s="98"/>
      <c r="CF70" s="98"/>
      <c r="CG70" s="98"/>
      <c r="CH70" s="98"/>
      <c r="CI70" s="98"/>
      <c r="CJ70" s="98"/>
      <c r="CK70" s="98"/>
      <c r="CL70" s="98"/>
      <c r="CM70" s="16"/>
      <c r="CN70" s="98">
        <v>0</v>
      </c>
      <c r="CO70" s="98">
        <v>0</v>
      </c>
      <c r="CP70" s="98">
        <v>0</v>
      </c>
      <c r="CQ70" s="98">
        <v>0</v>
      </c>
      <c r="CR70" s="98">
        <v>0</v>
      </c>
      <c r="CS70" s="98">
        <v>0</v>
      </c>
      <c r="CT70" s="98">
        <v>0</v>
      </c>
      <c r="CU70" s="98">
        <v>0</v>
      </c>
      <c r="CV70" s="98">
        <v>0</v>
      </c>
      <c r="CW70" s="98">
        <v>0</v>
      </c>
      <c r="CX70" s="16"/>
      <c r="CY70" s="98">
        <v>0</v>
      </c>
      <c r="CZ70" s="98">
        <v>0</v>
      </c>
      <c r="DA70" s="98">
        <v>0</v>
      </c>
      <c r="DB70" s="98">
        <v>0</v>
      </c>
      <c r="DC70" s="98">
        <v>0</v>
      </c>
      <c r="DD70" s="98">
        <v>0</v>
      </c>
      <c r="DE70" s="98">
        <v>0</v>
      </c>
      <c r="DF70" s="98">
        <v>0</v>
      </c>
      <c r="DG70" s="98">
        <v>0</v>
      </c>
      <c r="DH70" s="98">
        <v>0</v>
      </c>
      <c r="DI70" s="16"/>
      <c r="DJ70" s="98">
        <v>0</v>
      </c>
      <c r="DK70" s="98">
        <v>0</v>
      </c>
      <c r="DL70" s="98">
        <v>0</v>
      </c>
      <c r="DM70" s="98">
        <v>0</v>
      </c>
      <c r="DN70" s="98">
        <v>0</v>
      </c>
      <c r="DO70" s="98">
        <v>0</v>
      </c>
      <c r="DP70" s="98">
        <v>0</v>
      </c>
      <c r="DQ70" s="98">
        <v>0</v>
      </c>
      <c r="DR70" s="98">
        <v>0</v>
      </c>
      <c r="DS70" s="98">
        <v>0</v>
      </c>
      <c r="DT70" s="16"/>
      <c r="DU70" s="98">
        <v>0</v>
      </c>
      <c r="DV70" s="98">
        <v>0</v>
      </c>
      <c r="DW70" s="98">
        <v>0</v>
      </c>
      <c r="DX70" s="98">
        <v>0</v>
      </c>
      <c r="DY70" s="98">
        <v>0</v>
      </c>
      <c r="DZ70" s="98">
        <v>0</v>
      </c>
      <c r="EA70" s="98">
        <v>0</v>
      </c>
      <c r="EB70" s="98">
        <v>0</v>
      </c>
      <c r="EC70" s="98">
        <v>0</v>
      </c>
      <c r="ED70" s="98">
        <v>0</v>
      </c>
      <c r="EE70" s="16"/>
      <c r="EF70" s="98">
        <v>23962.28486515296</v>
      </c>
      <c r="EG70" s="98">
        <v>25588.132964975935</v>
      </c>
      <c r="EH70" s="98">
        <v>26638.117100007596</v>
      </c>
      <c r="EI70" s="98">
        <v>28128.280008063746</v>
      </c>
      <c r="EJ70" s="98">
        <v>29216.984022142853</v>
      </c>
      <c r="EK70" s="98">
        <v>32102.82384928572</v>
      </c>
      <c r="EL70" s="98">
        <v>32934.469536904762</v>
      </c>
      <c r="EM70" s="98">
        <v>33432.534755476183</v>
      </c>
      <c r="EN70" s="98">
        <v>34407.079371904758</v>
      </c>
      <c r="EO70" s="98">
        <v>36186.440886666664</v>
      </c>
      <c r="EP70" s="16"/>
      <c r="EQ70" s="98">
        <v>56.663679999999992</v>
      </c>
      <c r="ER70" s="98">
        <v>56.72052</v>
      </c>
      <c r="ES70" s="98">
        <v>57.718119999999999</v>
      </c>
      <c r="ET70" s="98">
        <v>64.274616279999989</v>
      </c>
      <c r="EU70" s="98">
        <v>66.459877259999999</v>
      </c>
      <c r="EV70" s="98">
        <v>68.145110349999996</v>
      </c>
      <c r="EW70" s="98">
        <v>70.743253540000012</v>
      </c>
      <c r="EX70" s="98">
        <v>77.44940265000001</v>
      </c>
      <c r="EY70" s="98">
        <v>77.202906630000001</v>
      </c>
      <c r="EZ70" s="98">
        <v>80.733344896000006</v>
      </c>
      <c r="FA70" s="16"/>
      <c r="FB70" s="98">
        <v>0</v>
      </c>
      <c r="FC70" s="98">
        <v>0</v>
      </c>
      <c r="FD70" s="98">
        <v>0</v>
      </c>
      <c r="FE70" s="98">
        <v>0</v>
      </c>
      <c r="FF70" s="98">
        <v>0</v>
      </c>
      <c r="FG70" s="98">
        <v>0</v>
      </c>
      <c r="FH70" s="98">
        <v>0</v>
      </c>
      <c r="FI70" s="98">
        <v>0</v>
      </c>
      <c r="FJ70" s="98">
        <v>0</v>
      </c>
      <c r="FK70" s="98">
        <v>0</v>
      </c>
      <c r="FL70" s="16"/>
      <c r="FM70" s="98">
        <v>0</v>
      </c>
      <c r="FN70" s="98">
        <v>0</v>
      </c>
      <c r="FO70" s="98">
        <v>0</v>
      </c>
      <c r="FP70" s="98">
        <v>0</v>
      </c>
      <c r="FQ70" s="98">
        <v>1.4676666666666667</v>
      </c>
      <c r="FR70" s="98">
        <v>0</v>
      </c>
      <c r="FS70" s="98">
        <v>2.898309523809524</v>
      </c>
      <c r="FT70" s="98">
        <v>28.198928571428574</v>
      </c>
      <c r="FU70" s="98">
        <v>798.66527904761892</v>
      </c>
      <c r="FV70" s="98">
        <v>1241.2378095238096</v>
      </c>
      <c r="FW70" s="16"/>
      <c r="FX70" s="98"/>
      <c r="FY70" s="98"/>
      <c r="FZ70" s="98"/>
      <c r="GA70" s="98"/>
      <c r="GB70" s="98"/>
      <c r="GC70" s="98"/>
      <c r="GD70" s="98"/>
      <c r="GE70" s="98"/>
      <c r="GF70" s="98"/>
      <c r="GG70" s="98"/>
      <c r="GH70" s="16"/>
      <c r="GI70" s="98"/>
      <c r="GJ70" s="98"/>
      <c r="GK70" s="98"/>
      <c r="GL70" s="98"/>
      <c r="GM70" s="98"/>
      <c r="GN70" s="98"/>
      <c r="GO70" s="98"/>
      <c r="GP70" s="98"/>
      <c r="GQ70" s="98"/>
      <c r="GR70" s="98"/>
      <c r="GS70" s="16"/>
      <c r="GT70" s="98">
        <v>29567.142482239651</v>
      </c>
      <c r="GU70" s="98">
        <v>28786.89197079873</v>
      </c>
      <c r="GV70" s="98">
        <v>27561.599982861419</v>
      </c>
      <c r="GW70" s="98">
        <v>27511.973594887309</v>
      </c>
      <c r="GX70" s="98">
        <v>28213.772582380945</v>
      </c>
      <c r="GY70" s="98">
        <v>29309.642575000005</v>
      </c>
      <c r="GZ70" s="98">
        <v>30409.127358095237</v>
      </c>
      <c r="HA70" s="98">
        <v>31833.433726904768</v>
      </c>
      <c r="HB70" s="98">
        <v>34007.575822380961</v>
      </c>
      <c r="HC70" s="98">
        <v>38467.618585238102</v>
      </c>
      <c r="HD70" s="16"/>
      <c r="HE70" s="98">
        <v>5947.31</v>
      </c>
      <c r="HF70" s="98">
        <v>6040.2735714285718</v>
      </c>
      <c r="HG70" s="98">
        <v>6230.6671904285704</v>
      </c>
      <c r="HH70" s="98">
        <v>6269.5445</v>
      </c>
      <c r="HI70" s="98">
        <v>6274.1038700000008</v>
      </c>
      <c r="HJ70" s="98">
        <v>6609.7340780952372</v>
      </c>
      <c r="HK70" s="98">
        <v>7071.0270276190467</v>
      </c>
      <c r="HL70" s="98">
        <v>7372.2801902380988</v>
      </c>
      <c r="HM70" s="98">
        <v>9349.9544290476188</v>
      </c>
      <c r="HN70" s="98">
        <v>10129.949079523811</v>
      </c>
      <c r="HP70" s="79">
        <v>0</v>
      </c>
      <c r="HQ70" s="79">
        <v>0</v>
      </c>
      <c r="HR70" s="79">
        <v>0</v>
      </c>
      <c r="HS70" s="79">
        <v>0</v>
      </c>
      <c r="HT70" s="79">
        <v>0</v>
      </c>
      <c r="HU70" s="79">
        <v>0</v>
      </c>
      <c r="HV70" s="79">
        <v>0</v>
      </c>
      <c r="HW70" s="79">
        <v>0</v>
      </c>
      <c r="HX70" s="79">
        <v>0</v>
      </c>
      <c r="HY70" s="79">
        <v>0</v>
      </c>
      <c r="HZ70" s="8"/>
      <c r="IA70" s="79">
        <v>0</v>
      </c>
      <c r="IB70" s="79">
        <v>0</v>
      </c>
      <c r="IC70" s="79">
        <v>0</v>
      </c>
      <c r="ID70" s="79">
        <v>0</v>
      </c>
      <c r="IE70" s="79">
        <v>0</v>
      </c>
      <c r="IF70" s="79">
        <v>0</v>
      </c>
      <c r="IG70" s="79">
        <v>0</v>
      </c>
      <c r="IH70" s="79">
        <v>0</v>
      </c>
      <c r="II70" s="79">
        <v>0</v>
      </c>
      <c r="IJ70" s="79">
        <v>0</v>
      </c>
      <c r="IK70" s="8"/>
      <c r="IL70" s="79">
        <v>0</v>
      </c>
      <c r="IM70" s="79">
        <v>0</v>
      </c>
      <c r="IN70" s="79">
        <v>0</v>
      </c>
      <c r="IO70" s="79">
        <v>0</v>
      </c>
      <c r="IP70" s="79">
        <v>0</v>
      </c>
      <c r="IQ70" s="79">
        <v>0</v>
      </c>
      <c r="IR70" s="79">
        <v>0</v>
      </c>
      <c r="IS70" s="79">
        <v>0</v>
      </c>
      <c r="IT70" s="79">
        <v>0</v>
      </c>
      <c r="IU70" s="79">
        <v>0</v>
      </c>
      <c r="IV70" s="8"/>
      <c r="IW70" s="79"/>
      <c r="IX70" s="79"/>
      <c r="IY70" s="79"/>
      <c r="IZ70" s="79"/>
      <c r="JA70" s="79"/>
      <c r="JB70" s="79"/>
      <c r="JC70" s="79"/>
      <c r="JD70" s="79"/>
      <c r="JE70" s="79"/>
      <c r="JF70" s="79"/>
      <c r="JG70" s="8"/>
      <c r="JH70" s="79">
        <v>0</v>
      </c>
      <c r="JI70" s="79">
        <v>0</v>
      </c>
      <c r="JJ70" s="79">
        <v>0</v>
      </c>
      <c r="JK70" s="79">
        <v>0</v>
      </c>
      <c r="JL70" s="79">
        <v>0</v>
      </c>
      <c r="JM70" s="79">
        <v>0</v>
      </c>
      <c r="JN70" s="79">
        <v>0</v>
      </c>
      <c r="JO70" s="79">
        <v>0</v>
      </c>
      <c r="JP70" s="79">
        <v>0</v>
      </c>
      <c r="JQ70" s="79">
        <v>0</v>
      </c>
      <c r="JR70" s="8"/>
      <c r="JS70" s="79">
        <v>0</v>
      </c>
      <c r="JT70" s="79">
        <v>0</v>
      </c>
      <c r="JU70" s="79">
        <v>0</v>
      </c>
      <c r="JV70" s="79">
        <v>0</v>
      </c>
      <c r="JW70" s="79">
        <v>0</v>
      </c>
      <c r="JX70" s="79">
        <v>0</v>
      </c>
      <c r="JY70" s="79">
        <v>0</v>
      </c>
      <c r="JZ70" s="79">
        <v>0</v>
      </c>
      <c r="KA70" s="79">
        <v>0</v>
      </c>
      <c r="KB70" s="79">
        <v>0</v>
      </c>
      <c r="KC70" s="8"/>
      <c r="KD70" s="79">
        <v>0</v>
      </c>
      <c r="KE70" s="79">
        <v>0</v>
      </c>
      <c r="KF70" s="79">
        <v>0</v>
      </c>
      <c r="KG70" s="79">
        <v>0</v>
      </c>
      <c r="KH70" s="79">
        <v>0</v>
      </c>
      <c r="KI70" s="79">
        <v>0</v>
      </c>
      <c r="KJ70" s="79">
        <v>0</v>
      </c>
      <c r="KK70" s="79">
        <v>0</v>
      </c>
      <c r="KL70" s="79">
        <v>0</v>
      </c>
      <c r="KM70" s="79">
        <v>0</v>
      </c>
      <c r="KN70" s="8"/>
      <c r="KO70" s="79">
        <v>0</v>
      </c>
      <c r="KP70" s="79">
        <v>0</v>
      </c>
      <c r="KQ70" s="79">
        <v>0</v>
      </c>
      <c r="KR70" s="79">
        <v>0</v>
      </c>
      <c r="KS70" s="79">
        <v>0</v>
      </c>
      <c r="KT70" s="79">
        <v>0</v>
      </c>
      <c r="KU70" s="79">
        <v>0</v>
      </c>
      <c r="KV70" s="79">
        <v>0</v>
      </c>
      <c r="KW70" s="79">
        <v>0</v>
      </c>
      <c r="KX70" s="79">
        <v>0</v>
      </c>
      <c r="KY70" s="8"/>
      <c r="KZ70" s="79">
        <v>0</v>
      </c>
      <c r="LA70" s="79">
        <v>0</v>
      </c>
      <c r="LB70" s="79">
        <v>0</v>
      </c>
      <c r="LC70" s="79">
        <v>0</v>
      </c>
      <c r="LD70" s="79">
        <v>0</v>
      </c>
      <c r="LE70" s="79">
        <v>0</v>
      </c>
      <c r="LF70" s="79">
        <v>0</v>
      </c>
      <c r="LG70" s="79">
        <v>0</v>
      </c>
      <c r="LH70" s="79">
        <v>0</v>
      </c>
      <c r="LI70" s="79">
        <v>0</v>
      </c>
      <c r="LJ70" s="8"/>
      <c r="LK70" s="79">
        <v>0</v>
      </c>
      <c r="LL70" s="79">
        <v>0</v>
      </c>
      <c r="LM70" s="79">
        <v>0</v>
      </c>
      <c r="LN70" s="79">
        <v>0</v>
      </c>
      <c r="LO70" s="79">
        <v>0</v>
      </c>
      <c r="LP70" s="79">
        <v>0</v>
      </c>
      <c r="LQ70" s="79">
        <v>0</v>
      </c>
      <c r="LR70" s="79">
        <v>0</v>
      </c>
      <c r="LS70" s="79">
        <v>0</v>
      </c>
      <c r="LT70" s="79">
        <v>0</v>
      </c>
    </row>
    <row r="71" spans="1:332" ht="12.75" x14ac:dyDescent="0.2">
      <c r="A71" s="155">
        <v>69</v>
      </c>
      <c r="B71" s="144" t="s">
        <v>135</v>
      </c>
      <c r="C71" s="155">
        <v>69</v>
      </c>
      <c r="D71" s="100">
        <v>0</v>
      </c>
      <c r="E71" s="100">
        <v>0</v>
      </c>
      <c r="F71" s="100">
        <v>0</v>
      </c>
      <c r="G71" s="100">
        <v>0</v>
      </c>
      <c r="H71" s="100">
        <v>0</v>
      </c>
      <c r="I71" s="100">
        <v>0</v>
      </c>
      <c r="J71" s="100">
        <v>0</v>
      </c>
      <c r="K71" s="100">
        <v>0</v>
      </c>
      <c r="L71" s="100">
        <v>0</v>
      </c>
      <c r="M71" s="100">
        <v>0</v>
      </c>
      <c r="N71" s="16"/>
      <c r="O71" s="100">
        <v>0</v>
      </c>
      <c r="P71" s="100">
        <v>0</v>
      </c>
      <c r="Q71" s="100">
        <v>0</v>
      </c>
      <c r="R71" s="100">
        <v>0</v>
      </c>
      <c r="S71" s="100">
        <v>0</v>
      </c>
      <c r="T71" s="100">
        <v>0</v>
      </c>
      <c r="U71" s="100">
        <v>0</v>
      </c>
      <c r="V71" s="100">
        <v>0</v>
      </c>
      <c r="W71" s="100">
        <v>0</v>
      </c>
      <c r="X71" s="100">
        <v>0</v>
      </c>
      <c r="Y71" s="16"/>
      <c r="Z71" s="100"/>
      <c r="AA71" s="100"/>
      <c r="AB71" s="100"/>
      <c r="AC71" s="100"/>
      <c r="AD71" s="100"/>
      <c r="AE71" s="100"/>
      <c r="AF71" s="100"/>
      <c r="AG71" s="100"/>
      <c r="AH71" s="100"/>
      <c r="AI71" s="100"/>
      <c r="AJ71" s="16"/>
      <c r="AK71" s="100"/>
      <c r="AL71" s="100"/>
      <c r="AM71" s="100"/>
      <c r="AN71" s="100"/>
      <c r="AO71" s="100"/>
      <c r="AP71" s="100"/>
      <c r="AQ71" s="100"/>
      <c r="AR71" s="100"/>
      <c r="AS71" s="100"/>
      <c r="AT71" s="100"/>
      <c r="AU71" s="16"/>
      <c r="AV71" s="100">
        <v>0</v>
      </c>
      <c r="AW71" s="100">
        <v>0</v>
      </c>
      <c r="AX71" s="100">
        <v>0</v>
      </c>
      <c r="AY71" s="100">
        <v>0</v>
      </c>
      <c r="AZ71" s="100">
        <v>0</v>
      </c>
      <c r="BA71" s="100">
        <v>0</v>
      </c>
      <c r="BB71" s="100">
        <v>0</v>
      </c>
      <c r="BC71" s="100">
        <v>0</v>
      </c>
      <c r="BD71" s="100">
        <v>0</v>
      </c>
      <c r="BE71" s="100">
        <v>0</v>
      </c>
      <c r="BF71" s="16"/>
      <c r="BG71" s="100">
        <v>0</v>
      </c>
      <c r="BH71" s="100">
        <v>0</v>
      </c>
      <c r="BI71" s="100">
        <v>0</v>
      </c>
      <c r="BJ71" s="100">
        <v>0</v>
      </c>
      <c r="BK71" s="100">
        <v>0</v>
      </c>
      <c r="BL71" s="100">
        <v>0</v>
      </c>
      <c r="BM71" s="100">
        <v>0</v>
      </c>
      <c r="BN71" s="100">
        <v>0</v>
      </c>
      <c r="BO71" s="100">
        <v>0</v>
      </c>
      <c r="BP71" s="100">
        <v>0</v>
      </c>
      <c r="BQ71" s="16"/>
      <c r="BR71" s="100">
        <v>0</v>
      </c>
      <c r="BS71" s="100">
        <v>0</v>
      </c>
      <c r="BT71" s="100">
        <v>0</v>
      </c>
      <c r="BU71" s="100">
        <v>0</v>
      </c>
      <c r="BV71" s="100">
        <v>0</v>
      </c>
      <c r="BW71" s="100">
        <v>0</v>
      </c>
      <c r="BX71" s="100">
        <v>0</v>
      </c>
      <c r="BY71" s="100">
        <v>0</v>
      </c>
      <c r="BZ71" s="100">
        <v>0</v>
      </c>
      <c r="CA71" s="100">
        <v>0</v>
      </c>
      <c r="CB71" s="16"/>
      <c r="CC71" s="100"/>
      <c r="CD71" s="100"/>
      <c r="CE71" s="100"/>
      <c r="CF71" s="100"/>
      <c r="CG71" s="100"/>
      <c r="CH71" s="100"/>
      <c r="CI71" s="100"/>
      <c r="CJ71" s="100"/>
      <c r="CK71" s="100"/>
      <c r="CL71" s="100"/>
      <c r="CM71" s="16"/>
      <c r="CN71" s="100">
        <v>0</v>
      </c>
      <c r="CO71" s="100">
        <v>0</v>
      </c>
      <c r="CP71" s="100">
        <v>0</v>
      </c>
      <c r="CQ71" s="100">
        <v>0</v>
      </c>
      <c r="CR71" s="100">
        <v>0</v>
      </c>
      <c r="CS71" s="100">
        <v>0</v>
      </c>
      <c r="CT71" s="100">
        <v>0</v>
      </c>
      <c r="CU71" s="100">
        <v>0</v>
      </c>
      <c r="CV71" s="100">
        <v>0</v>
      </c>
      <c r="CW71" s="100">
        <v>0</v>
      </c>
      <c r="CX71" s="16"/>
      <c r="CY71" s="100">
        <v>0</v>
      </c>
      <c r="CZ71" s="100">
        <v>0</v>
      </c>
      <c r="DA71" s="100">
        <v>0</v>
      </c>
      <c r="DB71" s="100">
        <v>0</v>
      </c>
      <c r="DC71" s="100">
        <v>0</v>
      </c>
      <c r="DD71" s="100">
        <v>0</v>
      </c>
      <c r="DE71" s="100">
        <v>0</v>
      </c>
      <c r="DF71" s="100">
        <v>0</v>
      </c>
      <c r="DG71" s="100">
        <v>0</v>
      </c>
      <c r="DH71" s="100">
        <v>0</v>
      </c>
      <c r="DI71" s="16"/>
      <c r="DJ71" s="100">
        <v>0</v>
      </c>
      <c r="DK71" s="100">
        <v>0</v>
      </c>
      <c r="DL71" s="100">
        <v>0</v>
      </c>
      <c r="DM71" s="100">
        <v>0</v>
      </c>
      <c r="DN71" s="100">
        <v>0</v>
      </c>
      <c r="DO71" s="100">
        <v>0</v>
      </c>
      <c r="DP71" s="100">
        <v>0</v>
      </c>
      <c r="DQ71" s="100">
        <v>0</v>
      </c>
      <c r="DR71" s="100">
        <v>0</v>
      </c>
      <c r="DS71" s="100">
        <v>0</v>
      </c>
      <c r="DT71" s="16"/>
      <c r="DU71" s="100">
        <v>0</v>
      </c>
      <c r="DV71" s="100">
        <v>0</v>
      </c>
      <c r="DW71" s="100">
        <v>0</v>
      </c>
      <c r="DX71" s="100">
        <v>0</v>
      </c>
      <c r="DY71" s="100">
        <v>0</v>
      </c>
      <c r="DZ71" s="100">
        <v>0</v>
      </c>
      <c r="EA71" s="100">
        <v>0</v>
      </c>
      <c r="EB71" s="100">
        <v>0</v>
      </c>
      <c r="EC71" s="100">
        <v>0</v>
      </c>
      <c r="ED71" s="100">
        <v>0</v>
      </c>
      <c r="EE71" s="16"/>
      <c r="EF71" s="100">
        <v>23618.442540995715</v>
      </c>
      <c r="EG71" s="100">
        <v>25220.960837650266</v>
      </c>
      <c r="EH71" s="100">
        <v>26255.87842175203</v>
      </c>
      <c r="EI71" s="100">
        <v>27724.658515916999</v>
      </c>
      <c r="EJ71" s="100">
        <v>28952.189331666665</v>
      </c>
      <c r="EK71" s="100">
        <v>31670.521039761908</v>
      </c>
      <c r="EL71" s="100">
        <v>32430.069608333331</v>
      </c>
      <c r="EM71" s="100">
        <v>33070.823945952376</v>
      </c>
      <c r="EN71" s="100">
        <v>33894.06189571428</v>
      </c>
      <c r="EO71" s="100">
        <v>35350.647815238095</v>
      </c>
      <c r="EP71" s="16"/>
      <c r="EQ71" s="100">
        <v>0</v>
      </c>
      <c r="ER71" s="100">
        <v>0</v>
      </c>
      <c r="ES71" s="100">
        <v>0</v>
      </c>
      <c r="ET71" s="100">
        <v>0</v>
      </c>
      <c r="EU71" s="100">
        <v>0</v>
      </c>
      <c r="EV71" s="100">
        <v>0</v>
      </c>
      <c r="EW71" s="100">
        <v>0</v>
      </c>
      <c r="EX71" s="100">
        <v>0</v>
      </c>
      <c r="EY71" s="100">
        <v>0</v>
      </c>
      <c r="EZ71" s="100">
        <v>0</v>
      </c>
      <c r="FA71" s="16"/>
      <c r="FB71" s="100">
        <v>0</v>
      </c>
      <c r="FC71" s="100">
        <v>0</v>
      </c>
      <c r="FD71" s="100">
        <v>0</v>
      </c>
      <c r="FE71" s="100">
        <v>0</v>
      </c>
      <c r="FF71" s="100">
        <v>0</v>
      </c>
      <c r="FG71" s="100">
        <v>0</v>
      </c>
      <c r="FH71" s="100">
        <v>0</v>
      </c>
      <c r="FI71" s="100">
        <v>0</v>
      </c>
      <c r="FJ71" s="100">
        <v>0</v>
      </c>
      <c r="FK71" s="100">
        <v>0</v>
      </c>
      <c r="FL71" s="16"/>
      <c r="FM71" s="100">
        <v>0</v>
      </c>
      <c r="FN71" s="100">
        <v>0</v>
      </c>
      <c r="FO71" s="100">
        <v>0</v>
      </c>
      <c r="FP71" s="100">
        <v>0</v>
      </c>
      <c r="FQ71" s="100">
        <v>0</v>
      </c>
      <c r="FR71" s="100">
        <v>0</v>
      </c>
      <c r="FS71" s="100">
        <v>0</v>
      </c>
      <c r="FT71" s="100">
        <v>0</v>
      </c>
      <c r="FU71" s="100">
        <v>0</v>
      </c>
      <c r="FV71" s="100">
        <v>0</v>
      </c>
      <c r="FW71" s="16"/>
      <c r="FX71" s="100"/>
      <c r="FY71" s="100"/>
      <c r="FZ71" s="100"/>
      <c r="GA71" s="100"/>
      <c r="GB71" s="100"/>
      <c r="GC71" s="100"/>
      <c r="GD71" s="100"/>
      <c r="GE71" s="100"/>
      <c r="GF71" s="100"/>
      <c r="GG71" s="100"/>
      <c r="GH71" s="16"/>
      <c r="GI71" s="100"/>
      <c r="GJ71" s="100"/>
      <c r="GK71" s="100"/>
      <c r="GL71" s="100"/>
      <c r="GM71" s="100"/>
      <c r="GN71" s="100"/>
      <c r="GO71" s="100"/>
      <c r="GP71" s="100"/>
      <c r="GQ71" s="100"/>
      <c r="GR71" s="100"/>
      <c r="GS71" s="16"/>
      <c r="GT71" s="100">
        <v>29477.150641985463</v>
      </c>
      <c r="GU71" s="100">
        <v>28699.110222435174</v>
      </c>
      <c r="GV71" s="100">
        <v>27471.012307443296</v>
      </c>
      <c r="GW71" s="100">
        <v>27423.311736094918</v>
      </c>
      <c r="GX71" s="100">
        <v>28118.732197380945</v>
      </c>
      <c r="GY71" s="100">
        <v>29228.479352380957</v>
      </c>
      <c r="GZ71" s="100">
        <v>30321.698172380948</v>
      </c>
      <c r="HA71" s="100">
        <v>31741.928226904769</v>
      </c>
      <c r="HB71" s="100">
        <v>33890.398401428574</v>
      </c>
      <c r="HC71" s="100">
        <v>38365.728611428574</v>
      </c>
      <c r="HD71" s="16"/>
      <c r="HE71" s="100">
        <v>0</v>
      </c>
      <c r="HF71" s="100">
        <v>0</v>
      </c>
      <c r="HG71" s="100">
        <v>0</v>
      </c>
      <c r="HH71" s="100">
        <v>0</v>
      </c>
      <c r="HI71" s="100">
        <v>0</v>
      </c>
      <c r="HJ71" s="100">
        <v>0</v>
      </c>
      <c r="HK71" s="100">
        <v>0</v>
      </c>
      <c r="HL71" s="100">
        <v>0</v>
      </c>
      <c r="HM71" s="100">
        <v>0</v>
      </c>
      <c r="HN71" s="100">
        <v>0</v>
      </c>
      <c r="HP71" s="70">
        <v>0</v>
      </c>
      <c r="HQ71" s="70">
        <v>0</v>
      </c>
      <c r="HR71" s="70">
        <v>0</v>
      </c>
      <c r="HS71" s="70">
        <v>0</v>
      </c>
      <c r="HT71" s="70">
        <v>0</v>
      </c>
      <c r="HU71" s="70">
        <v>0</v>
      </c>
      <c r="HV71" s="70">
        <v>0</v>
      </c>
      <c r="HW71" s="70">
        <v>0</v>
      </c>
      <c r="HX71" s="70">
        <v>0</v>
      </c>
      <c r="HY71" s="70">
        <v>0</v>
      </c>
      <c r="HZ71" s="8"/>
      <c r="IA71" s="70">
        <v>0</v>
      </c>
      <c r="IB71" s="70">
        <v>0</v>
      </c>
      <c r="IC71" s="70">
        <v>0</v>
      </c>
      <c r="ID71" s="70">
        <v>0</v>
      </c>
      <c r="IE71" s="70">
        <v>0</v>
      </c>
      <c r="IF71" s="70">
        <v>0</v>
      </c>
      <c r="IG71" s="70">
        <v>0</v>
      </c>
      <c r="IH71" s="70">
        <v>0</v>
      </c>
      <c r="II71" s="70">
        <v>0</v>
      </c>
      <c r="IJ71" s="70">
        <v>0</v>
      </c>
      <c r="IK71" s="8"/>
      <c r="IL71" s="70">
        <v>0</v>
      </c>
      <c r="IM71" s="70">
        <v>0</v>
      </c>
      <c r="IN71" s="70">
        <v>0</v>
      </c>
      <c r="IO71" s="70">
        <v>0</v>
      </c>
      <c r="IP71" s="70">
        <v>0</v>
      </c>
      <c r="IQ71" s="70">
        <v>0</v>
      </c>
      <c r="IR71" s="70">
        <v>0</v>
      </c>
      <c r="IS71" s="70">
        <v>0</v>
      </c>
      <c r="IT71" s="70">
        <v>0</v>
      </c>
      <c r="IU71" s="70">
        <v>0</v>
      </c>
      <c r="IV71" s="8"/>
      <c r="IW71" s="70"/>
      <c r="IX71" s="70"/>
      <c r="IY71" s="70"/>
      <c r="IZ71" s="70"/>
      <c r="JA71" s="70"/>
      <c r="JB71" s="70"/>
      <c r="JC71" s="70"/>
      <c r="JD71" s="70"/>
      <c r="JE71" s="70"/>
      <c r="JF71" s="70"/>
      <c r="JG71" s="8"/>
      <c r="JH71" s="70">
        <v>0</v>
      </c>
      <c r="JI71" s="70">
        <v>0</v>
      </c>
      <c r="JJ71" s="70">
        <v>0</v>
      </c>
      <c r="JK71" s="70">
        <v>0</v>
      </c>
      <c r="JL71" s="70">
        <v>0</v>
      </c>
      <c r="JM71" s="70">
        <v>0</v>
      </c>
      <c r="JN71" s="70">
        <v>0</v>
      </c>
      <c r="JO71" s="70">
        <v>0</v>
      </c>
      <c r="JP71" s="70">
        <v>0</v>
      </c>
      <c r="JQ71" s="70">
        <v>0</v>
      </c>
      <c r="JR71" s="8"/>
      <c r="JS71" s="70">
        <v>0</v>
      </c>
      <c r="JT71" s="70">
        <v>0</v>
      </c>
      <c r="JU71" s="70">
        <v>0</v>
      </c>
      <c r="JV71" s="70">
        <v>0</v>
      </c>
      <c r="JW71" s="70">
        <v>0</v>
      </c>
      <c r="JX71" s="70">
        <v>0</v>
      </c>
      <c r="JY71" s="70">
        <v>0</v>
      </c>
      <c r="JZ71" s="70">
        <v>0</v>
      </c>
      <c r="KA71" s="70">
        <v>0</v>
      </c>
      <c r="KB71" s="70">
        <v>0</v>
      </c>
      <c r="KC71" s="8"/>
      <c r="KD71" s="70">
        <v>0</v>
      </c>
      <c r="KE71" s="70">
        <v>0</v>
      </c>
      <c r="KF71" s="70">
        <v>0</v>
      </c>
      <c r="KG71" s="70">
        <v>0</v>
      </c>
      <c r="KH71" s="70">
        <v>0</v>
      </c>
      <c r="KI71" s="70">
        <v>0</v>
      </c>
      <c r="KJ71" s="70">
        <v>0</v>
      </c>
      <c r="KK71" s="70">
        <v>0</v>
      </c>
      <c r="KL71" s="70">
        <v>0</v>
      </c>
      <c r="KM71" s="70">
        <v>0</v>
      </c>
      <c r="KN71" s="8"/>
      <c r="KO71" s="70">
        <v>0</v>
      </c>
      <c r="KP71" s="70">
        <v>0</v>
      </c>
      <c r="KQ71" s="70">
        <v>0</v>
      </c>
      <c r="KR71" s="70">
        <v>0</v>
      </c>
      <c r="KS71" s="70">
        <v>0</v>
      </c>
      <c r="KT71" s="70">
        <v>0</v>
      </c>
      <c r="KU71" s="70">
        <v>0</v>
      </c>
      <c r="KV71" s="70">
        <v>0</v>
      </c>
      <c r="KW71" s="70">
        <v>0</v>
      </c>
      <c r="KX71" s="70">
        <v>0</v>
      </c>
      <c r="KY71" s="8"/>
      <c r="KZ71" s="70">
        <v>0</v>
      </c>
      <c r="LA71" s="70">
        <v>0</v>
      </c>
      <c r="LB71" s="70">
        <v>0</v>
      </c>
      <c r="LC71" s="70">
        <v>0</v>
      </c>
      <c r="LD71" s="70">
        <v>0</v>
      </c>
      <c r="LE71" s="70">
        <v>0</v>
      </c>
      <c r="LF71" s="70">
        <v>0</v>
      </c>
      <c r="LG71" s="70">
        <v>0</v>
      </c>
      <c r="LH71" s="70">
        <v>0</v>
      </c>
      <c r="LI71" s="70">
        <v>0</v>
      </c>
      <c r="LJ71" s="8"/>
      <c r="LK71" s="70">
        <v>0</v>
      </c>
      <c r="LL71" s="70">
        <v>0</v>
      </c>
      <c r="LM71" s="70">
        <v>0</v>
      </c>
      <c r="LN71" s="70">
        <v>0</v>
      </c>
      <c r="LO71" s="70">
        <v>0</v>
      </c>
      <c r="LP71" s="70">
        <v>0</v>
      </c>
      <c r="LQ71" s="70">
        <v>0</v>
      </c>
      <c r="LR71" s="70">
        <v>0</v>
      </c>
      <c r="LS71" s="70">
        <v>0</v>
      </c>
      <c r="LT71" s="70">
        <v>0</v>
      </c>
    </row>
    <row r="72" spans="1:332" ht="12.75" x14ac:dyDescent="0.2">
      <c r="A72" s="155">
        <v>70</v>
      </c>
      <c r="B72" s="146" t="s">
        <v>136</v>
      </c>
      <c r="C72" s="155">
        <v>70</v>
      </c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16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16"/>
      <c r="Z72" s="99">
        <v>0</v>
      </c>
      <c r="AA72" s="99">
        <v>0</v>
      </c>
      <c r="AB72" s="99">
        <v>0</v>
      </c>
      <c r="AC72" s="99">
        <v>0</v>
      </c>
      <c r="AD72" s="99">
        <v>3293.0581741544897</v>
      </c>
      <c r="AE72" s="99">
        <v>3298.8381042451147</v>
      </c>
      <c r="AF72" s="99">
        <v>3311.8895585710925</v>
      </c>
      <c r="AG72" s="99">
        <v>3667.3493250948877</v>
      </c>
      <c r="AH72" s="99">
        <v>3823.552365004025</v>
      </c>
      <c r="AI72" s="99">
        <v>4138.4381088670852</v>
      </c>
      <c r="AJ72" s="16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16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16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16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16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16"/>
      <c r="CN72" s="99">
        <v>0</v>
      </c>
      <c r="CO72" s="99">
        <v>0</v>
      </c>
      <c r="CP72" s="99">
        <v>0</v>
      </c>
      <c r="CQ72" s="99">
        <v>0</v>
      </c>
      <c r="CR72" s="99">
        <v>0</v>
      </c>
      <c r="CS72" s="99">
        <v>0</v>
      </c>
      <c r="CT72" s="99">
        <v>0</v>
      </c>
      <c r="CU72" s="99">
        <v>0</v>
      </c>
      <c r="CV72" s="99">
        <v>0</v>
      </c>
      <c r="CW72" s="99">
        <v>0</v>
      </c>
      <c r="CX72" s="16"/>
      <c r="CY72" s="99">
        <v>0</v>
      </c>
      <c r="CZ72" s="99">
        <v>0</v>
      </c>
      <c r="DA72" s="99">
        <v>0</v>
      </c>
      <c r="DB72" s="99">
        <v>0</v>
      </c>
      <c r="DC72" s="99">
        <v>0</v>
      </c>
      <c r="DD72" s="99">
        <v>0</v>
      </c>
      <c r="DE72" s="99">
        <v>0</v>
      </c>
      <c r="DF72" s="99">
        <v>0</v>
      </c>
      <c r="DG72" s="99">
        <v>0</v>
      </c>
      <c r="DH72" s="99">
        <v>0</v>
      </c>
      <c r="DI72" s="16"/>
      <c r="DJ72" s="99"/>
      <c r="DK72" s="99"/>
      <c r="DL72" s="99"/>
      <c r="DM72" s="99"/>
      <c r="DN72" s="99"/>
      <c r="DO72" s="99"/>
      <c r="DP72" s="99"/>
      <c r="DQ72" s="99"/>
      <c r="DR72" s="99"/>
      <c r="DS72" s="99"/>
      <c r="DT72" s="16"/>
      <c r="DU72" s="99"/>
      <c r="DV72" s="99"/>
      <c r="DW72" s="99"/>
      <c r="DX72" s="99"/>
      <c r="DY72" s="99"/>
      <c r="DZ72" s="99"/>
      <c r="EA72" s="99"/>
      <c r="EB72" s="99"/>
      <c r="EC72" s="99"/>
      <c r="ED72" s="99"/>
      <c r="EE72" s="16"/>
      <c r="EF72" s="99">
        <v>0</v>
      </c>
      <c r="EG72" s="99">
        <v>0</v>
      </c>
      <c r="EH72" s="99">
        <v>0</v>
      </c>
      <c r="EI72" s="99">
        <v>1147.683624186845</v>
      </c>
      <c r="EJ72" s="99">
        <v>1198.4982091387858</v>
      </c>
      <c r="EK72" s="99">
        <v>1311.0256469320293</v>
      </c>
      <c r="EL72" s="99">
        <v>1342.4677457922737</v>
      </c>
      <c r="EM72" s="99">
        <v>1368.9922658324349</v>
      </c>
      <c r="EN72" s="99">
        <v>3072.9916558023187</v>
      </c>
      <c r="EO72" s="99">
        <v>3205.0524395002976</v>
      </c>
      <c r="EP72" s="16"/>
      <c r="EQ72" s="99"/>
      <c r="ER72" s="99"/>
      <c r="ES72" s="99"/>
      <c r="ET72" s="99"/>
      <c r="EU72" s="99"/>
      <c r="EV72" s="99"/>
      <c r="EW72" s="99"/>
      <c r="EX72" s="99"/>
      <c r="EY72" s="99"/>
      <c r="EZ72" s="99"/>
      <c r="FA72" s="16"/>
      <c r="FB72" s="99"/>
      <c r="FC72" s="99"/>
      <c r="FD72" s="99"/>
      <c r="FE72" s="99"/>
      <c r="FF72" s="99"/>
      <c r="FG72" s="99"/>
      <c r="FH72" s="99"/>
      <c r="FI72" s="99"/>
      <c r="FJ72" s="99"/>
      <c r="FK72" s="99"/>
      <c r="FL72" s="16"/>
      <c r="FM72" s="99">
        <v>0</v>
      </c>
      <c r="FN72" s="99">
        <v>0</v>
      </c>
      <c r="FO72" s="99">
        <v>0</v>
      </c>
      <c r="FP72" s="99">
        <v>0</v>
      </c>
      <c r="FQ72" s="99">
        <v>0</v>
      </c>
      <c r="FR72" s="99">
        <v>0</v>
      </c>
      <c r="FS72" s="99">
        <v>0</v>
      </c>
      <c r="FT72" s="99">
        <v>0</v>
      </c>
      <c r="FU72" s="99">
        <v>0</v>
      </c>
      <c r="FV72" s="99">
        <v>0</v>
      </c>
      <c r="FW72" s="16"/>
      <c r="FX72" s="99"/>
      <c r="FY72" s="99"/>
      <c r="FZ72" s="99"/>
      <c r="GA72" s="99"/>
      <c r="GB72" s="99"/>
      <c r="GC72" s="99"/>
      <c r="GD72" s="99"/>
      <c r="GE72" s="99"/>
      <c r="GF72" s="99"/>
      <c r="GG72" s="99"/>
      <c r="GH72" s="16"/>
      <c r="GI72" s="99"/>
      <c r="GJ72" s="99"/>
      <c r="GK72" s="99"/>
      <c r="GL72" s="99"/>
      <c r="GM72" s="99"/>
      <c r="GN72" s="99"/>
      <c r="GO72" s="99"/>
      <c r="GP72" s="99"/>
      <c r="GQ72" s="99"/>
      <c r="GR72" s="99"/>
      <c r="GS72" s="16"/>
      <c r="GT72" s="99">
        <v>0</v>
      </c>
      <c r="GU72" s="99">
        <v>0</v>
      </c>
      <c r="GV72" s="99">
        <v>0</v>
      </c>
      <c r="GW72" s="99">
        <v>5384.9329046372422</v>
      </c>
      <c r="GX72" s="99">
        <v>5521.4879845114283</v>
      </c>
      <c r="GY72" s="99">
        <v>5739.401635068868</v>
      </c>
      <c r="GZ72" s="99">
        <v>5954.069726670592</v>
      </c>
      <c r="HA72" s="99">
        <v>6232.950834333963</v>
      </c>
      <c r="HB72" s="99">
        <v>15036.991141417724</v>
      </c>
      <c r="HC72" s="99">
        <v>17022.671567052745</v>
      </c>
      <c r="HD72" s="16"/>
      <c r="HE72" s="99">
        <v>0</v>
      </c>
      <c r="HF72" s="99">
        <v>0</v>
      </c>
      <c r="HG72" s="99">
        <v>0</v>
      </c>
      <c r="HH72" s="99">
        <v>0</v>
      </c>
      <c r="HI72" s="99">
        <v>0</v>
      </c>
      <c r="HJ72" s="99">
        <v>0</v>
      </c>
      <c r="HK72" s="99">
        <v>0</v>
      </c>
      <c r="HL72" s="99">
        <v>0</v>
      </c>
      <c r="HM72" s="99">
        <v>0</v>
      </c>
      <c r="HN72" s="99">
        <v>0</v>
      </c>
      <c r="HP72" s="154"/>
      <c r="HQ72" s="154"/>
      <c r="HR72" s="154"/>
      <c r="HS72" s="154"/>
      <c r="HT72" s="154"/>
      <c r="HU72" s="154"/>
      <c r="HV72" s="154"/>
      <c r="HW72" s="154"/>
      <c r="HX72" s="154"/>
      <c r="HY72" s="154"/>
      <c r="HZ72" s="8"/>
      <c r="IA72" s="154"/>
      <c r="IB72" s="154"/>
      <c r="IC72" s="154"/>
      <c r="ID72" s="154"/>
      <c r="IE72" s="154"/>
      <c r="IF72" s="154"/>
      <c r="IG72" s="154"/>
      <c r="IH72" s="154"/>
      <c r="II72" s="154"/>
      <c r="IJ72" s="154"/>
      <c r="IK72" s="8"/>
      <c r="IL72" s="154"/>
      <c r="IM72" s="154"/>
      <c r="IN72" s="154"/>
      <c r="IO72" s="154"/>
      <c r="IP72" s="154"/>
      <c r="IQ72" s="154"/>
      <c r="IR72" s="154"/>
      <c r="IS72" s="154"/>
      <c r="IT72" s="154"/>
      <c r="IU72" s="154"/>
      <c r="IV72" s="8"/>
      <c r="IW72" s="154"/>
      <c r="IX72" s="154"/>
      <c r="IY72" s="154"/>
      <c r="IZ72" s="154"/>
      <c r="JA72" s="154"/>
      <c r="JB72" s="154"/>
      <c r="JC72" s="154"/>
      <c r="JD72" s="154"/>
      <c r="JE72" s="154"/>
      <c r="JF72" s="154"/>
      <c r="JG72" s="8"/>
      <c r="JH72" s="154"/>
      <c r="JI72" s="154"/>
      <c r="JJ72" s="154"/>
      <c r="JK72" s="154"/>
      <c r="JL72" s="154"/>
      <c r="JM72" s="154"/>
      <c r="JN72" s="154"/>
      <c r="JO72" s="154"/>
      <c r="JP72" s="154"/>
      <c r="JQ72" s="154"/>
      <c r="JR72" s="8"/>
      <c r="JS72" s="154"/>
      <c r="JT72" s="154"/>
      <c r="JU72" s="154"/>
      <c r="JV72" s="154"/>
      <c r="JW72" s="154"/>
      <c r="JX72" s="154"/>
      <c r="JY72" s="154"/>
      <c r="JZ72" s="154"/>
      <c r="KA72" s="154"/>
      <c r="KB72" s="154"/>
      <c r="KC72" s="8"/>
      <c r="KD72" s="154"/>
      <c r="KE72" s="154"/>
      <c r="KF72" s="154"/>
      <c r="KG72" s="154"/>
      <c r="KH72" s="154"/>
      <c r="KI72" s="154"/>
      <c r="KJ72" s="154"/>
      <c r="KK72" s="154"/>
      <c r="KL72" s="154"/>
      <c r="KM72" s="154"/>
      <c r="KN72" s="8"/>
      <c r="KO72" s="154"/>
      <c r="KP72" s="154"/>
      <c r="KQ72" s="154"/>
      <c r="KR72" s="154"/>
      <c r="KS72" s="154"/>
      <c r="KT72" s="154"/>
      <c r="KU72" s="154"/>
      <c r="KV72" s="154"/>
      <c r="KW72" s="154"/>
      <c r="KX72" s="154"/>
      <c r="KY72" s="8"/>
      <c r="KZ72" s="154"/>
      <c r="LA72" s="154"/>
      <c r="LB72" s="154"/>
      <c r="LC72" s="154"/>
      <c r="LD72" s="154"/>
      <c r="LE72" s="154"/>
      <c r="LF72" s="154"/>
      <c r="LG72" s="154"/>
      <c r="LH72" s="154"/>
      <c r="LI72" s="154"/>
      <c r="LJ72" s="8"/>
      <c r="LK72" s="154"/>
      <c r="LL72" s="154"/>
      <c r="LM72" s="154"/>
      <c r="LN72" s="154"/>
      <c r="LO72" s="154"/>
      <c r="LP72" s="154"/>
      <c r="LQ72" s="154"/>
      <c r="LR72" s="154"/>
      <c r="LS72" s="154"/>
      <c r="LT72" s="154"/>
    </row>
    <row r="73" spans="1:332" ht="12.75" x14ac:dyDescent="0.2">
      <c r="A73" s="155">
        <v>71</v>
      </c>
      <c r="B73" s="147" t="s">
        <v>137</v>
      </c>
      <c r="C73" s="155">
        <v>71</v>
      </c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6"/>
      <c r="O73" s="100"/>
      <c r="P73" s="100"/>
      <c r="Q73" s="100"/>
      <c r="R73" s="100"/>
      <c r="S73" s="100"/>
      <c r="T73" s="100"/>
      <c r="U73" s="100"/>
      <c r="V73" s="100"/>
      <c r="W73" s="100"/>
      <c r="X73" s="100"/>
      <c r="Y73" s="16"/>
      <c r="Z73" s="100">
        <v>2996.613962823566</v>
      </c>
      <c r="AA73" s="100">
        <v>4230.0018659684374</v>
      </c>
      <c r="AB73" s="100">
        <v>4734.8190025582999</v>
      </c>
      <c r="AC73" s="100">
        <v>4454.643463218843</v>
      </c>
      <c r="AD73" s="100">
        <v>6028.863553146206</v>
      </c>
      <c r="AE73" s="100">
        <v>6039.4453309406572</v>
      </c>
      <c r="AF73" s="100">
        <v>6063.339666582523</v>
      </c>
      <c r="AG73" s="100">
        <v>6714.1081370045194</v>
      </c>
      <c r="AH73" s="100">
        <v>7000.0814676884311</v>
      </c>
      <c r="AI73" s="100">
        <v>3890.9455529351717</v>
      </c>
      <c r="AJ73" s="16"/>
      <c r="AK73" s="100"/>
      <c r="AL73" s="100"/>
      <c r="AM73" s="100"/>
      <c r="AN73" s="100"/>
      <c r="AO73" s="100"/>
      <c r="AP73" s="100"/>
      <c r="AQ73" s="100"/>
      <c r="AR73" s="100"/>
      <c r="AS73" s="100"/>
      <c r="AT73" s="100"/>
      <c r="AU73" s="16"/>
      <c r="AV73" s="100"/>
      <c r="AW73" s="100"/>
      <c r="AX73" s="100"/>
      <c r="AY73" s="100"/>
      <c r="AZ73" s="100"/>
      <c r="BA73" s="100"/>
      <c r="BB73" s="100"/>
      <c r="BC73" s="100"/>
      <c r="BD73" s="100"/>
      <c r="BE73" s="100"/>
      <c r="BF73" s="16"/>
      <c r="BG73" s="100"/>
      <c r="BH73" s="100"/>
      <c r="BI73" s="100"/>
      <c r="BJ73" s="100"/>
      <c r="BK73" s="100"/>
      <c r="BL73" s="100"/>
      <c r="BM73" s="100"/>
      <c r="BN73" s="100"/>
      <c r="BO73" s="100"/>
      <c r="BP73" s="100"/>
      <c r="BQ73" s="16"/>
      <c r="BR73" s="100"/>
      <c r="BS73" s="100"/>
      <c r="BT73" s="100"/>
      <c r="BU73" s="100"/>
      <c r="BV73" s="100"/>
      <c r="BW73" s="100"/>
      <c r="BX73" s="100"/>
      <c r="BY73" s="100"/>
      <c r="BZ73" s="100"/>
      <c r="CA73" s="100"/>
      <c r="CB73" s="16"/>
      <c r="CC73" s="100"/>
      <c r="CD73" s="100"/>
      <c r="CE73" s="100"/>
      <c r="CF73" s="100"/>
      <c r="CG73" s="100"/>
      <c r="CH73" s="100"/>
      <c r="CI73" s="100"/>
      <c r="CJ73" s="100"/>
      <c r="CK73" s="100"/>
      <c r="CL73" s="100"/>
      <c r="CM73" s="16"/>
      <c r="CN73" s="100">
        <v>0</v>
      </c>
      <c r="CO73" s="100">
        <v>0</v>
      </c>
      <c r="CP73" s="100">
        <v>0</v>
      </c>
      <c r="CQ73" s="100">
        <v>0</v>
      </c>
      <c r="CR73" s="100">
        <v>0</v>
      </c>
      <c r="CS73" s="100">
        <v>0</v>
      </c>
      <c r="CT73" s="100">
        <v>0</v>
      </c>
      <c r="CU73" s="100">
        <v>0</v>
      </c>
      <c r="CV73" s="100">
        <v>0</v>
      </c>
      <c r="CW73" s="100">
        <v>0</v>
      </c>
      <c r="CX73" s="16"/>
      <c r="CY73" s="100">
        <v>0</v>
      </c>
      <c r="CZ73" s="100">
        <v>0</v>
      </c>
      <c r="DA73" s="100">
        <v>0</v>
      </c>
      <c r="DB73" s="100">
        <v>0</v>
      </c>
      <c r="DC73" s="100">
        <v>0</v>
      </c>
      <c r="DD73" s="100">
        <v>0</v>
      </c>
      <c r="DE73" s="100">
        <v>0</v>
      </c>
      <c r="DF73" s="100">
        <v>0</v>
      </c>
      <c r="DG73" s="100">
        <v>0</v>
      </c>
      <c r="DH73" s="100">
        <v>0</v>
      </c>
      <c r="DI73" s="16"/>
      <c r="DJ73" s="100"/>
      <c r="DK73" s="100"/>
      <c r="DL73" s="100"/>
      <c r="DM73" s="100"/>
      <c r="DN73" s="100"/>
      <c r="DO73" s="100"/>
      <c r="DP73" s="100"/>
      <c r="DQ73" s="100"/>
      <c r="DR73" s="100"/>
      <c r="DS73" s="100"/>
      <c r="DT73" s="16"/>
      <c r="DU73" s="100"/>
      <c r="DV73" s="100"/>
      <c r="DW73" s="100"/>
      <c r="DX73" s="100"/>
      <c r="DY73" s="100"/>
      <c r="DZ73" s="100"/>
      <c r="EA73" s="100"/>
      <c r="EB73" s="100"/>
      <c r="EC73" s="100"/>
      <c r="ED73" s="100"/>
      <c r="EE73" s="16"/>
      <c r="EF73" s="100">
        <v>632.12937074816944</v>
      </c>
      <c r="EG73" s="100">
        <v>675.01953510673604</v>
      </c>
      <c r="EH73" s="100">
        <v>702.71830483208669</v>
      </c>
      <c r="EI73" s="100">
        <v>2025.1287776847178</v>
      </c>
      <c r="EJ73" s="100">
        <v>2114.7929291490996</v>
      </c>
      <c r="EK73" s="100">
        <v>2313.3516153163637</v>
      </c>
      <c r="EL73" s="100">
        <v>2368.8323226217444</v>
      </c>
      <c r="EM73" s="100">
        <v>2415.6357863251355</v>
      </c>
      <c r="EN73" s="100">
        <v>916.37383256721648</v>
      </c>
      <c r="EO73" s="100">
        <v>955.7546900650384</v>
      </c>
      <c r="EP73" s="16"/>
      <c r="EQ73" s="100"/>
      <c r="ER73" s="100"/>
      <c r="ES73" s="100"/>
      <c r="ET73" s="100"/>
      <c r="EU73" s="100"/>
      <c r="EV73" s="100"/>
      <c r="EW73" s="100"/>
      <c r="EX73" s="100"/>
      <c r="EY73" s="100"/>
      <c r="EZ73" s="100"/>
      <c r="FA73" s="16"/>
      <c r="FB73" s="100"/>
      <c r="FC73" s="100"/>
      <c r="FD73" s="100"/>
      <c r="FE73" s="100"/>
      <c r="FF73" s="100"/>
      <c r="FG73" s="100"/>
      <c r="FH73" s="100"/>
      <c r="FI73" s="100"/>
      <c r="FJ73" s="100"/>
      <c r="FK73" s="100"/>
      <c r="FL73" s="16"/>
      <c r="FM73" s="100">
        <v>0</v>
      </c>
      <c r="FN73" s="100">
        <v>0</v>
      </c>
      <c r="FO73" s="100">
        <v>0</v>
      </c>
      <c r="FP73" s="100">
        <v>0</v>
      </c>
      <c r="FQ73" s="100">
        <v>0</v>
      </c>
      <c r="FR73" s="100">
        <v>0</v>
      </c>
      <c r="FS73" s="100">
        <v>0</v>
      </c>
      <c r="FT73" s="100">
        <v>0</v>
      </c>
      <c r="FU73" s="100">
        <v>0</v>
      </c>
      <c r="FV73" s="100">
        <v>0</v>
      </c>
      <c r="FW73" s="16"/>
      <c r="FX73" s="100"/>
      <c r="FY73" s="100"/>
      <c r="FZ73" s="100"/>
      <c r="GA73" s="100"/>
      <c r="GB73" s="100"/>
      <c r="GC73" s="100"/>
      <c r="GD73" s="100"/>
      <c r="GE73" s="100"/>
      <c r="GF73" s="100"/>
      <c r="GG73" s="100"/>
      <c r="GH73" s="16"/>
      <c r="GI73" s="100"/>
      <c r="GJ73" s="100"/>
      <c r="GK73" s="100"/>
      <c r="GL73" s="100"/>
      <c r="GM73" s="100"/>
      <c r="GN73" s="100"/>
      <c r="GO73" s="100"/>
      <c r="GP73" s="100"/>
      <c r="GQ73" s="100"/>
      <c r="GR73" s="100"/>
      <c r="GS73" s="16"/>
      <c r="GT73" s="100">
        <v>19221.588025598801</v>
      </c>
      <c r="GU73" s="100">
        <v>18714.240059932185</v>
      </c>
      <c r="GV73" s="100">
        <v>17913.416653905693</v>
      </c>
      <c r="GW73" s="100">
        <v>15795.639110958331</v>
      </c>
      <c r="GX73" s="100">
        <v>16196.196517830242</v>
      </c>
      <c r="GY73" s="100">
        <v>16835.403253088291</v>
      </c>
      <c r="GZ73" s="100">
        <v>17465.089780966653</v>
      </c>
      <c r="HA73" s="100">
        <v>18283.13253275683</v>
      </c>
      <c r="HB73" s="100">
        <v>13147.761672451636</v>
      </c>
      <c r="HC73" s="100">
        <v>14883.963599311328</v>
      </c>
      <c r="HD73" s="16"/>
      <c r="HE73" s="100">
        <v>0</v>
      </c>
      <c r="HF73" s="100">
        <v>0</v>
      </c>
      <c r="HG73" s="100">
        <v>0</v>
      </c>
      <c r="HH73" s="100">
        <v>0</v>
      </c>
      <c r="HI73" s="100">
        <v>0</v>
      </c>
      <c r="HJ73" s="100">
        <v>0</v>
      </c>
      <c r="HK73" s="100">
        <v>0</v>
      </c>
      <c r="HL73" s="100">
        <v>0</v>
      </c>
      <c r="HM73" s="100">
        <v>0</v>
      </c>
      <c r="HN73" s="100">
        <v>0</v>
      </c>
      <c r="HP73" s="70"/>
      <c r="HQ73" s="70"/>
      <c r="HR73" s="70"/>
      <c r="HS73" s="70"/>
      <c r="HT73" s="70"/>
      <c r="HU73" s="70"/>
      <c r="HV73" s="70"/>
      <c r="HW73" s="70"/>
      <c r="HX73" s="70"/>
      <c r="HY73" s="70"/>
      <c r="HZ73" s="8"/>
      <c r="IA73" s="70"/>
      <c r="IB73" s="70"/>
      <c r="IC73" s="70"/>
      <c r="ID73" s="70"/>
      <c r="IE73" s="70"/>
      <c r="IF73" s="70"/>
      <c r="IG73" s="70"/>
      <c r="IH73" s="70"/>
      <c r="II73" s="70"/>
      <c r="IJ73" s="70"/>
      <c r="IK73" s="8"/>
      <c r="IL73" s="70"/>
      <c r="IM73" s="70"/>
      <c r="IN73" s="70"/>
      <c r="IO73" s="70"/>
      <c r="IP73" s="70"/>
      <c r="IQ73" s="70"/>
      <c r="IR73" s="70"/>
      <c r="IS73" s="70"/>
      <c r="IT73" s="70"/>
      <c r="IU73" s="70"/>
      <c r="IV73" s="8"/>
      <c r="IW73" s="70"/>
      <c r="IX73" s="70"/>
      <c r="IY73" s="70"/>
      <c r="IZ73" s="70"/>
      <c r="JA73" s="70"/>
      <c r="JB73" s="70"/>
      <c r="JC73" s="70"/>
      <c r="JD73" s="70"/>
      <c r="JE73" s="70"/>
      <c r="JF73" s="70"/>
      <c r="JG73" s="8"/>
      <c r="JH73" s="70"/>
      <c r="JI73" s="70"/>
      <c r="JJ73" s="70"/>
      <c r="JK73" s="70"/>
      <c r="JL73" s="70"/>
      <c r="JM73" s="70"/>
      <c r="JN73" s="70"/>
      <c r="JO73" s="70"/>
      <c r="JP73" s="70"/>
      <c r="JQ73" s="70"/>
      <c r="JR73" s="8"/>
      <c r="JS73" s="70"/>
      <c r="JT73" s="70"/>
      <c r="JU73" s="70"/>
      <c r="JV73" s="70"/>
      <c r="JW73" s="70"/>
      <c r="JX73" s="70"/>
      <c r="JY73" s="70"/>
      <c r="JZ73" s="70"/>
      <c r="KA73" s="70"/>
      <c r="KB73" s="70"/>
      <c r="KC73" s="8"/>
      <c r="KD73" s="70"/>
      <c r="KE73" s="70"/>
      <c r="KF73" s="70"/>
      <c r="KG73" s="70"/>
      <c r="KH73" s="70"/>
      <c r="KI73" s="70"/>
      <c r="KJ73" s="70"/>
      <c r="KK73" s="70"/>
      <c r="KL73" s="70"/>
      <c r="KM73" s="70"/>
      <c r="KN73" s="8"/>
      <c r="KO73" s="70"/>
      <c r="KP73" s="70"/>
      <c r="KQ73" s="70"/>
      <c r="KR73" s="70"/>
      <c r="KS73" s="70"/>
      <c r="KT73" s="70"/>
      <c r="KU73" s="70"/>
      <c r="KV73" s="70"/>
      <c r="KW73" s="70"/>
      <c r="KX73" s="70"/>
      <c r="KY73" s="8"/>
      <c r="KZ73" s="70"/>
      <c r="LA73" s="70"/>
      <c r="LB73" s="70"/>
      <c r="LC73" s="70"/>
      <c r="LD73" s="70"/>
      <c r="LE73" s="70"/>
      <c r="LF73" s="70"/>
      <c r="LG73" s="70"/>
      <c r="LH73" s="70"/>
      <c r="LI73" s="70"/>
      <c r="LJ73" s="8"/>
      <c r="LK73" s="70"/>
      <c r="LL73" s="70"/>
      <c r="LM73" s="70"/>
      <c r="LN73" s="70"/>
      <c r="LO73" s="70"/>
      <c r="LP73" s="70"/>
      <c r="LQ73" s="70"/>
      <c r="LR73" s="70"/>
      <c r="LS73" s="70"/>
      <c r="LT73" s="70"/>
    </row>
    <row r="74" spans="1:332" ht="12.75" x14ac:dyDescent="0.2">
      <c r="A74" s="155">
        <v>72</v>
      </c>
      <c r="B74" s="146" t="s">
        <v>138</v>
      </c>
      <c r="C74" s="155">
        <v>72</v>
      </c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16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16"/>
      <c r="Z74" s="99">
        <v>2962.2268235415772</v>
      </c>
      <c r="AA74" s="99">
        <v>4181.4611913494509</v>
      </c>
      <c r="AB74" s="99">
        <v>4680.485383835331</v>
      </c>
      <c r="AC74" s="99">
        <v>4403.5249517516631</v>
      </c>
      <c r="AD74" s="99">
        <v>393.45059812056394</v>
      </c>
      <c r="AE74" s="99">
        <v>394.14117716016301</v>
      </c>
      <c r="AF74" s="99">
        <v>395.70054909935368</v>
      </c>
      <c r="AG74" s="99">
        <v>438.1704510416393</v>
      </c>
      <c r="AH74" s="99">
        <v>456.83340086829401</v>
      </c>
      <c r="AI74" s="99">
        <v>3340.5479771514129</v>
      </c>
      <c r="AJ74" s="16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16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16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16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16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16"/>
      <c r="CN74" s="99">
        <v>0</v>
      </c>
      <c r="CO74" s="99">
        <v>0</v>
      </c>
      <c r="CP74" s="99">
        <v>0</v>
      </c>
      <c r="CQ74" s="99">
        <v>0</v>
      </c>
      <c r="CR74" s="99">
        <v>0</v>
      </c>
      <c r="CS74" s="99">
        <v>0</v>
      </c>
      <c r="CT74" s="99">
        <v>0</v>
      </c>
      <c r="CU74" s="99">
        <v>0</v>
      </c>
      <c r="CV74" s="99">
        <v>0</v>
      </c>
      <c r="CW74" s="99">
        <v>0</v>
      </c>
      <c r="CX74" s="16"/>
      <c r="CY74" s="99">
        <v>0</v>
      </c>
      <c r="CZ74" s="99">
        <v>0</v>
      </c>
      <c r="DA74" s="99">
        <v>0</v>
      </c>
      <c r="DB74" s="99">
        <v>0</v>
      </c>
      <c r="DC74" s="99">
        <v>0</v>
      </c>
      <c r="DD74" s="99">
        <v>0</v>
      </c>
      <c r="DE74" s="99">
        <v>0</v>
      </c>
      <c r="DF74" s="99">
        <v>0</v>
      </c>
      <c r="DG74" s="99">
        <v>0</v>
      </c>
      <c r="DH74" s="99">
        <v>0</v>
      </c>
      <c r="DI74" s="16"/>
      <c r="DJ74" s="99"/>
      <c r="DK74" s="99"/>
      <c r="DL74" s="99"/>
      <c r="DM74" s="99"/>
      <c r="DN74" s="99"/>
      <c r="DO74" s="99"/>
      <c r="DP74" s="99"/>
      <c r="DQ74" s="99"/>
      <c r="DR74" s="99"/>
      <c r="DS74" s="99"/>
      <c r="DT74" s="16"/>
      <c r="DU74" s="99"/>
      <c r="DV74" s="99"/>
      <c r="DW74" s="99"/>
      <c r="DX74" s="99"/>
      <c r="DY74" s="99"/>
      <c r="DZ74" s="99"/>
      <c r="EA74" s="99"/>
      <c r="EB74" s="99"/>
      <c r="EC74" s="99"/>
      <c r="ED74" s="99"/>
      <c r="EE74" s="16"/>
      <c r="EF74" s="99">
        <v>5357.6463665704205</v>
      </c>
      <c r="EG74" s="99">
        <v>5721.1642536847467</v>
      </c>
      <c r="EH74" s="99">
        <v>5955.9266612625706</v>
      </c>
      <c r="EI74" s="99">
        <v>1275.4992793630206</v>
      </c>
      <c r="EJ74" s="99">
        <v>1331.9730018431626</v>
      </c>
      <c r="EK74" s="99">
        <v>1457.0324370298777</v>
      </c>
      <c r="EL74" s="99">
        <v>1491.9761912080533</v>
      </c>
      <c r="EM74" s="99">
        <v>1521.4547038257149</v>
      </c>
      <c r="EN74" s="99">
        <v>5741.2050830721419</v>
      </c>
      <c r="EO74" s="99">
        <v>5987.93144212676</v>
      </c>
      <c r="EP74" s="16"/>
      <c r="EQ74" s="99"/>
      <c r="ER74" s="99"/>
      <c r="ES74" s="99"/>
      <c r="ET74" s="99"/>
      <c r="EU74" s="99"/>
      <c r="EV74" s="99"/>
      <c r="EW74" s="99"/>
      <c r="EX74" s="99"/>
      <c r="EY74" s="99"/>
      <c r="EZ74" s="99"/>
      <c r="FA74" s="16"/>
      <c r="FB74" s="99"/>
      <c r="FC74" s="99"/>
      <c r="FD74" s="99"/>
      <c r="FE74" s="99"/>
      <c r="FF74" s="99"/>
      <c r="FG74" s="99"/>
      <c r="FH74" s="99"/>
      <c r="FI74" s="99"/>
      <c r="FJ74" s="99"/>
      <c r="FK74" s="99"/>
      <c r="FL74" s="16"/>
      <c r="FM74" s="99">
        <v>0</v>
      </c>
      <c r="FN74" s="99">
        <v>0</v>
      </c>
      <c r="FO74" s="99">
        <v>0</v>
      </c>
      <c r="FP74" s="99">
        <v>0</v>
      </c>
      <c r="FQ74" s="99">
        <v>0</v>
      </c>
      <c r="FR74" s="99">
        <v>0</v>
      </c>
      <c r="FS74" s="99">
        <v>0</v>
      </c>
      <c r="FT74" s="99">
        <v>0</v>
      </c>
      <c r="FU74" s="99">
        <v>0</v>
      </c>
      <c r="FV74" s="99">
        <v>0</v>
      </c>
      <c r="FW74" s="16"/>
      <c r="FX74" s="99"/>
      <c r="FY74" s="99"/>
      <c r="FZ74" s="99"/>
      <c r="GA74" s="99"/>
      <c r="GB74" s="99"/>
      <c r="GC74" s="99"/>
      <c r="GD74" s="99"/>
      <c r="GE74" s="99"/>
      <c r="GF74" s="99"/>
      <c r="GG74" s="99"/>
      <c r="GH74" s="16"/>
      <c r="GI74" s="99"/>
      <c r="GJ74" s="99"/>
      <c r="GK74" s="99"/>
      <c r="GL74" s="99"/>
      <c r="GM74" s="99"/>
      <c r="GN74" s="99"/>
      <c r="GO74" s="99"/>
      <c r="GP74" s="99"/>
      <c r="GQ74" s="99"/>
      <c r="GR74" s="99"/>
      <c r="GS74" s="16"/>
      <c r="GT74" s="99">
        <v>1516.1729028304351</v>
      </c>
      <c r="GU74" s="99">
        <v>1476.1539805215482</v>
      </c>
      <c r="GV74" s="99">
        <v>1412.9861118442714</v>
      </c>
      <c r="GW74" s="99">
        <v>450.4063436412078</v>
      </c>
      <c r="GX74" s="99">
        <v>461.82807819593177</v>
      </c>
      <c r="GY74" s="99">
        <v>480.0548030809461</v>
      </c>
      <c r="GZ74" s="99">
        <v>498.01006305298876</v>
      </c>
      <c r="HA74" s="99">
        <v>521.33622555820773</v>
      </c>
      <c r="HB74" s="99">
        <v>1933.9113045660188</v>
      </c>
      <c r="HC74" s="99">
        <v>2189.2901756630308</v>
      </c>
      <c r="HD74" s="16"/>
      <c r="HE74" s="99">
        <v>0</v>
      </c>
      <c r="HF74" s="99">
        <v>0</v>
      </c>
      <c r="HG74" s="99">
        <v>0</v>
      </c>
      <c r="HH74" s="99">
        <v>0</v>
      </c>
      <c r="HI74" s="99">
        <v>0</v>
      </c>
      <c r="HJ74" s="99">
        <v>0</v>
      </c>
      <c r="HK74" s="99">
        <v>0</v>
      </c>
      <c r="HL74" s="99">
        <v>0</v>
      </c>
      <c r="HM74" s="99">
        <v>0</v>
      </c>
      <c r="HN74" s="99">
        <v>0</v>
      </c>
      <c r="HP74" s="154"/>
      <c r="HQ74" s="154"/>
      <c r="HR74" s="154"/>
      <c r="HS74" s="154"/>
      <c r="HT74" s="154"/>
      <c r="HU74" s="154"/>
      <c r="HV74" s="154"/>
      <c r="HW74" s="154"/>
      <c r="HX74" s="154"/>
      <c r="HY74" s="154"/>
      <c r="HZ74" s="8"/>
      <c r="IA74" s="154"/>
      <c r="IB74" s="154"/>
      <c r="IC74" s="154"/>
      <c r="ID74" s="154"/>
      <c r="IE74" s="154"/>
      <c r="IF74" s="154"/>
      <c r="IG74" s="154"/>
      <c r="IH74" s="154"/>
      <c r="II74" s="154"/>
      <c r="IJ74" s="154"/>
      <c r="IK74" s="8"/>
      <c r="IL74" s="154"/>
      <c r="IM74" s="154"/>
      <c r="IN74" s="154"/>
      <c r="IO74" s="154"/>
      <c r="IP74" s="154"/>
      <c r="IQ74" s="154"/>
      <c r="IR74" s="154"/>
      <c r="IS74" s="154"/>
      <c r="IT74" s="154"/>
      <c r="IU74" s="154"/>
      <c r="IV74" s="8"/>
      <c r="IW74" s="154"/>
      <c r="IX74" s="154"/>
      <c r="IY74" s="154"/>
      <c r="IZ74" s="154"/>
      <c r="JA74" s="154"/>
      <c r="JB74" s="154"/>
      <c r="JC74" s="154"/>
      <c r="JD74" s="154"/>
      <c r="JE74" s="154"/>
      <c r="JF74" s="154"/>
      <c r="JG74" s="8"/>
      <c r="JH74" s="154"/>
      <c r="JI74" s="154"/>
      <c r="JJ74" s="154"/>
      <c r="JK74" s="154"/>
      <c r="JL74" s="154"/>
      <c r="JM74" s="154"/>
      <c r="JN74" s="154"/>
      <c r="JO74" s="154"/>
      <c r="JP74" s="154"/>
      <c r="JQ74" s="154"/>
      <c r="JR74" s="8"/>
      <c r="JS74" s="154"/>
      <c r="JT74" s="154"/>
      <c r="JU74" s="154"/>
      <c r="JV74" s="154"/>
      <c r="JW74" s="154"/>
      <c r="JX74" s="154"/>
      <c r="JY74" s="154"/>
      <c r="JZ74" s="154"/>
      <c r="KA74" s="154"/>
      <c r="KB74" s="154"/>
      <c r="KC74" s="8"/>
      <c r="KD74" s="154"/>
      <c r="KE74" s="154"/>
      <c r="KF74" s="154"/>
      <c r="KG74" s="154"/>
      <c r="KH74" s="154"/>
      <c r="KI74" s="154"/>
      <c r="KJ74" s="154"/>
      <c r="KK74" s="154"/>
      <c r="KL74" s="154"/>
      <c r="KM74" s="154"/>
      <c r="KN74" s="8"/>
      <c r="KO74" s="154"/>
      <c r="KP74" s="154"/>
      <c r="KQ74" s="154"/>
      <c r="KR74" s="154"/>
      <c r="KS74" s="154"/>
      <c r="KT74" s="154"/>
      <c r="KU74" s="154"/>
      <c r="KV74" s="154"/>
      <c r="KW74" s="154"/>
      <c r="KX74" s="154"/>
      <c r="KY74" s="8"/>
      <c r="KZ74" s="154"/>
      <c r="LA74" s="154"/>
      <c r="LB74" s="154"/>
      <c r="LC74" s="154"/>
      <c r="LD74" s="154"/>
      <c r="LE74" s="154"/>
      <c r="LF74" s="154"/>
      <c r="LG74" s="154"/>
      <c r="LH74" s="154"/>
      <c r="LI74" s="154"/>
      <c r="LJ74" s="8"/>
      <c r="LK74" s="154"/>
      <c r="LL74" s="154"/>
      <c r="LM74" s="154"/>
      <c r="LN74" s="154"/>
      <c r="LO74" s="154"/>
      <c r="LP74" s="154"/>
      <c r="LQ74" s="154"/>
      <c r="LR74" s="154"/>
      <c r="LS74" s="154"/>
      <c r="LT74" s="154"/>
    </row>
    <row r="75" spans="1:332" ht="12.75" x14ac:dyDescent="0.2">
      <c r="A75" s="155">
        <v>73</v>
      </c>
      <c r="B75" s="147" t="s">
        <v>139</v>
      </c>
      <c r="C75" s="155">
        <v>73</v>
      </c>
      <c r="D75" s="100"/>
      <c r="E75" s="100"/>
      <c r="F75" s="100"/>
      <c r="G75" s="100"/>
      <c r="H75" s="100"/>
      <c r="I75" s="100"/>
      <c r="J75" s="100"/>
      <c r="K75" s="100"/>
      <c r="L75" s="100"/>
      <c r="M75" s="100"/>
      <c r="N75" s="16"/>
      <c r="O75" s="100"/>
      <c r="P75" s="100"/>
      <c r="Q75" s="100"/>
      <c r="R75" s="100"/>
      <c r="S75" s="100"/>
      <c r="T75" s="100"/>
      <c r="U75" s="100"/>
      <c r="V75" s="100"/>
      <c r="W75" s="100"/>
      <c r="X75" s="100"/>
      <c r="Y75" s="16"/>
      <c r="Z75" s="100">
        <v>9068.5517701988629</v>
      </c>
      <c r="AA75" s="100">
        <v>12801.111983549521</v>
      </c>
      <c r="AB75" s="100">
        <v>14328.823058263704</v>
      </c>
      <c r="AC75" s="100">
        <v>13480.937272919104</v>
      </c>
      <c r="AD75" s="100">
        <v>11680.170873342808</v>
      </c>
      <c r="AE75" s="100">
        <v>11700.671747461683</v>
      </c>
      <c r="AF75" s="100">
        <v>11746.964041314703</v>
      </c>
      <c r="AG75" s="100">
        <v>13007.746752103732</v>
      </c>
      <c r="AH75" s="100">
        <v>13561.78439753426</v>
      </c>
      <c r="AI75" s="100">
        <v>12944.142396218544</v>
      </c>
      <c r="AJ75" s="16"/>
      <c r="AK75" s="100"/>
      <c r="AL75" s="100"/>
      <c r="AM75" s="100"/>
      <c r="AN75" s="100"/>
      <c r="AO75" s="100"/>
      <c r="AP75" s="100"/>
      <c r="AQ75" s="100"/>
      <c r="AR75" s="100"/>
      <c r="AS75" s="100"/>
      <c r="AT75" s="100"/>
      <c r="AU75" s="16"/>
      <c r="AV75" s="100"/>
      <c r="AW75" s="100"/>
      <c r="AX75" s="100"/>
      <c r="AY75" s="100"/>
      <c r="AZ75" s="100"/>
      <c r="BA75" s="100"/>
      <c r="BB75" s="100"/>
      <c r="BC75" s="100"/>
      <c r="BD75" s="100"/>
      <c r="BE75" s="100"/>
      <c r="BF75" s="16"/>
      <c r="BG75" s="100"/>
      <c r="BH75" s="100"/>
      <c r="BI75" s="100"/>
      <c r="BJ75" s="100"/>
      <c r="BK75" s="100"/>
      <c r="BL75" s="100"/>
      <c r="BM75" s="100"/>
      <c r="BN75" s="100"/>
      <c r="BO75" s="100"/>
      <c r="BP75" s="100"/>
      <c r="BQ75" s="16"/>
      <c r="BR75" s="100"/>
      <c r="BS75" s="100"/>
      <c r="BT75" s="100"/>
      <c r="BU75" s="100"/>
      <c r="BV75" s="100"/>
      <c r="BW75" s="100"/>
      <c r="BX75" s="100"/>
      <c r="BY75" s="100"/>
      <c r="BZ75" s="100"/>
      <c r="CA75" s="100"/>
      <c r="CB75" s="16"/>
      <c r="CC75" s="100"/>
      <c r="CD75" s="100"/>
      <c r="CE75" s="100"/>
      <c r="CF75" s="100"/>
      <c r="CG75" s="100"/>
      <c r="CH75" s="100"/>
      <c r="CI75" s="100"/>
      <c r="CJ75" s="100"/>
      <c r="CK75" s="100"/>
      <c r="CL75" s="100"/>
      <c r="CM75" s="16"/>
      <c r="CN75" s="100">
        <v>0</v>
      </c>
      <c r="CO75" s="100">
        <v>0</v>
      </c>
      <c r="CP75" s="100">
        <v>0</v>
      </c>
      <c r="CQ75" s="100">
        <v>0</v>
      </c>
      <c r="CR75" s="100">
        <v>0</v>
      </c>
      <c r="CS75" s="100">
        <v>0</v>
      </c>
      <c r="CT75" s="100">
        <v>0</v>
      </c>
      <c r="CU75" s="100">
        <v>0</v>
      </c>
      <c r="CV75" s="100">
        <v>0</v>
      </c>
      <c r="CW75" s="100">
        <v>0</v>
      </c>
      <c r="CX75" s="16"/>
      <c r="CY75" s="100">
        <v>0</v>
      </c>
      <c r="CZ75" s="100">
        <v>0</v>
      </c>
      <c r="DA75" s="100">
        <v>0</v>
      </c>
      <c r="DB75" s="100">
        <v>0</v>
      </c>
      <c r="DC75" s="100">
        <v>0</v>
      </c>
      <c r="DD75" s="100">
        <v>0</v>
      </c>
      <c r="DE75" s="100">
        <v>0</v>
      </c>
      <c r="DF75" s="100">
        <v>0</v>
      </c>
      <c r="DG75" s="100">
        <v>0</v>
      </c>
      <c r="DH75" s="100">
        <v>0</v>
      </c>
      <c r="DI75" s="16"/>
      <c r="DJ75" s="100"/>
      <c r="DK75" s="100"/>
      <c r="DL75" s="100"/>
      <c r="DM75" s="100"/>
      <c r="DN75" s="100"/>
      <c r="DO75" s="100"/>
      <c r="DP75" s="100"/>
      <c r="DQ75" s="100"/>
      <c r="DR75" s="100"/>
      <c r="DS75" s="100"/>
      <c r="DT75" s="16"/>
      <c r="DU75" s="100"/>
      <c r="DV75" s="100"/>
      <c r="DW75" s="100"/>
      <c r="DX75" s="100"/>
      <c r="DY75" s="100"/>
      <c r="DZ75" s="100"/>
      <c r="EA75" s="100"/>
      <c r="EB75" s="100"/>
      <c r="EC75" s="100"/>
      <c r="ED75" s="100"/>
      <c r="EE75" s="16"/>
      <c r="EF75" s="100">
        <v>3052.5212141401266</v>
      </c>
      <c r="EG75" s="100">
        <v>3259.6356793761347</v>
      </c>
      <c r="EH75" s="100">
        <v>3393.3916573528309</v>
      </c>
      <c r="EI75" s="100">
        <v>4283.7969745259306</v>
      </c>
      <c r="EJ75" s="100">
        <v>4473.4654168487396</v>
      </c>
      <c r="EK75" s="100">
        <v>4893.4807306608436</v>
      </c>
      <c r="EL75" s="100">
        <v>5010.8402234092846</v>
      </c>
      <c r="EM75" s="100">
        <v>5109.8445625008189</v>
      </c>
      <c r="EN75" s="100">
        <v>5444.5477829841238</v>
      </c>
      <c r="EO75" s="100">
        <v>5678.5253942621639</v>
      </c>
      <c r="EP75" s="16"/>
      <c r="EQ75" s="100"/>
      <c r="ER75" s="100"/>
      <c r="ES75" s="100"/>
      <c r="ET75" s="100"/>
      <c r="EU75" s="100"/>
      <c r="EV75" s="100"/>
      <c r="EW75" s="100"/>
      <c r="EX75" s="100"/>
      <c r="EY75" s="100"/>
      <c r="EZ75" s="100"/>
      <c r="FA75" s="16"/>
      <c r="FB75" s="100"/>
      <c r="FC75" s="100"/>
      <c r="FD75" s="100"/>
      <c r="FE75" s="100"/>
      <c r="FF75" s="100"/>
      <c r="FG75" s="100"/>
      <c r="FH75" s="100"/>
      <c r="FI75" s="100"/>
      <c r="FJ75" s="100"/>
      <c r="FK75" s="100"/>
      <c r="FL75" s="16"/>
      <c r="FM75" s="100">
        <v>0</v>
      </c>
      <c r="FN75" s="100">
        <v>0</v>
      </c>
      <c r="FO75" s="100">
        <v>0</v>
      </c>
      <c r="FP75" s="100">
        <v>0</v>
      </c>
      <c r="FQ75" s="100">
        <v>0</v>
      </c>
      <c r="FR75" s="100">
        <v>0</v>
      </c>
      <c r="FS75" s="100">
        <v>0</v>
      </c>
      <c r="FT75" s="100">
        <v>0</v>
      </c>
      <c r="FU75" s="100">
        <v>0</v>
      </c>
      <c r="FV75" s="100">
        <v>0</v>
      </c>
      <c r="FW75" s="16"/>
      <c r="FX75" s="100"/>
      <c r="FY75" s="100"/>
      <c r="FZ75" s="100"/>
      <c r="GA75" s="100"/>
      <c r="GB75" s="100"/>
      <c r="GC75" s="100"/>
      <c r="GD75" s="100"/>
      <c r="GE75" s="100"/>
      <c r="GF75" s="100"/>
      <c r="GG75" s="100"/>
      <c r="GH75" s="16"/>
      <c r="GI75" s="100"/>
      <c r="GJ75" s="100"/>
      <c r="GK75" s="100"/>
      <c r="GL75" s="100"/>
      <c r="GM75" s="100"/>
      <c r="GN75" s="100"/>
      <c r="GO75" s="100"/>
      <c r="GP75" s="100"/>
      <c r="GQ75" s="100"/>
      <c r="GR75" s="100"/>
      <c r="GS75" s="16"/>
      <c r="GT75" s="100">
        <v>3821.9510139680383</v>
      </c>
      <c r="GU75" s="100">
        <v>3721.0717802006848</v>
      </c>
      <c r="GV75" s="100">
        <v>3561.8389517477954</v>
      </c>
      <c r="GW75" s="100">
        <v>3094.0487689779452</v>
      </c>
      <c r="GX75" s="100">
        <v>3172.5099279681649</v>
      </c>
      <c r="GY75" s="100">
        <v>3297.7177019907754</v>
      </c>
      <c r="GZ75" s="100">
        <v>3421.0606584066641</v>
      </c>
      <c r="HA75" s="100">
        <v>3581.2988197984237</v>
      </c>
      <c r="HB75" s="100">
        <v>2162.0420254637611</v>
      </c>
      <c r="HC75" s="100">
        <v>2447.5462522727235</v>
      </c>
      <c r="HD75" s="16"/>
      <c r="HE75" s="100">
        <v>0</v>
      </c>
      <c r="HF75" s="100">
        <v>0</v>
      </c>
      <c r="HG75" s="100">
        <v>0</v>
      </c>
      <c r="HH75" s="100">
        <v>0</v>
      </c>
      <c r="HI75" s="100">
        <v>0</v>
      </c>
      <c r="HJ75" s="100">
        <v>0</v>
      </c>
      <c r="HK75" s="100">
        <v>0</v>
      </c>
      <c r="HL75" s="100">
        <v>0</v>
      </c>
      <c r="HM75" s="100">
        <v>0</v>
      </c>
      <c r="HN75" s="100">
        <v>0</v>
      </c>
      <c r="HP75" s="70"/>
      <c r="HQ75" s="70"/>
      <c r="HR75" s="70"/>
      <c r="HS75" s="70"/>
      <c r="HT75" s="70"/>
      <c r="HU75" s="70"/>
      <c r="HV75" s="70"/>
      <c r="HW75" s="70"/>
      <c r="HX75" s="70"/>
      <c r="HY75" s="70"/>
      <c r="HZ75" s="8"/>
      <c r="IA75" s="70"/>
      <c r="IB75" s="70"/>
      <c r="IC75" s="70"/>
      <c r="ID75" s="70"/>
      <c r="IE75" s="70"/>
      <c r="IF75" s="70"/>
      <c r="IG75" s="70"/>
      <c r="IH75" s="70"/>
      <c r="II75" s="70"/>
      <c r="IJ75" s="70"/>
      <c r="IK75" s="8"/>
      <c r="IL75" s="70"/>
      <c r="IM75" s="70"/>
      <c r="IN75" s="70"/>
      <c r="IO75" s="70"/>
      <c r="IP75" s="70"/>
      <c r="IQ75" s="70"/>
      <c r="IR75" s="70"/>
      <c r="IS75" s="70"/>
      <c r="IT75" s="70"/>
      <c r="IU75" s="70"/>
      <c r="IV75" s="8"/>
      <c r="IW75" s="70"/>
      <c r="IX75" s="70"/>
      <c r="IY75" s="70"/>
      <c r="IZ75" s="70"/>
      <c r="JA75" s="70"/>
      <c r="JB75" s="70"/>
      <c r="JC75" s="70"/>
      <c r="JD75" s="70"/>
      <c r="JE75" s="70"/>
      <c r="JF75" s="70"/>
      <c r="JG75" s="8"/>
      <c r="JH75" s="70"/>
      <c r="JI75" s="70"/>
      <c r="JJ75" s="70"/>
      <c r="JK75" s="70"/>
      <c r="JL75" s="70"/>
      <c r="JM75" s="70"/>
      <c r="JN75" s="70"/>
      <c r="JO75" s="70"/>
      <c r="JP75" s="70"/>
      <c r="JQ75" s="70"/>
      <c r="JR75" s="8"/>
      <c r="JS75" s="70"/>
      <c r="JT75" s="70"/>
      <c r="JU75" s="70"/>
      <c r="JV75" s="70"/>
      <c r="JW75" s="70"/>
      <c r="JX75" s="70"/>
      <c r="JY75" s="70"/>
      <c r="JZ75" s="70"/>
      <c r="KA75" s="70"/>
      <c r="KB75" s="70"/>
      <c r="KC75" s="8"/>
      <c r="KD75" s="70"/>
      <c r="KE75" s="70"/>
      <c r="KF75" s="70"/>
      <c r="KG75" s="70"/>
      <c r="KH75" s="70"/>
      <c r="KI75" s="70"/>
      <c r="KJ75" s="70"/>
      <c r="KK75" s="70"/>
      <c r="KL75" s="70"/>
      <c r="KM75" s="70"/>
      <c r="KN75" s="8"/>
      <c r="KO75" s="70"/>
      <c r="KP75" s="70"/>
      <c r="KQ75" s="70"/>
      <c r="KR75" s="70"/>
      <c r="KS75" s="70"/>
      <c r="KT75" s="70"/>
      <c r="KU75" s="70"/>
      <c r="KV75" s="70"/>
      <c r="KW75" s="70"/>
      <c r="KX75" s="70"/>
      <c r="KY75" s="8"/>
      <c r="KZ75" s="70"/>
      <c r="LA75" s="70"/>
      <c r="LB75" s="70"/>
      <c r="LC75" s="70"/>
      <c r="LD75" s="70"/>
      <c r="LE75" s="70"/>
      <c r="LF75" s="70"/>
      <c r="LG75" s="70"/>
      <c r="LH75" s="70"/>
      <c r="LI75" s="70"/>
      <c r="LJ75" s="8"/>
      <c r="LK75" s="70"/>
      <c r="LL75" s="70"/>
      <c r="LM75" s="70"/>
      <c r="LN75" s="70"/>
      <c r="LO75" s="70"/>
      <c r="LP75" s="70"/>
      <c r="LQ75" s="70"/>
      <c r="LR75" s="70"/>
      <c r="LS75" s="70"/>
      <c r="LT75" s="70"/>
    </row>
    <row r="76" spans="1:332" ht="12.75" x14ac:dyDescent="0.2">
      <c r="A76" s="155">
        <v>74</v>
      </c>
      <c r="B76" s="146" t="s">
        <v>140</v>
      </c>
      <c r="C76" s="155">
        <v>74</v>
      </c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16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16"/>
      <c r="Z76" s="99">
        <v>2831.6384799106631</v>
      </c>
      <c r="AA76" s="99">
        <v>3997.1234874992019</v>
      </c>
      <c r="AB76" s="99">
        <v>4474.1484386675065</v>
      </c>
      <c r="AC76" s="99">
        <v>4209.3976739157506</v>
      </c>
      <c r="AD76" s="99">
        <v>3387.5617915115222</v>
      </c>
      <c r="AE76" s="99">
        <v>3393.5075930422336</v>
      </c>
      <c r="AF76" s="99">
        <v>3406.9335957607223</v>
      </c>
      <c r="AG76" s="99">
        <v>3772.5942855554858</v>
      </c>
      <c r="AH76" s="99">
        <v>3933.2800134503486</v>
      </c>
      <c r="AI76" s="99">
        <v>4481.6229129253534</v>
      </c>
      <c r="AJ76" s="16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16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16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16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16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16"/>
      <c r="CN76" s="99">
        <v>0</v>
      </c>
      <c r="CO76" s="99">
        <v>0</v>
      </c>
      <c r="CP76" s="99">
        <v>0</v>
      </c>
      <c r="CQ76" s="99">
        <v>0</v>
      </c>
      <c r="CR76" s="99">
        <v>0</v>
      </c>
      <c r="CS76" s="99">
        <v>0</v>
      </c>
      <c r="CT76" s="99">
        <v>0</v>
      </c>
      <c r="CU76" s="99">
        <v>0</v>
      </c>
      <c r="CV76" s="99">
        <v>0</v>
      </c>
      <c r="CW76" s="99">
        <v>0</v>
      </c>
      <c r="CX76" s="16"/>
      <c r="CY76" s="99">
        <v>0</v>
      </c>
      <c r="CZ76" s="99">
        <v>0</v>
      </c>
      <c r="DA76" s="99">
        <v>0</v>
      </c>
      <c r="DB76" s="99">
        <v>0</v>
      </c>
      <c r="DC76" s="99">
        <v>0</v>
      </c>
      <c r="DD76" s="99">
        <v>0</v>
      </c>
      <c r="DE76" s="99">
        <v>0</v>
      </c>
      <c r="DF76" s="99">
        <v>0</v>
      </c>
      <c r="DG76" s="99">
        <v>0</v>
      </c>
      <c r="DH76" s="99">
        <v>0</v>
      </c>
      <c r="DI76" s="16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16"/>
      <c r="DU76" s="99"/>
      <c r="DV76" s="99"/>
      <c r="DW76" s="99"/>
      <c r="DX76" s="99"/>
      <c r="DY76" s="99"/>
      <c r="DZ76" s="99"/>
      <c r="EA76" s="99"/>
      <c r="EB76" s="99"/>
      <c r="EC76" s="99"/>
      <c r="ED76" s="99"/>
      <c r="EE76" s="16"/>
      <c r="EF76" s="99">
        <v>5655.4400265964523</v>
      </c>
      <c r="EG76" s="99">
        <v>6039.1633014280724</v>
      </c>
      <c r="EH76" s="99">
        <v>6286.9744904680956</v>
      </c>
      <c r="EI76" s="99">
        <v>6656.3510520598902</v>
      </c>
      <c r="EJ76" s="99">
        <v>6951.0661711716448</v>
      </c>
      <c r="EK76" s="99">
        <v>7603.7043313365211</v>
      </c>
      <c r="EL76" s="99">
        <v>7786.0626428229689</v>
      </c>
      <c r="EM76" s="99">
        <v>7939.8999139610005</v>
      </c>
      <c r="EN76" s="99">
        <v>7431.3837587395401</v>
      </c>
      <c r="EO76" s="99">
        <v>7750.7449783792154</v>
      </c>
      <c r="EP76" s="16"/>
      <c r="EQ76" s="99"/>
      <c r="ER76" s="99"/>
      <c r="ES76" s="99"/>
      <c r="ET76" s="99"/>
      <c r="EU76" s="99"/>
      <c r="EV76" s="99"/>
      <c r="EW76" s="99"/>
      <c r="EX76" s="99"/>
      <c r="EY76" s="99"/>
      <c r="EZ76" s="99"/>
      <c r="FA76" s="16"/>
      <c r="FB76" s="99"/>
      <c r="FC76" s="99"/>
      <c r="FD76" s="99"/>
      <c r="FE76" s="99"/>
      <c r="FF76" s="99"/>
      <c r="FG76" s="99"/>
      <c r="FH76" s="99"/>
      <c r="FI76" s="99"/>
      <c r="FJ76" s="99"/>
      <c r="FK76" s="99"/>
      <c r="FL76" s="16"/>
      <c r="FM76" s="99">
        <v>0</v>
      </c>
      <c r="FN76" s="99">
        <v>0</v>
      </c>
      <c r="FO76" s="99">
        <v>0</v>
      </c>
      <c r="FP76" s="99">
        <v>0</v>
      </c>
      <c r="FQ76" s="99">
        <v>0</v>
      </c>
      <c r="FR76" s="99">
        <v>0</v>
      </c>
      <c r="FS76" s="99">
        <v>0</v>
      </c>
      <c r="FT76" s="99">
        <v>0</v>
      </c>
      <c r="FU76" s="99">
        <v>0</v>
      </c>
      <c r="FV76" s="99">
        <v>0</v>
      </c>
      <c r="FW76" s="16"/>
      <c r="FX76" s="99"/>
      <c r="FY76" s="99"/>
      <c r="FZ76" s="99"/>
      <c r="GA76" s="99"/>
      <c r="GB76" s="99"/>
      <c r="GC76" s="99"/>
      <c r="GD76" s="99"/>
      <c r="GE76" s="99"/>
      <c r="GF76" s="99"/>
      <c r="GG76" s="99"/>
      <c r="GH76" s="16"/>
      <c r="GI76" s="99"/>
      <c r="GJ76" s="99"/>
      <c r="GK76" s="99"/>
      <c r="GL76" s="99"/>
      <c r="GM76" s="99"/>
      <c r="GN76" s="99"/>
      <c r="GO76" s="99"/>
      <c r="GP76" s="99"/>
      <c r="GQ76" s="99"/>
      <c r="GR76" s="99"/>
      <c r="GS76" s="16"/>
      <c r="GT76" s="99">
        <v>4025.7484805890813</v>
      </c>
      <c r="GU76" s="99">
        <v>3919.4900747179195</v>
      </c>
      <c r="GV76" s="99">
        <v>3751.7664919557774</v>
      </c>
      <c r="GW76" s="99">
        <v>2136.5724926684011</v>
      </c>
      <c r="GX76" s="99">
        <v>2190.7532656808321</v>
      </c>
      <c r="GY76" s="99">
        <v>2277.2145679483197</v>
      </c>
      <c r="GZ76" s="99">
        <v>2362.3881342103791</v>
      </c>
      <c r="HA76" s="99">
        <v>2473.039411377702</v>
      </c>
      <c r="HB76" s="99">
        <v>1187.4739341029479</v>
      </c>
      <c r="HC76" s="99">
        <v>1344.2834796246807</v>
      </c>
      <c r="HD76" s="16"/>
      <c r="HE76" s="99">
        <v>0</v>
      </c>
      <c r="HF76" s="99">
        <v>0</v>
      </c>
      <c r="HG76" s="99">
        <v>0</v>
      </c>
      <c r="HH76" s="99">
        <v>0</v>
      </c>
      <c r="HI76" s="99">
        <v>0</v>
      </c>
      <c r="HJ76" s="99">
        <v>0</v>
      </c>
      <c r="HK76" s="99">
        <v>0</v>
      </c>
      <c r="HL76" s="99">
        <v>0</v>
      </c>
      <c r="HM76" s="99">
        <v>0</v>
      </c>
      <c r="HN76" s="99">
        <v>0</v>
      </c>
      <c r="HP76" s="154"/>
      <c r="HQ76" s="154"/>
      <c r="HR76" s="154"/>
      <c r="HS76" s="154"/>
      <c r="HT76" s="154"/>
      <c r="HU76" s="154"/>
      <c r="HV76" s="154"/>
      <c r="HW76" s="154"/>
      <c r="HX76" s="154"/>
      <c r="HY76" s="154"/>
      <c r="HZ76" s="8"/>
      <c r="IA76" s="154"/>
      <c r="IB76" s="154"/>
      <c r="IC76" s="154"/>
      <c r="ID76" s="154"/>
      <c r="IE76" s="154"/>
      <c r="IF76" s="154"/>
      <c r="IG76" s="154"/>
      <c r="IH76" s="154"/>
      <c r="II76" s="154"/>
      <c r="IJ76" s="154"/>
      <c r="IK76" s="8"/>
      <c r="IL76" s="154"/>
      <c r="IM76" s="154"/>
      <c r="IN76" s="154"/>
      <c r="IO76" s="154"/>
      <c r="IP76" s="154"/>
      <c r="IQ76" s="154"/>
      <c r="IR76" s="154"/>
      <c r="IS76" s="154"/>
      <c r="IT76" s="154"/>
      <c r="IU76" s="154"/>
      <c r="IV76" s="8"/>
      <c r="IW76" s="154"/>
      <c r="IX76" s="154"/>
      <c r="IY76" s="154"/>
      <c r="IZ76" s="154"/>
      <c r="JA76" s="154"/>
      <c r="JB76" s="154"/>
      <c r="JC76" s="154"/>
      <c r="JD76" s="154"/>
      <c r="JE76" s="154"/>
      <c r="JF76" s="154"/>
      <c r="JG76" s="8"/>
      <c r="JH76" s="154"/>
      <c r="JI76" s="154"/>
      <c r="JJ76" s="154"/>
      <c r="JK76" s="154"/>
      <c r="JL76" s="154"/>
      <c r="JM76" s="154"/>
      <c r="JN76" s="154"/>
      <c r="JO76" s="154"/>
      <c r="JP76" s="154"/>
      <c r="JQ76" s="154"/>
      <c r="JR76" s="8"/>
      <c r="JS76" s="154"/>
      <c r="JT76" s="154"/>
      <c r="JU76" s="154"/>
      <c r="JV76" s="154"/>
      <c r="JW76" s="154"/>
      <c r="JX76" s="154"/>
      <c r="JY76" s="154"/>
      <c r="JZ76" s="154"/>
      <c r="KA76" s="154"/>
      <c r="KB76" s="154"/>
      <c r="KC76" s="8"/>
      <c r="KD76" s="154"/>
      <c r="KE76" s="154"/>
      <c r="KF76" s="154"/>
      <c r="KG76" s="154"/>
      <c r="KH76" s="154"/>
      <c r="KI76" s="154"/>
      <c r="KJ76" s="154"/>
      <c r="KK76" s="154"/>
      <c r="KL76" s="154"/>
      <c r="KM76" s="154"/>
      <c r="KN76" s="8"/>
      <c r="KO76" s="154"/>
      <c r="KP76" s="154"/>
      <c r="KQ76" s="154"/>
      <c r="KR76" s="154"/>
      <c r="KS76" s="154"/>
      <c r="KT76" s="154"/>
      <c r="KU76" s="154"/>
      <c r="KV76" s="154"/>
      <c r="KW76" s="154"/>
      <c r="KX76" s="154"/>
      <c r="KY76" s="8"/>
      <c r="KZ76" s="154"/>
      <c r="LA76" s="154"/>
      <c r="LB76" s="154"/>
      <c r="LC76" s="154"/>
      <c r="LD76" s="154"/>
      <c r="LE76" s="154"/>
      <c r="LF76" s="154"/>
      <c r="LG76" s="154"/>
      <c r="LH76" s="154"/>
      <c r="LI76" s="154"/>
      <c r="LJ76" s="8"/>
      <c r="LK76" s="154"/>
      <c r="LL76" s="154"/>
      <c r="LM76" s="154"/>
      <c r="LN76" s="154"/>
      <c r="LO76" s="154"/>
      <c r="LP76" s="154"/>
      <c r="LQ76" s="154"/>
      <c r="LR76" s="154"/>
      <c r="LS76" s="154"/>
      <c r="LT76" s="154"/>
    </row>
    <row r="77" spans="1:332" ht="12.75" x14ac:dyDescent="0.2">
      <c r="A77" s="155">
        <v>75</v>
      </c>
      <c r="B77" s="147" t="s">
        <v>141</v>
      </c>
      <c r="C77" s="155">
        <v>75</v>
      </c>
      <c r="D77" s="100"/>
      <c r="E77" s="100"/>
      <c r="F77" s="100"/>
      <c r="G77" s="100"/>
      <c r="H77" s="100"/>
      <c r="I77" s="100"/>
      <c r="J77" s="100"/>
      <c r="K77" s="100"/>
      <c r="L77" s="100"/>
      <c r="M77" s="100"/>
      <c r="N77" s="16"/>
      <c r="O77" s="100"/>
      <c r="P77" s="100"/>
      <c r="Q77" s="100"/>
      <c r="R77" s="100"/>
      <c r="S77" s="100"/>
      <c r="T77" s="100"/>
      <c r="U77" s="100"/>
      <c r="V77" s="100"/>
      <c r="W77" s="100"/>
      <c r="X77" s="100"/>
      <c r="Y77" s="16"/>
      <c r="Z77" s="100">
        <v>312.83065368362173</v>
      </c>
      <c r="AA77" s="100">
        <v>441.58982946438255</v>
      </c>
      <c r="AB77" s="100">
        <v>494.2900693982906</v>
      </c>
      <c r="AC77" s="100">
        <v>465.0412244669476</v>
      </c>
      <c r="AD77" s="100">
        <v>623.7101569619914</v>
      </c>
      <c r="AE77" s="100">
        <v>624.80488438962902</v>
      </c>
      <c r="AF77" s="100">
        <v>627.2768494129399</v>
      </c>
      <c r="AG77" s="100">
        <v>694.60146229474924</v>
      </c>
      <c r="AH77" s="100">
        <v>724.18655231967193</v>
      </c>
      <c r="AI77" s="100">
        <v>392.17778647309933</v>
      </c>
      <c r="AJ77" s="16"/>
      <c r="AK77" s="100"/>
      <c r="AL77" s="100"/>
      <c r="AM77" s="100"/>
      <c r="AN77" s="100"/>
      <c r="AO77" s="100"/>
      <c r="AP77" s="100"/>
      <c r="AQ77" s="100"/>
      <c r="AR77" s="100"/>
      <c r="AS77" s="100"/>
      <c r="AT77" s="100"/>
      <c r="AU77" s="16"/>
      <c r="AV77" s="100"/>
      <c r="AW77" s="100"/>
      <c r="AX77" s="100"/>
      <c r="AY77" s="100"/>
      <c r="AZ77" s="100"/>
      <c r="BA77" s="100"/>
      <c r="BB77" s="100"/>
      <c r="BC77" s="100"/>
      <c r="BD77" s="100"/>
      <c r="BE77" s="100"/>
      <c r="BF77" s="16"/>
      <c r="BG77" s="100"/>
      <c r="BH77" s="100"/>
      <c r="BI77" s="100"/>
      <c r="BJ77" s="100"/>
      <c r="BK77" s="100"/>
      <c r="BL77" s="100"/>
      <c r="BM77" s="100"/>
      <c r="BN77" s="100"/>
      <c r="BO77" s="100"/>
      <c r="BP77" s="100"/>
      <c r="BQ77" s="16"/>
      <c r="BR77" s="100"/>
      <c r="BS77" s="100"/>
      <c r="BT77" s="100"/>
      <c r="BU77" s="100"/>
      <c r="BV77" s="100"/>
      <c r="BW77" s="100"/>
      <c r="BX77" s="100"/>
      <c r="BY77" s="100"/>
      <c r="BZ77" s="100"/>
      <c r="CA77" s="100"/>
      <c r="CB77" s="16"/>
      <c r="CC77" s="100"/>
      <c r="CD77" s="100"/>
      <c r="CE77" s="100"/>
      <c r="CF77" s="100"/>
      <c r="CG77" s="100"/>
      <c r="CH77" s="100"/>
      <c r="CI77" s="100"/>
      <c r="CJ77" s="100"/>
      <c r="CK77" s="100"/>
      <c r="CL77" s="100"/>
      <c r="CM77" s="16"/>
      <c r="CN77" s="100">
        <v>0</v>
      </c>
      <c r="CO77" s="100">
        <v>0</v>
      </c>
      <c r="CP77" s="100">
        <v>0</v>
      </c>
      <c r="CQ77" s="100">
        <v>0</v>
      </c>
      <c r="CR77" s="100">
        <v>0</v>
      </c>
      <c r="CS77" s="100">
        <v>0</v>
      </c>
      <c r="CT77" s="100">
        <v>0</v>
      </c>
      <c r="CU77" s="100">
        <v>0</v>
      </c>
      <c r="CV77" s="100">
        <v>0</v>
      </c>
      <c r="CW77" s="100">
        <v>0</v>
      </c>
      <c r="CX77" s="16"/>
      <c r="CY77" s="100">
        <v>0</v>
      </c>
      <c r="CZ77" s="100">
        <v>0</v>
      </c>
      <c r="DA77" s="100">
        <v>0</v>
      </c>
      <c r="DB77" s="100">
        <v>0</v>
      </c>
      <c r="DC77" s="100">
        <v>0</v>
      </c>
      <c r="DD77" s="100">
        <v>0</v>
      </c>
      <c r="DE77" s="100">
        <v>0</v>
      </c>
      <c r="DF77" s="100">
        <v>0</v>
      </c>
      <c r="DG77" s="100">
        <v>0</v>
      </c>
      <c r="DH77" s="100">
        <v>0</v>
      </c>
      <c r="DI77" s="16"/>
      <c r="DJ77" s="100"/>
      <c r="DK77" s="100"/>
      <c r="DL77" s="100"/>
      <c r="DM77" s="100"/>
      <c r="DN77" s="100"/>
      <c r="DO77" s="100"/>
      <c r="DP77" s="100"/>
      <c r="DQ77" s="100"/>
      <c r="DR77" s="100"/>
      <c r="DS77" s="100"/>
      <c r="DT77" s="16"/>
      <c r="DU77" s="100"/>
      <c r="DV77" s="100"/>
      <c r="DW77" s="100"/>
      <c r="DX77" s="100"/>
      <c r="DY77" s="100"/>
      <c r="DZ77" s="100"/>
      <c r="EA77" s="100"/>
      <c r="EB77" s="100"/>
      <c r="EC77" s="100"/>
      <c r="ED77" s="100"/>
      <c r="EE77" s="16"/>
      <c r="EF77" s="100">
        <v>8920.7055629405422</v>
      </c>
      <c r="EG77" s="100">
        <v>9525.9780680545737</v>
      </c>
      <c r="EH77" s="100">
        <v>9916.8673078364427</v>
      </c>
      <c r="EI77" s="100">
        <v>12336.198808096595</v>
      </c>
      <c r="EJ77" s="100">
        <v>12882.393603515231</v>
      </c>
      <c r="EK77" s="100">
        <v>14091.926278486273</v>
      </c>
      <c r="EL77" s="100">
        <v>14429.890482479006</v>
      </c>
      <c r="EM77" s="100">
        <v>14714.996713507271</v>
      </c>
      <c r="EN77" s="100">
        <v>11287.559782548935</v>
      </c>
      <c r="EO77" s="100">
        <v>11772.638870904615</v>
      </c>
      <c r="EP77" s="16"/>
      <c r="EQ77" s="100"/>
      <c r="ER77" s="100"/>
      <c r="ES77" s="100"/>
      <c r="ET77" s="100"/>
      <c r="EU77" s="100"/>
      <c r="EV77" s="100"/>
      <c r="EW77" s="100"/>
      <c r="EX77" s="100"/>
      <c r="EY77" s="100"/>
      <c r="EZ77" s="100"/>
      <c r="FA77" s="16"/>
      <c r="FB77" s="100"/>
      <c r="FC77" s="100"/>
      <c r="FD77" s="100"/>
      <c r="FE77" s="100"/>
      <c r="FF77" s="100"/>
      <c r="FG77" s="100"/>
      <c r="FH77" s="100"/>
      <c r="FI77" s="100"/>
      <c r="FJ77" s="100"/>
      <c r="FK77" s="100"/>
      <c r="FL77" s="16"/>
      <c r="FM77" s="100">
        <v>0</v>
      </c>
      <c r="FN77" s="100">
        <v>0</v>
      </c>
      <c r="FO77" s="100">
        <v>0</v>
      </c>
      <c r="FP77" s="100">
        <v>0</v>
      </c>
      <c r="FQ77" s="100">
        <v>0</v>
      </c>
      <c r="FR77" s="100">
        <v>0</v>
      </c>
      <c r="FS77" s="100">
        <v>0</v>
      </c>
      <c r="FT77" s="100">
        <v>0</v>
      </c>
      <c r="FU77" s="100">
        <v>0</v>
      </c>
      <c r="FV77" s="100">
        <v>0</v>
      </c>
      <c r="FW77" s="16"/>
      <c r="FX77" s="100"/>
      <c r="FY77" s="100"/>
      <c r="FZ77" s="100"/>
      <c r="GA77" s="100"/>
      <c r="GB77" s="100"/>
      <c r="GC77" s="100"/>
      <c r="GD77" s="100"/>
      <c r="GE77" s="100"/>
      <c r="GF77" s="100"/>
      <c r="GG77" s="100"/>
      <c r="GH77" s="16"/>
      <c r="GI77" s="100"/>
      <c r="GJ77" s="100"/>
      <c r="GK77" s="100"/>
      <c r="GL77" s="100"/>
      <c r="GM77" s="100"/>
      <c r="GN77" s="100"/>
      <c r="GO77" s="100"/>
      <c r="GP77" s="100"/>
      <c r="GQ77" s="100"/>
      <c r="GR77" s="100"/>
      <c r="GS77" s="16"/>
      <c r="GT77" s="100">
        <v>891.69021899911138</v>
      </c>
      <c r="GU77" s="100">
        <v>868.15432706284014</v>
      </c>
      <c r="GV77" s="100">
        <v>831.00409798975966</v>
      </c>
      <c r="GW77" s="100">
        <v>561.71211521179066</v>
      </c>
      <c r="GX77" s="100">
        <v>575.95642319434501</v>
      </c>
      <c r="GY77" s="100">
        <v>598.68739120375756</v>
      </c>
      <c r="GZ77" s="100">
        <v>621.07980907367084</v>
      </c>
      <c r="HA77" s="100">
        <v>650.17040307964237</v>
      </c>
      <c r="HB77" s="100">
        <v>422.21832342648594</v>
      </c>
      <c r="HC77" s="100">
        <v>477.97353750406529</v>
      </c>
      <c r="HD77" s="16"/>
      <c r="HE77" s="100">
        <v>0</v>
      </c>
      <c r="HF77" s="100">
        <v>0</v>
      </c>
      <c r="HG77" s="100">
        <v>0</v>
      </c>
      <c r="HH77" s="100">
        <v>0</v>
      </c>
      <c r="HI77" s="100">
        <v>0</v>
      </c>
      <c r="HJ77" s="100">
        <v>0</v>
      </c>
      <c r="HK77" s="100">
        <v>0</v>
      </c>
      <c r="HL77" s="100">
        <v>0</v>
      </c>
      <c r="HM77" s="100">
        <v>0</v>
      </c>
      <c r="HN77" s="100">
        <v>0</v>
      </c>
      <c r="HP77" s="70"/>
      <c r="HQ77" s="70"/>
      <c r="HR77" s="70"/>
      <c r="HS77" s="70"/>
      <c r="HT77" s="70"/>
      <c r="HU77" s="70"/>
      <c r="HV77" s="70"/>
      <c r="HW77" s="70"/>
      <c r="HX77" s="70"/>
      <c r="HY77" s="70"/>
      <c r="HZ77" s="8"/>
      <c r="IA77" s="70"/>
      <c r="IB77" s="70"/>
      <c r="IC77" s="70"/>
      <c r="ID77" s="70"/>
      <c r="IE77" s="70"/>
      <c r="IF77" s="70"/>
      <c r="IG77" s="70"/>
      <c r="IH77" s="70"/>
      <c r="II77" s="70"/>
      <c r="IJ77" s="70"/>
      <c r="IK77" s="8"/>
      <c r="IL77" s="70"/>
      <c r="IM77" s="70"/>
      <c r="IN77" s="70"/>
      <c r="IO77" s="70"/>
      <c r="IP77" s="70"/>
      <c r="IQ77" s="70"/>
      <c r="IR77" s="70"/>
      <c r="IS77" s="70"/>
      <c r="IT77" s="70"/>
      <c r="IU77" s="70"/>
      <c r="IV77" s="8"/>
      <c r="IW77" s="70"/>
      <c r="IX77" s="70"/>
      <c r="IY77" s="70"/>
      <c r="IZ77" s="70"/>
      <c r="JA77" s="70"/>
      <c r="JB77" s="70"/>
      <c r="JC77" s="70"/>
      <c r="JD77" s="70"/>
      <c r="JE77" s="70"/>
      <c r="JF77" s="70"/>
      <c r="JG77" s="8"/>
      <c r="JH77" s="70"/>
      <c r="JI77" s="70"/>
      <c r="JJ77" s="70"/>
      <c r="JK77" s="70"/>
      <c r="JL77" s="70"/>
      <c r="JM77" s="70"/>
      <c r="JN77" s="70"/>
      <c r="JO77" s="70"/>
      <c r="JP77" s="70"/>
      <c r="JQ77" s="70"/>
      <c r="JR77" s="8"/>
      <c r="JS77" s="70"/>
      <c r="JT77" s="70"/>
      <c r="JU77" s="70"/>
      <c r="JV77" s="70"/>
      <c r="JW77" s="70"/>
      <c r="JX77" s="70"/>
      <c r="JY77" s="70"/>
      <c r="JZ77" s="70"/>
      <c r="KA77" s="70"/>
      <c r="KB77" s="70"/>
      <c r="KC77" s="8"/>
      <c r="KD77" s="70"/>
      <c r="KE77" s="70"/>
      <c r="KF77" s="70"/>
      <c r="KG77" s="70"/>
      <c r="KH77" s="70"/>
      <c r="KI77" s="70"/>
      <c r="KJ77" s="70"/>
      <c r="KK77" s="70"/>
      <c r="KL77" s="70"/>
      <c r="KM77" s="70"/>
      <c r="KN77" s="8"/>
      <c r="KO77" s="70"/>
      <c r="KP77" s="70"/>
      <c r="KQ77" s="70"/>
      <c r="KR77" s="70"/>
      <c r="KS77" s="70"/>
      <c r="KT77" s="70"/>
      <c r="KU77" s="70"/>
      <c r="KV77" s="70"/>
      <c r="KW77" s="70"/>
      <c r="KX77" s="70"/>
      <c r="KY77" s="8"/>
      <c r="KZ77" s="70"/>
      <c r="LA77" s="70"/>
      <c r="LB77" s="70"/>
      <c r="LC77" s="70"/>
      <c r="LD77" s="70"/>
      <c r="LE77" s="70"/>
      <c r="LF77" s="70"/>
      <c r="LG77" s="70"/>
      <c r="LH77" s="70"/>
      <c r="LI77" s="70"/>
      <c r="LJ77" s="8"/>
      <c r="LK77" s="70"/>
      <c r="LL77" s="70"/>
      <c r="LM77" s="70"/>
      <c r="LN77" s="70"/>
      <c r="LO77" s="70"/>
      <c r="LP77" s="70"/>
      <c r="LQ77" s="70"/>
      <c r="LR77" s="70"/>
      <c r="LS77" s="70"/>
      <c r="LT77" s="70"/>
    </row>
    <row r="78" spans="1:332" ht="12.75" x14ac:dyDescent="0.2">
      <c r="A78" s="155">
        <v>76</v>
      </c>
      <c r="B78" s="145" t="s">
        <v>142</v>
      </c>
      <c r="C78" s="155">
        <v>76</v>
      </c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16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16"/>
      <c r="Z78" s="99">
        <v>0</v>
      </c>
      <c r="AA78" s="99">
        <v>0</v>
      </c>
      <c r="AB78" s="99">
        <v>0</v>
      </c>
      <c r="AC78" s="99">
        <v>0</v>
      </c>
      <c r="AD78" s="99">
        <v>0</v>
      </c>
      <c r="AE78" s="99">
        <v>0</v>
      </c>
      <c r="AF78" s="99">
        <v>0</v>
      </c>
      <c r="AG78" s="99">
        <v>0</v>
      </c>
      <c r="AH78" s="99">
        <v>0</v>
      </c>
      <c r="AI78" s="99">
        <v>0</v>
      </c>
      <c r="AJ78" s="16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16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16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16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16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16"/>
      <c r="CN78" s="99">
        <v>0</v>
      </c>
      <c r="CO78" s="99">
        <v>0</v>
      </c>
      <c r="CP78" s="99">
        <v>0</v>
      </c>
      <c r="CQ78" s="99">
        <v>0</v>
      </c>
      <c r="CR78" s="99">
        <v>0</v>
      </c>
      <c r="CS78" s="99">
        <v>0</v>
      </c>
      <c r="CT78" s="99">
        <v>0</v>
      </c>
      <c r="CU78" s="99">
        <v>0</v>
      </c>
      <c r="CV78" s="99">
        <v>0</v>
      </c>
      <c r="CW78" s="99">
        <v>0</v>
      </c>
      <c r="CX78" s="16"/>
      <c r="CY78" s="99">
        <v>0</v>
      </c>
      <c r="CZ78" s="99">
        <v>0</v>
      </c>
      <c r="DA78" s="99">
        <v>0</v>
      </c>
      <c r="DB78" s="99">
        <v>0</v>
      </c>
      <c r="DC78" s="99">
        <v>0</v>
      </c>
      <c r="DD78" s="99">
        <v>0</v>
      </c>
      <c r="DE78" s="99">
        <v>0</v>
      </c>
      <c r="DF78" s="99">
        <v>0</v>
      </c>
      <c r="DG78" s="99">
        <v>0</v>
      </c>
      <c r="DH78" s="99">
        <v>0</v>
      </c>
      <c r="DI78" s="16"/>
      <c r="DJ78" s="99"/>
      <c r="DK78" s="99"/>
      <c r="DL78" s="99"/>
      <c r="DM78" s="99"/>
      <c r="DN78" s="99"/>
      <c r="DO78" s="99"/>
      <c r="DP78" s="99"/>
      <c r="DQ78" s="99"/>
      <c r="DR78" s="99"/>
      <c r="DS78" s="99"/>
      <c r="DT78" s="16"/>
      <c r="DU78" s="99"/>
      <c r="DV78" s="99"/>
      <c r="DW78" s="99"/>
      <c r="DX78" s="99"/>
      <c r="DY78" s="99"/>
      <c r="DZ78" s="99"/>
      <c r="EA78" s="99"/>
      <c r="EB78" s="99"/>
      <c r="EC78" s="99"/>
      <c r="ED78" s="99"/>
      <c r="EE78" s="16"/>
      <c r="EF78" s="99"/>
      <c r="EG78" s="99"/>
      <c r="EH78" s="99"/>
      <c r="EI78" s="99"/>
      <c r="EJ78" s="99"/>
      <c r="EK78" s="99"/>
      <c r="EL78" s="99"/>
      <c r="EM78" s="99"/>
      <c r="EN78" s="99"/>
      <c r="EO78" s="99"/>
      <c r="EP78" s="16"/>
      <c r="EQ78" s="99"/>
      <c r="ER78" s="99"/>
      <c r="ES78" s="99"/>
      <c r="ET78" s="99"/>
      <c r="EU78" s="99"/>
      <c r="EV78" s="99"/>
      <c r="EW78" s="99"/>
      <c r="EX78" s="99"/>
      <c r="EY78" s="99"/>
      <c r="EZ78" s="99"/>
      <c r="FA78" s="16"/>
      <c r="FB78" s="99"/>
      <c r="FC78" s="99"/>
      <c r="FD78" s="99"/>
      <c r="FE78" s="99"/>
      <c r="FF78" s="99"/>
      <c r="FG78" s="99"/>
      <c r="FH78" s="99"/>
      <c r="FI78" s="99"/>
      <c r="FJ78" s="99"/>
      <c r="FK78" s="99"/>
      <c r="FL78" s="16"/>
      <c r="FM78" s="99">
        <v>0</v>
      </c>
      <c r="FN78" s="99">
        <v>0</v>
      </c>
      <c r="FO78" s="99">
        <v>0</v>
      </c>
      <c r="FP78" s="99">
        <v>0</v>
      </c>
      <c r="FQ78" s="99">
        <v>0</v>
      </c>
      <c r="FR78" s="99">
        <v>0</v>
      </c>
      <c r="FS78" s="99">
        <v>0</v>
      </c>
      <c r="FT78" s="99">
        <v>0</v>
      </c>
      <c r="FU78" s="99">
        <v>0</v>
      </c>
      <c r="FV78" s="99">
        <v>0</v>
      </c>
      <c r="FW78" s="16"/>
      <c r="FX78" s="99"/>
      <c r="FY78" s="99"/>
      <c r="FZ78" s="99"/>
      <c r="GA78" s="99"/>
      <c r="GB78" s="99"/>
      <c r="GC78" s="99"/>
      <c r="GD78" s="99"/>
      <c r="GE78" s="99"/>
      <c r="GF78" s="99"/>
      <c r="GG78" s="99"/>
      <c r="GH78" s="16"/>
      <c r="GI78" s="99"/>
      <c r="GJ78" s="99"/>
      <c r="GK78" s="99"/>
      <c r="GL78" s="99"/>
      <c r="GM78" s="99"/>
      <c r="GN78" s="99"/>
      <c r="GO78" s="99"/>
      <c r="GP78" s="99"/>
      <c r="GQ78" s="99"/>
      <c r="GR78" s="99"/>
      <c r="GS78" s="16"/>
      <c r="GT78" s="99">
        <v>64.194709366613836</v>
      </c>
      <c r="GU78" s="99">
        <v>62.665524894164115</v>
      </c>
      <c r="GV78" s="99">
        <v>66.546230275869448</v>
      </c>
      <c r="GW78" s="99">
        <v>64.662159132848302</v>
      </c>
      <c r="GX78" s="99">
        <v>59.870146904761903</v>
      </c>
      <c r="GY78" s="99">
        <v>59.274603571428578</v>
      </c>
      <c r="GZ78" s="99">
        <v>52.508804761904756</v>
      </c>
      <c r="HA78" s="99">
        <v>58.756119047619045</v>
      </c>
      <c r="HB78" s="99">
        <v>93.323778095238097</v>
      </c>
      <c r="HC78" s="99">
        <v>87.839307142857137</v>
      </c>
      <c r="HD78" s="16"/>
      <c r="HE78" s="99">
        <v>5947.31</v>
      </c>
      <c r="HF78" s="99">
        <v>6040.2735714285718</v>
      </c>
      <c r="HG78" s="99">
        <v>6230.6671904285704</v>
      </c>
      <c r="HH78" s="99">
        <v>6269.5445</v>
      </c>
      <c r="HI78" s="99">
        <v>6273.8324414285726</v>
      </c>
      <c r="HJ78" s="99">
        <v>6609.6886019047606</v>
      </c>
      <c r="HK78" s="99">
        <v>7071.0270276190467</v>
      </c>
      <c r="HL78" s="99">
        <v>7372.2801902380988</v>
      </c>
      <c r="HM78" s="99">
        <v>9349.9544290476188</v>
      </c>
      <c r="HN78" s="99">
        <v>10129.949079523811</v>
      </c>
      <c r="HP78" s="154"/>
      <c r="HQ78" s="154"/>
      <c r="HR78" s="154"/>
      <c r="HS78" s="154"/>
      <c r="HT78" s="154"/>
      <c r="HU78" s="154"/>
      <c r="HV78" s="154"/>
      <c r="HW78" s="154"/>
      <c r="HX78" s="154"/>
      <c r="HY78" s="154"/>
      <c r="HZ78" s="8"/>
      <c r="IA78" s="154"/>
      <c r="IB78" s="154"/>
      <c r="IC78" s="154"/>
      <c r="ID78" s="154"/>
      <c r="IE78" s="154"/>
      <c r="IF78" s="154"/>
      <c r="IG78" s="154"/>
      <c r="IH78" s="154"/>
      <c r="II78" s="154"/>
      <c r="IJ78" s="154"/>
      <c r="IK78" s="8"/>
      <c r="IL78" s="154"/>
      <c r="IM78" s="154"/>
      <c r="IN78" s="154"/>
      <c r="IO78" s="154"/>
      <c r="IP78" s="154"/>
      <c r="IQ78" s="154"/>
      <c r="IR78" s="154"/>
      <c r="IS78" s="154"/>
      <c r="IT78" s="154"/>
      <c r="IU78" s="154"/>
      <c r="IV78" s="8"/>
      <c r="IW78" s="154"/>
      <c r="IX78" s="154"/>
      <c r="IY78" s="154"/>
      <c r="IZ78" s="154"/>
      <c r="JA78" s="154"/>
      <c r="JB78" s="154"/>
      <c r="JC78" s="154"/>
      <c r="JD78" s="154"/>
      <c r="JE78" s="154"/>
      <c r="JF78" s="154"/>
      <c r="JG78" s="8"/>
      <c r="JH78" s="154"/>
      <c r="JI78" s="154"/>
      <c r="JJ78" s="154"/>
      <c r="JK78" s="154"/>
      <c r="JL78" s="154"/>
      <c r="JM78" s="154"/>
      <c r="JN78" s="154"/>
      <c r="JO78" s="154"/>
      <c r="JP78" s="154"/>
      <c r="JQ78" s="154"/>
      <c r="JR78" s="8"/>
      <c r="JS78" s="154"/>
      <c r="JT78" s="154"/>
      <c r="JU78" s="154"/>
      <c r="JV78" s="154"/>
      <c r="JW78" s="154"/>
      <c r="JX78" s="154"/>
      <c r="JY78" s="154"/>
      <c r="JZ78" s="154"/>
      <c r="KA78" s="154"/>
      <c r="KB78" s="154"/>
      <c r="KC78" s="8"/>
      <c r="KD78" s="154"/>
      <c r="KE78" s="154"/>
      <c r="KF78" s="154"/>
      <c r="KG78" s="154"/>
      <c r="KH78" s="154"/>
      <c r="KI78" s="154"/>
      <c r="KJ78" s="154"/>
      <c r="KK78" s="154"/>
      <c r="KL78" s="154"/>
      <c r="KM78" s="154"/>
      <c r="KN78" s="8"/>
      <c r="KO78" s="154"/>
      <c r="KP78" s="154"/>
      <c r="KQ78" s="154"/>
      <c r="KR78" s="154"/>
      <c r="KS78" s="154"/>
      <c r="KT78" s="154"/>
      <c r="KU78" s="154"/>
      <c r="KV78" s="154"/>
      <c r="KW78" s="154"/>
      <c r="KX78" s="154"/>
      <c r="KY78" s="8"/>
      <c r="KZ78" s="154"/>
      <c r="LA78" s="154"/>
      <c r="LB78" s="154"/>
      <c r="LC78" s="154"/>
      <c r="LD78" s="154"/>
      <c r="LE78" s="154"/>
      <c r="LF78" s="154"/>
      <c r="LG78" s="154"/>
      <c r="LH78" s="154"/>
      <c r="LI78" s="154"/>
      <c r="LJ78" s="8"/>
      <c r="LK78" s="154"/>
      <c r="LL78" s="154"/>
      <c r="LM78" s="154"/>
      <c r="LN78" s="154"/>
      <c r="LO78" s="154"/>
      <c r="LP78" s="154"/>
      <c r="LQ78" s="154"/>
      <c r="LR78" s="154"/>
      <c r="LS78" s="154"/>
      <c r="LT78" s="154"/>
    </row>
    <row r="79" spans="1:332" ht="12.75" x14ac:dyDescent="0.2">
      <c r="A79" s="155">
        <v>77</v>
      </c>
      <c r="B79" s="144" t="s">
        <v>143</v>
      </c>
      <c r="C79" s="155">
        <v>77</v>
      </c>
      <c r="D79" s="100"/>
      <c r="E79" s="100"/>
      <c r="F79" s="100"/>
      <c r="G79" s="100"/>
      <c r="H79" s="100"/>
      <c r="I79" s="100"/>
      <c r="J79" s="100"/>
      <c r="K79" s="100"/>
      <c r="L79" s="100"/>
      <c r="M79" s="100"/>
      <c r="N79" s="16"/>
      <c r="O79" s="100"/>
      <c r="P79" s="100"/>
      <c r="Q79" s="100"/>
      <c r="R79" s="100"/>
      <c r="S79" s="100"/>
      <c r="T79" s="100"/>
      <c r="U79" s="100"/>
      <c r="V79" s="100"/>
      <c r="W79" s="100"/>
      <c r="X79" s="100"/>
      <c r="Y79" s="16"/>
      <c r="Z79" s="100">
        <v>0</v>
      </c>
      <c r="AA79" s="100">
        <v>0</v>
      </c>
      <c r="AB79" s="100">
        <v>0</v>
      </c>
      <c r="AC79" s="100">
        <v>0</v>
      </c>
      <c r="AD79" s="100">
        <v>0</v>
      </c>
      <c r="AE79" s="100">
        <v>0</v>
      </c>
      <c r="AF79" s="100">
        <v>0</v>
      </c>
      <c r="AG79" s="100">
        <v>0</v>
      </c>
      <c r="AH79" s="100">
        <v>0</v>
      </c>
      <c r="AI79" s="100">
        <v>0</v>
      </c>
      <c r="AJ79" s="16"/>
      <c r="AK79" s="100"/>
      <c r="AL79" s="100"/>
      <c r="AM79" s="100"/>
      <c r="AN79" s="100"/>
      <c r="AO79" s="100"/>
      <c r="AP79" s="100"/>
      <c r="AQ79" s="100"/>
      <c r="AR79" s="100"/>
      <c r="AS79" s="100"/>
      <c r="AT79" s="100"/>
      <c r="AU79" s="16"/>
      <c r="AV79" s="100"/>
      <c r="AW79" s="100"/>
      <c r="AX79" s="100"/>
      <c r="AY79" s="100"/>
      <c r="AZ79" s="100"/>
      <c r="BA79" s="100"/>
      <c r="BB79" s="100"/>
      <c r="BC79" s="100"/>
      <c r="BD79" s="100"/>
      <c r="BE79" s="100"/>
      <c r="BF79" s="16"/>
      <c r="BG79" s="100"/>
      <c r="BH79" s="100"/>
      <c r="BI79" s="100"/>
      <c r="BJ79" s="100"/>
      <c r="BK79" s="100"/>
      <c r="BL79" s="100"/>
      <c r="BM79" s="100"/>
      <c r="BN79" s="100"/>
      <c r="BO79" s="100"/>
      <c r="BP79" s="100"/>
      <c r="BQ79" s="16"/>
      <c r="BR79" s="100"/>
      <c r="BS79" s="100"/>
      <c r="BT79" s="100"/>
      <c r="BU79" s="100"/>
      <c r="BV79" s="100"/>
      <c r="BW79" s="100"/>
      <c r="BX79" s="100"/>
      <c r="BY79" s="100"/>
      <c r="BZ79" s="100"/>
      <c r="CA79" s="100"/>
      <c r="CB79" s="16"/>
      <c r="CC79" s="100"/>
      <c r="CD79" s="100"/>
      <c r="CE79" s="100"/>
      <c r="CF79" s="100"/>
      <c r="CG79" s="100"/>
      <c r="CH79" s="100"/>
      <c r="CI79" s="100"/>
      <c r="CJ79" s="100"/>
      <c r="CK79" s="100"/>
      <c r="CL79" s="100"/>
      <c r="CM79" s="16"/>
      <c r="CN79" s="100">
        <v>0</v>
      </c>
      <c r="CO79" s="100">
        <v>0</v>
      </c>
      <c r="CP79" s="100">
        <v>0</v>
      </c>
      <c r="CQ79" s="100">
        <v>0</v>
      </c>
      <c r="CR79" s="100">
        <v>0</v>
      </c>
      <c r="CS79" s="100">
        <v>0</v>
      </c>
      <c r="CT79" s="100">
        <v>0</v>
      </c>
      <c r="CU79" s="100">
        <v>0</v>
      </c>
      <c r="CV79" s="100">
        <v>0</v>
      </c>
      <c r="CW79" s="100">
        <v>0</v>
      </c>
      <c r="CX79" s="16"/>
      <c r="CY79" s="100">
        <v>0</v>
      </c>
      <c r="CZ79" s="100">
        <v>0</v>
      </c>
      <c r="DA79" s="100">
        <v>0</v>
      </c>
      <c r="DB79" s="100">
        <v>0</v>
      </c>
      <c r="DC79" s="100">
        <v>0</v>
      </c>
      <c r="DD79" s="100">
        <v>0</v>
      </c>
      <c r="DE79" s="100">
        <v>0</v>
      </c>
      <c r="DF79" s="100">
        <v>0</v>
      </c>
      <c r="DG79" s="100">
        <v>0</v>
      </c>
      <c r="DH79" s="100">
        <v>0</v>
      </c>
      <c r="DI79" s="16"/>
      <c r="DJ79" s="100"/>
      <c r="DK79" s="100"/>
      <c r="DL79" s="100"/>
      <c r="DM79" s="100"/>
      <c r="DN79" s="100"/>
      <c r="DO79" s="100"/>
      <c r="DP79" s="100"/>
      <c r="DQ79" s="100"/>
      <c r="DR79" s="100"/>
      <c r="DS79" s="100"/>
      <c r="DT79" s="16"/>
      <c r="DU79" s="100"/>
      <c r="DV79" s="100"/>
      <c r="DW79" s="100"/>
      <c r="DX79" s="100"/>
      <c r="DY79" s="100"/>
      <c r="DZ79" s="100"/>
      <c r="EA79" s="100"/>
      <c r="EB79" s="100"/>
      <c r="EC79" s="100"/>
      <c r="ED79" s="100"/>
      <c r="EE79" s="16"/>
      <c r="EF79" s="100">
        <v>17.93127870512243</v>
      </c>
      <c r="EG79" s="100">
        <v>19.147921257123635</v>
      </c>
      <c r="EH79" s="100">
        <v>19.933637572039391</v>
      </c>
      <c r="EI79" s="100">
        <v>21.048745190981386</v>
      </c>
      <c r="EJ79" s="100">
        <v>28.672999999999998</v>
      </c>
      <c r="EK79" s="100">
        <v>32.192190476190476</v>
      </c>
      <c r="EL79" s="100">
        <v>32.495880952380951</v>
      </c>
      <c r="EM79" s="100">
        <v>22.13</v>
      </c>
      <c r="EN79" s="100">
        <v>13.974976190476191</v>
      </c>
      <c r="EO79" s="100">
        <v>17.853190476190477</v>
      </c>
      <c r="EP79" s="16"/>
      <c r="EQ79" s="100"/>
      <c r="ER79" s="100"/>
      <c r="ES79" s="100"/>
      <c r="ET79" s="100"/>
      <c r="EU79" s="100"/>
      <c r="EV79" s="100"/>
      <c r="EW79" s="100"/>
      <c r="EX79" s="100"/>
      <c r="EY79" s="100"/>
      <c r="EZ79" s="100"/>
      <c r="FA79" s="16"/>
      <c r="FB79" s="100"/>
      <c r="FC79" s="100"/>
      <c r="FD79" s="100"/>
      <c r="FE79" s="100"/>
      <c r="FF79" s="100"/>
      <c r="FG79" s="100"/>
      <c r="FH79" s="100"/>
      <c r="FI79" s="100"/>
      <c r="FJ79" s="100"/>
      <c r="FK79" s="100"/>
      <c r="FL79" s="16"/>
      <c r="FM79" s="100">
        <v>0</v>
      </c>
      <c r="FN79" s="100">
        <v>0</v>
      </c>
      <c r="FO79" s="100">
        <v>0</v>
      </c>
      <c r="FP79" s="100">
        <v>0</v>
      </c>
      <c r="FQ79" s="100">
        <v>0</v>
      </c>
      <c r="FR79" s="100">
        <v>0</v>
      </c>
      <c r="FS79" s="100">
        <v>0</v>
      </c>
      <c r="FT79" s="100">
        <v>0</v>
      </c>
      <c r="FU79" s="100">
        <v>0</v>
      </c>
      <c r="FV79" s="100">
        <v>0</v>
      </c>
      <c r="FW79" s="16"/>
      <c r="FX79" s="100"/>
      <c r="FY79" s="100"/>
      <c r="FZ79" s="100"/>
      <c r="GA79" s="100"/>
      <c r="GB79" s="100"/>
      <c r="GC79" s="100"/>
      <c r="GD79" s="100"/>
      <c r="GE79" s="100"/>
      <c r="GF79" s="100"/>
      <c r="GG79" s="100"/>
      <c r="GH79" s="16"/>
      <c r="GI79" s="100"/>
      <c r="GJ79" s="100"/>
      <c r="GK79" s="100"/>
      <c r="GL79" s="100"/>
      <c r="GM79" s="100"/>
      <c r="GN79" s="100"/>
      <c r="GO79" s="100"/>
      <c r="GP79" s="100"/>
      <c r="GQ79" s="100"/>
      <c r="GR79" s="100"/>
      <c r="GS79" s="16"/>
      <c r="GT79" s="100">
        <v>25.797130887573466</v>
      </c>
      <c r="GU79" s="100">
        <v>25.116223469392647</v>
      </c>
      <c r="GV79" s="100">
        <v>24.041445142254187</v>
      </c>
      <c r="GW79" s="100">
        <v>23.99969965954347</v>
      </c>
      <c r="GX79" s="100">
        <v>35.170238095238091</v>
      </c>
      <c r="GY79" s="100">
        <v>21.888619047619045</v>
      </c>
      <c r="GZ79" s="100">
        <v>34.920380952380953</v>
      </c>
      <c r="HA79" s="100">
        <v>32.749380952380953</v>
      </c>
      <c r="HB79" s="100">
        <v>23.853642857142859</v>
      </c>
      <c r="HC79" s="100">
        <v>14.050666666666666</v>
      </c>
      <c r="HD79" s="16"/>
      <c r="HE79" s="100">
        <v>0</v>
      </c>
      <c r="HF79" s="100">
        <v>0</v>
      </c>
      <c r="HG79" s="100">
        <v>0</v>
      </c>
      <c r="HH79" s="100">
        <v>0</v>
      </c>
      <c r="HI79" s="100">
        <v>0.27142857142857146</v>
      </c>
      <c r="HJ79" s="100">
        <v>4.5476190476190476E-2</v>
      </c>
      <c r="HK79" s="100">
        <v>0</v>
      </c>
      <c r="HL79" s="100">
        <v>0</v>
      </c>
      <c r="HM79" s="100">
        <v>0</v>
      </c>
      <c r="HN79" s="100">
        <v>0</v>
      </c>
      <c r="HP79" s="70"/>
      <c r="HQ79" s="70"/>
      <c r="HR79" s="70"/>
      <c r="HS79" s="70"/>
      <c r="HT79" s="70"/>
      <c r="HU79" s="70"/>
      <c r="HV79" s="70"/>
      <c r="HW79" s="70"/>
      <c r="HX79" s="70"/>
      <c r="HY79" s="70"/>
      <c r="HZ79" s="8"/>
      <c r="IA79" s="70"/>
      <c r="IB79" s="70"/>
      <c r="IC79" s="70"/>
      <c r="ID79" s="70"/>
      <c r="IE79" s="70"/>
      <c r="IF79" s="70"/>
      <c r="IG79" s="70"/>
      <c r="IH79" s="70"/>
      <c r="II79" s="70"/>
      <c r="IJ79" s="70"/>
      <c r="IK79" s="8"/>
      <c r="IL79" s="70"/>
      <c r="IM79" s="70"/>
      <c r="IN79" s="70"/>
      <c r="IO79" s="70"/>
      <c r="IP79" s="70"/>
      <c r="IQ79" s="70"/>
      <c r="IR79" s="70"/>
      <c r="IS79" s="70"/>
      <c r="IT79" s="70"/>
      <c r="IU79" s="70"/>
      <c r="IV79" s="8"/>
      <c r="IW79" s="70"/>
      <c r="IX79" s="70"/>
      <c r="IY79" s="70"/>
      <c r="IZ79" s="70"/>
      <c r="JA79" s="70"/>
      <c r="JB79" s="70"/>
      <c r="JC79" s="70"/>
      <c r="JD79" s="70"/>
      <c r="JE79" s="70"/>
      <c r="JF79" s="70"/>
      <c r="JG79" s="8"/>
      <c r="JH79" s="70"/>
      <c r="JI79" s="70"/>
      <c r="JJ79" s="70"/>
      <c r="JK79" s="70"/>
      <c r="JL79" s="70"/>
      <c r="JM79" s="70"/>
      <c r="JN79" s="70"/>
      <c r="JO79" s="70"/>
      <c r="JP79" s="70"/>
      <c r="JQ79" s="70"/>
      <c r="JR79" s="8"/>
      <c r="JS79" s="70"/>
      <c r="JT79" s="70"/>
      <c r="JU79" s="70"/>
      <c r="JV79" s="70"/>
      <c r="JW79" s="70"/>
      <c r="JX79" s="70"/>
      <c r="JY79" s="70"/>
      <c r="JZ79" s="70"/>
      <c r="KA79" s="70"/>
      <c r="KB79" s="70"/>
      <c r="KC79" s="8"/>
      <c r="KD79" s="70"/>
      <c r="KE79" s="70"/>
      <c r="KF79" s="70"/>
      <c r="KG79" s="70"/>
      <c r="KH79" s="70"/>
      <c r="KI79" s="70"/>
      <c r="KJ79" s="70"/>
      <c r="KK79" s="70"/>
      <c r="KL79" s="70"/>
      <c r="KM79" s="70"/>
      <c r="KN79" s="8"/>
      <c r="KO79" s="70"/>
      <c r="KP79" s="70"/>
      <c r="KQ79" s="70"/>
      <c r="KR79" s="70"/>
      <c r="KS79" s="70"/>
      <c r="KT79" s="70"/>
      <c r="KU79" s="70"/>
      <c r="KV79" s="70"/>
      <c r="KW79" s="70"/>
      <c r="KX79" s="70"/>
      <c r="KY79" s="8"/>
      <c r="KZ79" s="70"/>
      <c r="LA79" s="70"/>
      <c r="LB79" s="70"/>
      <c r="LC79" s="70"/>
      <c r="LD79" s="70"/>
      <c r="LE79" s="70"/>
      <c r="LF79" s="70"/>
      <c r="LG79" s="70"/>
      <c r="LH79" s="70"/>
      <c r="LI79" s="70"/>
      <c r="LJ79" s="8"/>
      <c r="LK79" s="70"/>
      <c r="LL79" s="70"/>
      <c r="LM79" s="70"/>
      <c r="LN79" s="70"/>
      <c r="LO79" s="70"/>
      <c r="LP79" s="70"/>
      <c r="LQ79" s="70"/>
      <c r="LR79" s="70"/>
      <c r="LS79" s="70"/>
      <c r="LT79" s="70"/>
    </row>
    <row r="80" spans="1:332" ht="12.75" x14ac:dyDescent="0.2">
      <c r="A80" s="155">
        <v>78</v>
      </c>
      <c r="B80" s="145" t="s">
        <v>144</v>
      </c>
      <c r="C80" s="155">
        <v>78</v>
      </c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16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16"/>
      <c r="Z80" s="99">
        <v>0</v>
      </c>
      <c r="AA80" s="99">
        <v>0</v>
      </c>
      <c r="AB80" s="99">
        <v>0</v>
      </c>
      <c r="AC80" s="99">
        <v>0</v>
      </c>
      <c r="AD80" s="99">
        <v>0</v>
      </c>
      <c r="AE80" s="99">
        <v>0</v>
      </c>
      <c r="AF80" s="99">
        <v>0</v>
      </c>
      <c r="AG80" s="99">
        <v>0</v>
      </c>
      <c r="AH80" s="99">
        <v>0</v>
      </c>
      <c r="AI80" s="99">
        <v>0</v>
      </c>
      <c r="AJ80" s="16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16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16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16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16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16"/>
      <c r="CN80" s="99">
        <v>0</v>
      </c>
      <c r="CO80" s="99">
        <v>0</v>
      </c>
      <c r="CP80" s="99">
        <v>0</v>
      </c>
      <c r="CQ80" s="99">
        <v>0</v>
      </c>
      <c r="CR80" s="99">
        <v>0</v>
      </c>
      <c r="CS80" s="99">
        <v>0</v>
      </c>
      <c r="CT80" s="99">
        <v>0</v>
      </c>
      <c r="CU80" s="99">
        <v>0</v>
      </c>
      <c r="CV80" s="99">
        <v>0</v>
      </c>
      <c r="CW80" s="99">
        <v>0</v>
      </c>
      <c r="CX80" s="16"/>
      <c r="CY80" s="99">
        <v>0</v>
      </c>
      <c r="CZ80" s="99">
        <v>0</v>
      </c>
      <c r="DA80" s="99">
        <v>0</v>
      </c>
      <c r="DB80" s="99">
        <v>0</v>
      </c>
      <c r="DC80" s="99">
        <v>0</v>
      </c>
      <c r="DD80" s="99">
        <v>0</v>
      </c>
      <c r="DE80" s="99">
        <v>0</v>
      </c>
      <c r="DF80" s="99">
        <v>0</v>
      </c>
      <c r="DG80" s="99">
        <v>0</v>
      </c>
      <c r="DH80" s="99">
        <v>0</v>
      </c>
      <c r="DI80" s="16"/>
      <c r="DJ80" s="99"/>
      <c r="DK80" s="99"/>
      <c r="DL80" s="99"/>
      <c r="DM80" s="99"/>
      <c r="DN80" s="99"/>
      <c r="DO80" s="99"/>
      <c r="DP80" s="99"/>
      <c r="DQ80" s="99"/>
      <c r="DR80" s="99"/>
      <c r="DS80" s="99"/>
      <c r="DT80" s="16"/>
      <c r="DU80" s="99"/>
      <c r="DV80" s="99"/>
      <c r="DW80" s="99"/>
      <c r="DX80" s="99"/>
      <c r="DY80" s="99"/>
      <c r="DZ80" s="99"/>
      <c r="EA80" s="99"/>
      <c r="EB80" s="99"/>
      <c r="EC80" s="99"/>
      <c r="ED80" s="99"/>
      <c r="EE80" s="16"/>
      <c r="EF80" s="99">
        <v>325.91104545212153</v>
      </c>
      <c r="EG80" s="99">
        <v>348.02420606854633</v>
      </c>
      <c r="EH80" s="99">
        <v>362.30504068352724</v>
      </c>
      <c r="EI80" s="99">
        <v>382.57274695576263</v>
      </c>
      <c r="EJ80" s="99">
        <v>236.12169047619048</v>
      </c>
      <c r="EK80" s="99">
        <v>400.11061904761902</v>
      </c>
      <c r="EL80" s="99">
        <v>471.90404761904762</v>
      </c>
      <c r="EM80" s="99">
        <v>339.58080952380953</v>
      </c>
      <c r="EN80" s="99">
        <v>499.04250000000002</v>
      </c>
      <c r="EO80" s="99">
        <v>817.93988095238092</v>
      </c>
      <c r="EP80" s="16"/>
      <c r="EQ80" s="99"/>
      <c r="ER80" s="99"/>
      <c r="ES80" s="99"/>
      <c r="ET80" s="99"/>
      <c r="EU80" s="99"/>
      <c r="EV80" s="99"/>
      <c r="EW80" s="99"/>
      <c r="EX80" s="99"/>
      <c r="EY80" s="99"/>
      <c r="EZ80" s="99"/>
      <c r="FA80" s="16"/>
      <c r="FB80" s="99"/>
      <c r="FC80" s="99"/>
      <c r="FD80" s="99"/>
      <c r="FE80" s="99"/>
      <c r="FF80" s="99"/>
      <c r="FG80" s="99"/>
      <c r="FH80" s="99"/>
      <c r="FI80" s="99"/>
      <c r="FJ80" s="99"/>
      <c r="FK80" s="99"/>
      <c r="FL80" s="16"/>
      <c r="FM80" s="99">
        <v>0</v>
      </c>
      <c r="FN80" s="99">
        <v>0</v>
      </c>
      <c r="FO80" s="99">
        <v>0</v>
      </c>
      <c r="FP80" s="99">
        <v>0</v>
      </c>
      <c r="FQ80" s="99">
        <v>1.4676666666666667</v>
      </c>
      <c r="FR80" s="99">
        <v>0</v>
      </c>
      <c r="FS80" s="99">
        <v>2.898309523809524</v>
      </c>
      <c r="FT80" s="99">
        <v>28.198928571428574</v>
      </c>
      <c r="FU80" s="99">
        <v>798.66527904761892</v>
      </c>
      <c r="FV80" s="99">
        <v>1241.2378095238096</v>
      </c>
      <c r="FW80" s="16"/>
      <c r="FX80" s="99"/>
      <c r="FY80" s="99"/>
      <c r="FZ80" s="99"/>
      <c r="GA80" s="99"/>
      <c r="GB80" s="99"/>
      <c r="GC80" s="99"/>
      <c r="GD80" s="99"/>
      <c r="GE80" s="99"/>
      <c r="GF80" s="99"/>
      <c r="GG80" s="99"/>
      <c r="GH80" s="16"/>
      <c r="GI80" s="99"/>
      <c r="GJ80" s="99"/>
      <c r="GK80" s="99"/>
      <c r="GL80" s="99"/>
      <c r="GM80" s="99"/>
      <c r="GN80" s="99"/>
      <c r="GO80" s="99"/>
      <c r="GP80" s="99"/>
      <c r="GQ80" s="99"/>
      <c r="GR80" s="99"/>
      <c r="GS80" s="16"/>
      <c r="GT80" s="99"/>
      <c r="GU80" s="99"/>
      <c r="GV80" s="99"/>
      <c r="GW80" s="99"/>
      <c r="GX80" s="99"/>
      <c r="GY80" s="99"/>
      <c r="GZ80" s="99"/>
      <c r="HA80" s="99"/>
      <c r="HB80" s="99"/>
      <c r="HC80" s="99"/>
      <c r="HD80" s="16"/>
      <c r="HE80" s="99">
        <v>0</v>
      </c>
      <c r="HF80" s="99">
        <v>0</v>
      </c>
      <c r="HG80" s="99">
        <v>0</v>
      </c>
      <c r="HH80" s="99">
        <v>0</v>
      </c>
      <c r="HI80" s="99">
        <v>0</v>
      </c>
      <c r="HJ80" s="99">
        <v>0</v>
      </c>
      <c r="HK80" s="99">
        <v>0</v>
      </c>
      <c r="HL80" s="99">
        <v>0</v>
      </c>
      <c r="HM80" s="99">
        <v>0</v>
      </c>
      <c r="HN80" s="99">
        <v>0</v>
      </c>
      <c r="HP80" s="154"/>
      <c r="HQ80" s="154"/>
      <c r="HR80" s="154"/>
      <c r="HS80" s="154"/>
      <c r="HT80" s="154"/>
      <c r="HU80" s="154"/>
      <c r="HV80" s="154"/>
      <c r="HW80" s="154"/>
      <c r="HX80" s="154"/>
      <c r="HY80" s="154"/>
      <c r="HZ80" s="8"/>
      <c r="IA80" s="154"/>
      <c r="IB80" s="154"/>
      <c r="IC80" s="154"/>
      <c r="ID80" s="154"/>
      <c r="IE80" s="154"/>
      <c r="IF80" s="154"/>
      <c r="IG80" s="154"/>
      <c r="IH80" s="154"/>
      <c r="II80" s="154"/>
      <c r="IJ80" s="154"/>
      <c r="IK80" s="8"/>
      <c r="IL80" s="154"/>
      <c r="IM80" s="154"/>
      <c r="IN80" s="154"/>
      <c r="IO80" s="154"/>
      <c r="IP80" s="154"/>
      <c r="IQ80" s="154"/>
      <c r="IR80" s="154"/>
      <c r="IS80" s="154"/>
      <c r="IT80" s="154"/>
      <c r="IU80" s="154"/>
      <c r="IV80" s="8"/>
      <c r="IW80" s="154"/>
      <c r="IX80" s="154"/>
      <c r="IY80" s="154"/>
      <c r="IZ80" s="154"/>
      <c r="JA80" s="154"/>
      <c r="JB80" s="154"/>
      <c r="JC80" s="154"/>
      <c r="JD80" s="154"/>
      <c r="JE80" s="154"/>
      <c r="JF80" s="154"/>
      <c r="JG80" s="8"/>
      <c r="JH80" s="154"/>
      <c r="JI80" s="154"/>
      <c r="JJ80" s="154"/>
      <c r="JK80" s="154"/>
      <c r="JL80" s="154"/>
      <c r="JM80" s="154"/>
      <c r="JN80" s="154"/>
      <c r="JO80" s="154"/>
      <c r="JP80" s="154"/>
      <c r="JQ80" s="154"/>
      <c r="JR80" s="8"/>
      <c r="JS80" s="154"/>
      <c r="JT80" s="154"/>
      <c r="JU80" s="154"/>
      <c r="JV80" s="154"/>
      <c r="JW80" s="154"/>
      <c r="JX80" s="154"/>
      <c r="JY80" s="154"/>
      <c r="JZ80" s="154"/>
      <c r="KA80" s="154"/>
      <c r="KB80" s="154"/>
      <c r="KC80" s="8"/>
      <c r="KD80" s="154"/>
      <c r="KE80" s="154"/>
      <c r="KF80" s="154"/>
      <c r="KG80" s="154"/>
      <c r="KH80" s="154"/>
      <c r="KI80" s="154"/>
      <c r="KJ80" s="154"/>
      <c r="KK80" s="154"/>
      <c r="KL80" s="154"/>
      <c r="KM80" s="154"/>
      <c r="KN80" s="8"/>
      <c r="KO80" s="154"/>
      <c r="KP80" s="154"/>
      <c r="KQ80" s="154"/>
      <c r="KR80" s="154"/>
      <c r="KS80" s="154"/>
      <c r="KT80" s="154"/>
      <c r="KU80" s="154"/>
      <c r="KV80" s="154"/>
      <c r="KW80" s="154"/>
      <c r="KX80" s="154"/>
      <c r="KY80" s="8"/>
      <c r="KZ80" s="154"/>
      <c r="LA80" s="154"/>
      <c r="LB80" s="154"/>
      <c r="LC80" s="154"/>
      <c r="LD80" s="154"/>
      <c r="LE80" s="154"/>
      <c r="LF80" s="154"/>
      <c r="LG80" s="154"/>
      <c r="LH80" s="154"/>
      <c r="LI80" s="154"/>
      <c r="LJ80" s="8"/>
      <c r="LK80" s="154"/>
      <c r="LL80" s="154"/>
      <c r="LM80" s="154"/>
      <c r="LN80" s="154"/>
      <c r="LO80" s="154"/>
      <c r="LP80" s="154"/>
      <c r="LQ80" s="154"/>
      <c r="LR80" s="154"/>
      <c r="LS80" s="154"/>
      <c r="LT80" s="154"/>
    </row>
    <row r="81" spans="1:332" ht="12.75" x14ac:dyDescent="0.2">
      <c r="A81" s="155">
        <v>79</v>
      </c>
      <c r="B81" s="144" t="s">
        <v>145</v>
      </c>
      <c r="C81" s="155">
        <v>79</v>
      </c>
      <c r="D81" s="100"/>
      <c r="E81" s="100"/>
      <c r="F81" s="100"/>
      <c r="G81" s="100"/>
      <c r="H81" s="100"/>
      <c r="I81" s="100"/>
      <c r="J81" s="100"/>
      <c r="K81" s="100"/>
      <c r="L81" s="100"/>
      <c r="M81" s="100"/>
      <c r="N81" s="16"/>
      <c r="O81" s="100"/>
      <c r="P81" s="100"/>
      <c r="Q81" s="100"/>
      <c r="R81" s="100"/>
      <c r="S81" s="100"/>
      <c r="T81" s="100"/>
      <c r="U81" s="100"/>
      <c r="V81" s="100"/>
      <c r="W81" s="100"/>
      <c r="X81" s="100"/>
      <c r="Y81" s="16"/>
      <c r="Z81" s="100">
        <v>0</v>
      </c>
      <c r="AA81" s="100">
        <v>0</v>
      </c>
      <c r="AB81" s="100">
        <v>0</v>
      </c>
      <c r="AC81" s="100">
        <v>0</v>
      </c>
      <c r="AD81" s="100">
        <v>0</v>
      </c>
      <c r="AE81" s="100">
        <v>0</v>
      </c>
      <c r="AF81" s="100">
        <v>0</v>
      </c>
      <c r="AG81" s="100">
        <v>0</v>
      </c>
      <c r="AH81" s="100">
        <v>0</v>
      </c>
      <c r="AI81" s="100">
        <v>0</v>
      </c>
      <c r="AJ81" s="16"/>
      <c r="AK81" s="100"/>
      <c r="AL81" s="100"/>
      <c r="AM81" s="100"/>
      <c r="AN81" s="100"/>
      <c r="AO81" s="100"/>
      <c r="AP81" s="100"/>
      <c r="AQ81" s="100"/>
      <c r="AR81" s="100"/>
      <c r="AS81" s="100"/>
      <c r="AT81" s="100"/>
      <c r="AU81" s="16"/>
      <c r="AV81" s="100"/>
      <c r="AW81" s="100"/>
      <c r="AX81" s="100"/>
      <c r="AY81" s="100"/>
      <c r="AZ81" s="100"/>
      <c r="BA81" s="100"/>
      <c r="BB81" s="100"/>
      <c r="BC81" s="100"/>
      <c r="BD81" s="100"/>
      <c r="BE81" s="100"/>
      <c r="BF81" s="16"/>
      <c r="BG81" s="100"/>
      <c r="BH81" s="100"/>
      <c r="BI81" s="100"/>
      <c r="BJ81" s="100"/>
      <c r="BK81" s="100"/>
      <c r="BL81" s="100"/>
      <c r="BM81" s="100"/>
      <c r="BN81" s="100"/>
      <c r="BO81" s="100"/>
      <c r="BP81" s="100"/>
      <c r="BQ81" s="16"/>
      <c r="BR81" s="100"/>
      <c r="BS81" s="100"/>
      <c r="BT81" s="100"/>
      <c r="BU81" s="100"/>
      <c r="BV81" s="100"/>
      <c r="BW81" s="100"/>
      <c r="BX81" s="100"/>
      <c r="BY81" s="100"/>
      <c r="BZ81" s="100"/>
      <c r="CA81" s="100"/>
      <c r="CB81" s="16"/>
      <c r="CC81" s="100"/>
      <c r="CD81" s="100"/>
      <c r="CE81" s="100"/>
      <c r="CF81" s="100"/>
      <c r="CG81" s="100"/>
      <c r="CH81" s="100"/>
      <c r="CI81" s="100"/>
      <c r="CJ81" s="100"/>
      <c r="CK81" s="100"/>
      <c r="CL81" s="100"/>
      <c r="CM81" s="16"/>
      <c r="CN81" s="100">
        <v>0</v>
      </c>
      <c r="CO81" s="100">
        <v>0</v>
      </c>
      <c r="CP81" s="100">
        <v>0</v>
      </c>
      <c r="CQ81" s="100">
        <v>0</v>
      </c>
      <c r="CR81" s="100">
        <v>0</v>
      </c>
      <c r="CS81" s="100">
        <v>0</v>
      </c>
      <c r="CT81" s="100">
        <v>0</v>
      </c>
      <c r="CU81" s="100">
        <v>0</v>
      </c>
      <c r="CV81" s="100">
        <v>0</v>
      </c>
      <c r="CW81" s="100">
        <v>0</v>
      </c>
      <c r="CX81" s="16"/>
      <c r="CY81" s="100">
        <v>0</v>
      </c>
      <c r="CZ81" s="100">
        <v>0</v>
      </c>
      <c r="DA81" s="100">
        <v>0</v>
      </c>
      <c r="DB81" s="100">
        <v>0</v>
      </c>
      <c r="DC81" s="100">
        <v>0</v>
      </c>
      <c r="DD81" s="100">
        <v>0</v>
      </c>
      <c r="DE81" s="100">
        <v>0</v>
      </c>
      <c r="DF81" s="100">
        <v>0</v>
      </c>
      <c r="DG81" s="100">
        <v>0</v>
      </c>
      <c r="DH81" s="100">
        <v>0</v>
      </c>
      <c r="DI81" s="16"/>
      <c r="DJ81" s="100"/>
      <c r="DK81" s="100"/>
      <c r="DL81" s="100"/>
      <c r="DM81" s="100"/>
      <c r="DN81" s="100"/>
      <c r="DO81" s="100"/>
      <c r="DP81" s="100"/>
      <c r="DQ81" s="100"/>
      <c r="DR81" s="100"/>
      <c r="DS81" s="100"/>
      <c r="DT81" s="16"/>
      <c r="DU81" s="100"/>
      <c r="DV81" s="100"/>
      <c r="DW81" s="100"/>
      <c r="DX81" s="100"/>
      <c r="DY81" s="100"/>
      <c r="DZ81" s="100"/>
      <c r="EA81" s="100"/>
      <c r="EB81" s="100"/>
      <c r="EC81" s="100"/>
      <c r="ED81" s="100"/>
      <c r="EE81" s="16"/>
      <c r="EF81" s="100">
        <v>0</v>
      </c>
      <c r="EG81" s="100">
        <v>0</v>
      </c>
      <c r="EH81" s="100">
        <v>0</v>
      </c>
      <c r="EI81" s="100">
        <v>0</v>
      </c>
      <c r="EJ81" s="100">
        <v>0</v>
      </c>
      <c r="EK81" s="100">
        <v>0</v>
      </c>
      <c r="EL81" s="100">
        <v>0</v>
      </c>
      <c r="EM81" s="100">
        <v>0</v>
      </c>
      <c r="EN81" s="100">
        <v>0</v>
      </c>
      <c r="EO81" s="100">
        <v>0</v>
      </c>
      <c r="EP81" s="16"/>
      <c r="EQ81" s="100">
        <v>56.663679999999992</v>
      </c>
      <c r="ER81" s="100">
        <v>56.72052</v>
      </c>
      <c r="ES81" s="100">
        <v>57.718119999999999</v>
      </c>
      <c r="ET81" s="100">
        <v>64.274616279999989</v>
      </c>
      <c r="EU81" s="100">
        <v>66.459877259999999</v>
      </c>
      <c r="EV81" s="100">
        <v>68.145110349999996</v>
      </c>
      <c r="EW81" s="100">
        <v>70.743253540000012</v>
      </c>
      <c r="EX81" s="100">
        <v>77.44940265000001</v>
      </c>
      <c r="EY81" s="100">
        <v>77.202906630000001</v>
      </c>
      <c r="EZ81" s="100">
        <v>80.733344896000006</v>
      </c>
      <c r="FA81" s="16"/>
      <c r="FB81" s="100"/>
      <c r="FC81" s="100"/>
      <c r="FD81" s="100"/>
      <c r="FE81" s="100"/>
      <c r="FF81" s="100"/>
      <c r="FG81" s="100"/>
      <c r="FH81" s="100"/>
      <c r="FI81" s="100"/>
      <c r="FJ81" s="100"/>
      <c r="FK81" s="100"/>
      <c r="FL81" s="16"/>
      <c r="FM81" s="100">
        <v>0</v>
      </c>
      <c r="FN81" s="100">
        <v>0</v>
      </c>
      <c r="FO81" s="100">
        <v>0</v>
      </c>
      <c r="FP81" s="100">
        <v>0</v>
      </c>
      <c r="FQ81" s="100">
        <v>0</v>
      </c>
      <c r="FR81" s="100">
        <v>0</v>
      </c>
      <c r="FS81" s="100">
        <v>0</v>
      </c>
      <c r="FT81" s="100">
        <v>0</v>
      </c>
      <c r="FU81" s="100">
        <v>0</v>
      </c>
      <c r="FV81" s="100">
        <v>0</v>
      </c>
      <c r="FW81" s="16"/>
      <c r="FX81" s="100"/>
      <c r="FY81" s="100"/>
      <c r="FZ81" s="100"/>
      <c r="GA81" s="100"/>
      <c r="GB81" s="100"/>
      <c r="GC81" s="100"/>
      <c r="GD81" s="100"/>
      <c r="GE81" s="100"/>
      <c r="GF81" s="100"/>
      <c r="GG81" s="100"/>
      <c r="GH81" s="16"/>
      <c r="GI81" s="100"/>
      <c r="GJ81" s="100"/>
      <c r="GK81" s="100"/>
      <c r="GL81" s="100"/>
      <c r="GM81" s="100"/>
      <c r="GN81" s="100"/>
      <c r="GO81" s="100"/>
      <c r="GP81" s="100"/>
      <c r="GQ81" s="100"/>
      <c r="GR81" s="100"/>
      <c r="GS81" s="16"/>
      <c r="GT81" s="100"/>
      <c r="GU81" s="100"/>
      <c r="GV81" s="100"/>
      <c r="GW81" s="100"/>
      <c r="GX81" s="100"/>
      <c r="GY81" s="100"/>
      <c r="GZ81" s="100"/>
      <c r="HA81" s="100"/>
      <c r="HB81" s="100"/>
      <c r="HC81" s="100"/>
      <c r="HD81" s="16"/>
      <c r="HE81" s="100">
        <v>0</v>
      </c>
      <c r="HF81" s="100">
        <v>0</v>
      </c>
      <c r="HG81" s="100">
        <v>0</v>
      </c>
      <c r="HH81" s="100">
        <v>0</v>
      </c>
      <c r="HI81" s="100">
        <v>0</v>
      </c>
      <c r="HJ81" s="100">
        <v>0</v>
      </c>
      <c r="HK81" s="100">
        <v>0</v>
      </c>
      <c r="HL81" s="100">
        <v>0</v>
      </c>
      <c r="HM81" s="100">
        <v>0</v>
      </c>
      <c r="HN81" s="100">
        <v>0</v>
      </c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8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8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8"/>
      <c r="IW81" s="70"/>
      <c r="IX81" s="70"/>
      <c r="IY81" s="70"/>
      <c r="IZ81" s="70"/>
      <c r="JA81" s="70"/>
      <c r="JB81" s="70"/>
      <c r="JC81" s="70"/>
      <c r="JD81" s="70"/>
      <c r="JE81" s="70"/>
      <c r="JF81" s="70"/>
      <c r="JG81" s="8"/>
      <c r="JH81" s="70"/>
      <c r="JI81" s="70"/>
      <c r="JJ81" s="70"/>
      <c r="JK81" s="70"/>
      <c r="JL81" s="70"/>
      <c r="JM81" s="70"/>
      <c r="JN81" s="70"/>
      <c r="JO81" s="70"/>
      <c r="JP81" s="70"/>
      <c r="JQ81" s="70"/>
      <c r="JR81" s="8"/>
      <c r="JS81" s="70"/>
      <c r="JT81" s="70"/>
      <c r="JU81" s="70"/>
      <c r="JV81" s="70"/>
      <c r="JW81" s="70"/>
      <c r="JX81" s="70"/>
      <c r="JY81" s="70"/>
      <c r="JZ81" s="70"/>
      <c r="KA81" s="70"/>
      <c r="KB81" s="70"/>
      <c r="KC81" s="8"/>
      <c r="KD81" s="70"/>
      <c r="KE81" s="70"/>
      <c r="KF81" s="70"/>
      <c r="KG81" s="70"/>
      <c r="KH81" s="70"/>
      <c r="KI81" s="70"/>
      <c r="KJ81" s="70"/>
      <c r="KK81" s="70"/>
      <c r="KL81" s="70"/>
      <c r="KM81" s="70"/>
      <c r="KN81" s="8"/>
      <c r="KO81" s="70"/>
      <c r="KP81" s="70"/>
      <c r="KQ81" s="70"/>
      <c r="KR81" s="70"/>
      <c r="KS81" s="70"/>
      <c r="KT81" s="70"/>
      <c r="KU81" s="70"/>
      <c r="KV81" s="70"/>
      <c r="KW81" s="70"/>
      <c r="KX81" s="70"/>
      <c r="KY81" s="8"/>
      <c r="KZ81" s="70"/>
      <c r="LA81" s="70"/>
      <c r="LB81" s="70"/>
      <c r="LC81" s="70"/>
      <c r="LD81" s="70"/>
      <c r="LE81" s="70"/>
      <c r="LF81" s="70"/>
      <c r="LG81" s="70"/>
      <c r="LH81" s="70"/>
      <c r="LI81" s="70"/>
      <c r="LJ81" s="8"/>
      <c r="LK81" s="70"/>
      <c r="LL81" s="70"/>
      <c r="LM81" s="70"/>
      <c r="LN81" s="70"/>
      <c r="LO81" s="70"/>
      <c r="LP81" s="70"/>
      <c r="LQ81" s="70"/>
      <c r="LR81" s="70"/>
      <c r="LS81" s="70"/>
      <c r="LT81" s="70"/>
    </row>
    <row r="82" spans="1:332" ht="12.75" x14ac:dyDescent="0.2">
      <c r="A82" s="155">
        <v>80</v>
      </c>
      <c r="B82" s="151" t="s">
        <v>107</v>
      </c>
      <c r="C82" s="155">
        <v>80</v>
      </c>
      <c r="D82" s="98"/>
      <c r="E82" s="98"/>
      <c r="F82" s="98"/>
      <c r="G82" s="98"/>
      <c r="H82" s="98"/>
      <c r="I82" s="98"/>
      <c r="J82" s="98"/>
      <c r="K82" s="98"/>
      <c r="L82" s="98"/>
      <c r="M82" s="98"/>
      <c r="N82" s="16"/>
      <c r="O82" s="98"/>
      <c r="P82" s="98"/>
      <c r="Q82" s="98"/>
      <c r="R82" s="98"/>
      <c r="S82" s="98"/>
      <c r="T82" s="98"/>
      <c r="U82" s="98"/>
      <c r="V82" s="98"/>
      <c r="W82" s="98"/>
      <c r="X82" s="98"/>
      <c r="Y82" s="16"/>
      <c r="Z82" s="98">
        <v>0</v>
      </c>
      <c r="AA82" s="98">
        <v>0</v>
      </c>
      <c r="AB82" s="98">
        <v>0</v>
      </c>
      <c r="AC82" s="98">
        <v>0</v>
      </c>
      <c r="AD82" s="98">
        <v>0</v>
      </c>
      <c r="AE82" s="98">
        <v>0</v>
      </c>
      <c r="AF82" s="98">
        <v>0</v>
      </c>
      <c r="AG82" s="98">
        <v>0</v>
      </c>
      <c r="AH82" s="98">
        <v>148.8350583913911</v>
      </c>
      <c r="AI82" s="98">
        <v>0</v>
      </c>
      <c r="AJ82" s="16"/>
      <c r="AK82" s="98"/>
      <c r="AL82" s="98"/>
      <c r="AM82" s="98"/>
      <c r="AN82" s="98"/>
      <c r="AO82" s="98"/>
      <c r="AP82" s="98"/>
      <c r="AQ82" s="98"/>
      <c r="AR82" s="98"/>
      <c r="AS82" s="98"/>
      <c r="AT82" s="98"/>
      <c r="AU82" s="16"/>
      <c r="AV82" s="98"/>
      <c r="AW82" s="98"/>
      <c r="AX82" s="98"/>
      <c r="AY82" s="98"/>
      <c r="AZ82" s="98"/>
      <c r="BA82" s="98"/>
      <c r="BB82" s="98"/>
      <c r="BC82" s="98"/>
      <c r="BD82" s="98"/>
      <c r="BE82" s="98"/>
      <c r="BF82" s="16"/>
      <c r="BG82" s="98"/>
      <c r="BH82" s="98"/>
      <c r="BI82" s="98"/>
      <c r="BJ82" s="98"/>
      <c r="BK82" s="98"/>
      <c r="BL82" s="98"/>
      <c r="BM82" s="98"/>
      <c r="BN82" s="98"/>
      <c r="BO82" s="98"/>
      <c r="BP82" s="98"/>
      <c r="BQ82" s="16"/>
      <c r="BR82" s="98"/>
      <c r="BS82" s="98"/>
      <c r="BT82" s="98"/>
      <c r="BU82" s="98"/>
      <c r="BV82" s="98"/>
      <c r="BW82" s="98"/>
      <c r="BX82" s="98"/>
      <c r="BY82" s="98"/>
      <c r="BZ82" s="98"/>
      <c r="CA82" s="98"/>
      <c r="CB82" s="16"/>
      <c r="CC82" s="98"/>
      <c r="CD82" s="98"/>
      <c r="CE82" s="98"/>
      <c r="CF82" s="98"/>
      <c r="CG82" s="98"/>
      <c r="CH82" s="98"/>
      <c r="CI82" s="98"/>
      <c r="CJ82" s="98"/>
      <c r="CK82" s="98"/>
      <c r="CL82" s="98"/>
      <c r="CM82" s="16"/>
      <c r="CN82" s="98">
        <v>0</v>
      </c>
      <c r="CO82" s="98">
        <v>0</v>
      </c>
      <c r="CP82" s="98">
        <v>0</v>
      </c>
      <c r="CQ82" s="98">
        <v>0</v>
      </c>
      <c r="CR82" s="98">
        <v>0</v>
      </c>
      <c r="CS82" s="98">
        <v>0</v>
      </c>
      <c r="CT82" s="98">
        <v>0</v>
      </c>
      <c r="CU82" s="98">
        <v>0</v>
      </c>
      <c r="CV82" s="98">
        <v>0</v>
      </c>
      <c r="CW82" s="98">
        <v>0</v>
      </c>
      <c r="CX82" s="16"/>
      <c r="CY82" s="98">
        <v>0</v>
      </c>
      <c r="CZ82" s="98">
        <v>0</v>
      </c>
      <c r="DA82" s="98">
        <v>0</v>
      </c>
      <c r="DB82" s="98">
        <v>0</v>
      </c>
      <c r="DC82" s="98">
        <v>0</v>
      </c>
      <c r="DD82" s="98">
        <v>0</v>
      </c>
      <c r="DE82" s="98">
        <v>0</v>
      </c>
      <c r="DF82" s="98">
        <v>0</v>
      </c>
      <c r="DG82" s="98">
        <v>0</v>
      </c>
      <c r="DH82" s="98">
        <v>0</v>
      </c>
      <c r="DI82" s="16"/>
      <c r="DJ82" s="98"/>
      <c r="DK82" s="98"/>
      <c r="DL82" s="98"/>
      <c r="DM82" s="98"/>
      <c r="DN82" s="98"/>
      <c r="DO82" s="98"/>
      <c r="DP82" s="98"/>
      <c r="DQ82" s="98"/>
      <c r="DR82" s="98"/>
      <c r="DS82" s="98"/>
      <c r="DT82" s="16"/>
      <c r="DU82" s="98"/>
      <c r="DV82" s="98"/>
      <c r="DW82" s="98"/>
      <c r="DX82" s="98"/>
      <c r="DY82" s="98"/>
      <c r="DZ82" s="98"/>
      <c r="EA82" s="98"/>
      <c r="EB82" s="98"/>
      <c r="EC82" s="98"/>
      <c r="ED82" s="98"/>
      <c r="EE82" s="16"/>
      <c r="EF82" s="98">
        <v>0</v>
      </c>
      <c r="EG82" s="98">
        <v>0</v>
      </c>
      <c r="EH82" s="98">
        <v>0</v>
      </c>
      <c r="EI82" s="98">
        <v>0</v>
      </c>
      <c r="EJ82" s="98">
        <v>0</v>
      </c>
      <c r="EK82" s="98">
        <v>0</v>
      </c>
      <c r="EL82" s="98">
        <v>0</v>
      </c>
      <c r="EM82" s="98">
        <v>0</v>
      </c>
      <c r="EN82" s="98">
        <v>0</v>
      </c>
      <c r="EO82" s="98">
        <v>0</v>
      </c>
      <c r="EP82" s="16"/>
      <c r="EQ82" s="98">
        <v>384.11706086708466</v>
      </c>
      <c r="ER82" s="98">
        <v>393.58129001916495</v>
      </c>
      <c r="ES82" s="98">
        <v>405.95701457163926</v>
      </c>
      <c r="ET82" s="98">
        <v>447.5417149145037</v>
      </c>
      <c r="EU82" s="98">
        <v>441.16878533899569</v>
      </c>
      <c r="EV82" s="98">
        <v>444.14337239549621</v>
      </c>
      <c r="EW82" s="98">
        <v>489.14371566996215</v>
      </c>
      <c r="EX82" s="98">
        <v>533.12322242071502</v>
      </c>
      <c r="EY82" s="98">
        <v>530.25807547785701</v>
      </c>
      <c r="EZ82" s="98">
        <v>566.9379343281804</v>
      </c>
      <c r="FA82" s="16"/>
      <c r="FB82" s="98"/>
      <c r="FC82" s="98"/>
      <c r="FD82" s="98"/>
      <c r="FE82" s="98"/>
      <c r="FF82" s="98"/>
      <c r="FG82" s="98"/>
      <c r="FH82" s="98"/>
      <c r="FI82" s="98"/>
      <c r="FJ82" s="98"/>
      <c r="FK82" s="98"/>
      <c r="FL82" s="16"/>
      <c r="FM82" s="98">
        <v>0</v>
      </c>
      <c r="FN82" s="98">
        <v>0</v>
      </c>
      <c r="FO82" s="98">
        <v>0</v>
      </c>
      <c r="FP82" s="98">
        <v>0</v>
      </c>
      <c r="FQ82" s="98">
        <v>0</v>
      </c>
      <c r="FR82" s="98">
        <v>0</v>
      </c>
      <c r="FS82" s="98">
        <v>0</v>
      </c>
      <c r="FT82" s="98">
        <v>0</v>
      </c>
      <c r="FU82" s="98">
        <v>0</v>
      </c>
      <c r="FV82" s="98">
        <v>0</v>
      </c>
      <c r="FW82" s="16"/>
      <c r="FX82" s="98"/>
      <c r="FY82" s="98"/>
      <c r="FZ82" s="98"/>
      <c r="GA82" s="98"/>
      <c r="GB82" s="98"/>
      <c r="GC82" s="98"/>
      <c r="GD82" s="98"/>
      <c r="GE82" s="98"/>
      <c r="GF82" s="98"/>
      <c r="GG82" s="98"/>
      <c r="GH82" s="16"/>
      <c r="GI82" s="98"/>
      <c r="GJ82" s="98"/>
      <c r="GK82" s="98"/>
      <c r="GL82" s="98"/>
      <c r="GM82" s="98"/>
      <c r="GN82" s="98"/>
      <c r="GO82" s="98"/>
      <c r="GP82" s="98"/>
      <c r="GQ82" s="98"/>
      <c r="GR82" s="98"/>
      <c r="GS82" s="16"/>
      <c r="GT82" s="98">
        <v>0</v>
      </c>
      <c r="GU82" s="98">
        <v>0</v>
      </c>
      <c r="GV82" s="98">
        <v>0</v>
      </c>
      <c r="GW82" s="98">
        <v>0</v>
      </c>
      <c r="GX82" s="98">
        <v>0</v>
      </c>
      <c r="GY82" s="98">
        <v>0</v>
      </c>
      <c r="GZ82" s="98">
        <v>0</v>
      </c>
      <c r="HA82" s="98">
        <v>0</v>
      </c>
      <c r="HB82" s="98">
        <v>0</v>
      </c>
      <c r="HC82" s="98">
        <v>0</v>
      </c>
      <c r="HD82" s="16"/>
      <c r="HE82" s="98">
        <v>0</v>
      </c>
      <c r="HF82" s="98">
        <v>0</v>
      </c>
      <c r="HG82" s="98">
        <v>0</v>
      </c>
      <c r="HH82" s="98">
        <v>0</v>
      </c>
      <c r="HI82" s="98">
        <v>0</v>
      </c>
      <c r="HJ82" s="98">
        <v>0</v>
      </c>
      <c r="HK82" s="98">
        <v>0</v>
      </c>
      <c r="HL82" s="98">
        <v>0</v>
      </c>
      <c r="HM82" s="98">
        <v>0</v>
      </c>
      <c r="HN82" s="98">
        <v>0</v>
      </c>
      <c r="HP82" s="79"/>
      <c r="HQ82" s="79"/>
      <c r="HR82" s="79"/>
      <c r="HS82" s="79"/>
      <c r="HT82" s="79"/>
      <c r="HU82" s="79"/>
      <c r="HV82" s="79"/>
      <c r="HW82" s="79"/>
      <c r="HX82" s="79"/>
      <c r="HY82" s="79"/>
      <c r="HZ82" s="8"/>
      <c r="IA82" s="79"/>
      <c r="IB82" s="79"/>
      <c r="IC82" s="79"/>
      <c r="ID82" s="79"/>
      <c r="IE82" s="79"/>
      <c r="IF82" s="79"/>
      <c r="IG82" s="79"/>
      <c r="IH82" s="79"/>
      <c r="II82" s="79"/>
      <c r="IJ82" s="79"/>
      <c r="IK82" s="8"/>
      <c r="IL82" s="79"/>
      <c r="IM82" s="79"/>
      <c r="IN82" s="79"/>
      <c r="IO82" s="79"/>
      <c r="IP82" s="79"/>
      <c r="IQ82" s="79"/>
      <c r="IR82" s="79"/>
      <c r="IS82" s="79"/>
      <c r="IT82" s="79"/>
      <c r="IU82" s="79"/>
      <c r="IV82" s="8"/>
      <c r="IW82" s="79"/>
      <c r="IX82" s="79"/>
      <c r="IY82" s="79"/>
      <c r="IZ82" s="79"/>
      <c r="JA82" s="79"/>
      <c r="JB82" s="79"/>
      <c r="JC82" s="79"/>
      <c r="JD82" s="79"/>
      <c r="JE82" s="79"/>
      <c r="JF82" s="79"/>
      <c r="JG82" s="8"/>
      <c r="JH82" s="79"/>
      <c r="JI82" s="79"/>
      <c r="JJ82" s="79"/>
      <c r="JK82" s="79"/>
      <c r="JL82" s="79"/>
      <c r="JM82" s="79"/>
      <c r="JN82" s="79"/>
      <c r="JO82" s="79"/>
      <c r="JP82" s="79"/>
      <c r="JQ82" s="79"/>
      <c r="JR82" s="8"/>
      <c r="JS82" s="79"/>
      <c r="JT82" s="79"/>
      <c r="JU82" s="79"/>
      <c r="JV82" s="79"/>
      <c r="JW82" s="79"/>
      <c r="JX82" s="79"/>
      <c r="JY82" s="79"/>
      <c r="JZ82" s="79"/>
      <c r="KA82" s="79"/>
      <c r="KB82" s="79"/>
      <c r="KC82" s="8"/>
      <c r="KD82" s="79"/>
      <c r="KE82" s="79"/>
      <c r="KF82" s="79"/>
      <c r="KG82" s="79"/>
      <c r="KH82" s="79"/>
      <c r="KI82" s="79"/>
      <c r="KJ82" s="79"/>
      <c r="KK82" s="79"/>
      <c r="KL82" s="79"/>
      <c r="KM82" s="79"/>
      <c r="KN82" s="8"/>
      <c r="KO82" s="79"/>
      <c r="KP82" s="79"/>
      <c r="KQ82" s="79"/>
      <c r="KR82" s="79"/>
      <c r="KS82" s="79"/>
      <c r="KT82" s="79"/>
      <c r="KU82" s="79"/>
      <c r="KV82" s="79"/>
      <c r="KW82" s="79"/>
      <c r="KX82" s="79"/>
      <c r="KY82" s="8"/>
      <c r="KZ82" s="79"/>
      <c r="LA82" s="79"/>
      <c r="LB82" s="79"/>
      <c r="LC82" s="79"/>
      <c r="LD82" s="79"/>
      <c r="LE82" s="79"/>
      <c r="LF82" s="79"/>
      <c r="LG82" s="79"/>
      <c r="LH82" s="79"/>
      <c r="LI82" s="79"/>
      <c r="LJ82" s="8"/>
      <c r="LK82" s="79"/>
      <c r="LL82" s="79"/>
      <c r="LM82" s="79"/>
      <c r="LN82" s="79"/>
      <c r="LO82" s="79"/>
      <c r="LP82" s="79"/>
      <c r="LQ82" s="79"/>
      <c r="LR82" s="79"/>
      <c r="LS82" s="79"/>
      <c r="LT82" s="79"/>
    </row>
    <row r="83" spans="1:332" ht="12.75" x14ac:dyDescent="0.2">
      <c r="A83" s="155">
        <v>81</v>
      </c>
      <c r="B83" s="141" t="s">
        <v>106</v>
      </c>
      <c r="C83" s="155">
        <v>81</v>
      </c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16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16"/>
      <c r="Z83" s="22">
        <v>0</v>
      </c>
      <c r="AA83" s="22">
        <v>0</v>
      </c>
      <c r="AB83" s="22">
        <v>0</v>
      </c>
      <c r="AC83" s="22">
        <v>0</v>
      </c>
      <c r="AD83" s="22">
        <v>0</v>
      </c>
      <c r="AE83" s="22">
        <v>0</v>
      </c>
      <c r="AF83" s="22">
        <v>0</v>
      </c>
      <c r="AG83" s="22">
        <v>0</v>
      </c>
      <c r="AH83" s="22">
        <v>5545.8824771106447</v>
      </c>
      <c r="AI83" s="22">
        <v>0</v>
      </c>
      <c r="AJ83" s="16"/>
      <c r="AK83" s="22"/>
      <c r="AL83" s="22"/>
      <c r="AM83" s="22"/>
      <c r="AN83" s="22"/>
      <c r="AO83" s="22"/>
      <c r="AP83" s="22"/>
      <c r="AQ83" s="22"/>
      <c r="AR83" s="22"/>
      <c r="AS83" s="22"/>
      <c r="AT83" s="22"/>
      <c r="AU83" s="16"/>
      <c r="AV83" s="22"/>
      <c r="AW83" s="22"/>
      <c r="AX83" s="22"/>
      <c r="AY83" s="22"/>
      <c r="AZ83" s="22"/>
      <c r="BA83" s="22"/>
      <c r="BB83" s="22"/>
      <c r="BC83" s="22"/>
      <c r="BD83" s="22"/>
      <c r="BE83" s="22"/>
      <c r="BF83" s="16"/>
      <c r="BG83" s="22"/>
      <c r="BH83" s="22"/>
      <c r="BI83" s="22"/>
      <c r="BJ83" s="22"/>
      <c r="BK83" s="22"/>
      <c r="BL83" s="22"/>
      <c r="BM83" s="22"/>
      <c r="BN83" s="22"/>
      <c r="BO83" s="22"/>
      <c r="BP83" s="22"/>
      <c r="BQ83" s="16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16"/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16"/>
      <c r="CN83" s="22">
        <v>0</v>
      </c>
      <c r="CO83" s="22">
        <v>0</v>
      </c>
      <c r="CP83" s="22">
        <v>0</v>
      </c>
      <c r="CQ83" s="22">
        <v>0</v>
      </c>
      <c r="CR83" s="22">
        <v>0</v>
      </c>
      <c r="CS83" s="22">
        <v>0</v>
      </c>
      <c r="CT83" s="22">
        <v>0</v>
      </c>
      <c r="CU83" s="22">
        <v>0</v>
      </c>
      <c r="CV83" s="22">
        <v>0</v>
      </c>
      <c r="CW83" s="22">
        <v>0</v>
      </c>
      <c r="CX83" s="16"/>
      <c r="CY83" s="22">
        <v>0</v>
      </c>
      <c r="CZ83" s="22">
        <v>0</v>
      </c>
      <c r="DA83" s="22">
        <v>0</v>
      </c>
      <c r="DB83" s="22">
        <v>0</v>
      </c>
      <c r="DC83" s="22">
        <v>0</v>
      </c>
      <c r="DD83" s="22">
        <v>0</v>
      </c>
      <c r="DE83" s="22">
        <v>0</v>
      </c>
      <c r="DF83" s="22">
        <v>0</v>
      </c>
      <c r="DG83" s="22">
        <v>0</v>
      </c>
      <c r="DH83" s="22">
        <v>0</v>
      </c>
      <c r="DI83" s="16"/>
      <c r="DJ83" s="22"/>
      <c r="DK83" s="22"/>
      <c r="DL83" s="22"/>
      <c r="DM83" s="22"/>
      <c r="DN83" s="22"/>
      <c r="DO83" s="22"/>
      <c r="DP83" s="22"/>
      <c r="DQ83" s="22"/>
      <c r="DR83" s="22"/>
      <c r="DS83" s="22"/>
      <c r="DT83" s="16"/>
      <c r="DU83" s="22"/>
      <c r="DV83" s="22"/>
      <c r="DW83" s="22"/>
      <c r="DX83" s="22"/>
      <c r="DY83" s="22"/>
      <c r="DZ83" s="22"/>
      <c r="EA83" s="22"/>
      <c r="EB83" s="22"/>
      <c r="EC83" s="22"/>
      <c r="ED83" s="22"/>
      <c r="EE83" s="16"/>
      <c r="EF83" s="22">
        <v>0</v>
      </c>
      <c r="EG83" s="22">
        <v>0</v>
      </c>
      <c r="EH83" s="22">
        <v>0</v>
      </c>
      <c r="EI83" s="22">
        <v>0</v>
      </c>
      <c r="EJ83" s="22">
        <v>0</v>
      </c>
      <c r="EK83" s="22">
        <v>0</v>
      </c>
      <c r="EL83" s="22">
        <v>0</v>
      </c>
      <c r="EM83" s="22">
        <v>0</v>
      </c>
      <c r="EN83" s="22">
        <v>0</v>
      </c>
      <c r="EO83" s="22">
        <v>0</v>
      </c>
      <c r="EP83" s="16"/>
      <c r="EQ83" s="22">
        <v>2422.4852138487413</v>
      </c>
      <c r="ER83" s="22">
        <v>2420.3090299979272</v>
      </c>
      <c r="ES83" s="22">
        <v>2694.8471850859664</v>
      </c>
      <c r="ET83" s="22">
        <v>2882.9724725126198</v>
      </c>
      <c r="EU83" s="22">
        <v>3132.5362411130732</v>
      </c>
      <c r="EV83" s="22">
        <v>3000.1264355142516</v>
      </c>
      <c r="EW83" s="22">
        <v>3603.8445287774812</v>
      </c>
      <c r="EX83" s="22">
        <v>3725.1681784235129</v>
      </c>
      <c r="EY83" s="22">
        <v>3858.1331520741564</v>
      </c>
      <c r="EZ83" s="22">
        <v>3999.373680512896</v>
      </c>
      <c r="FA83" s="16"/>
      <c r="FB83" s="22"/>
      <c r="FC83" s="22"/>
      <c r="FD83" s="22"/>
      <c r="FE83" s="22"/>
      <c r="FF83" s="22"/>
      <c r="FG83" s="22"/>
      <c r="FH83" s="22"/>
      <c r="FI83" s="22"/>
      <c r="FJ83" s="22"/>
      <c r="FK83" s="22"/>
      <c r="FL83" s="16"/>
      <c r="FM83" s="22">
        <v>0</v>
      </c>
      <c r="FN83" s="22">
        <v>0</v>
      </c>
      <c r="FO83" s="22">
        <v>0</v>
      </c>
      <c r="FP83" s="22">
        <v>0</v>
      </c>
      <c r="FQ83" s="22">
        <v>0</v>
      </c>
      <c r="FR83" s="22">
        <v>0</v>
      </c>
      <c r="FS83" s="22">
        <v>0</v>
      </c>
      <c r="FT83" s="22">
        <v>0</v>
      </c>
      <c r="FU83" s="22">
        <v>0</v>
      </c>
      <c r="FV83" s="22">
        <v>0</v>
      </c>
      <c r="FW83" s="16"/>
      <c r="FX83" s="22"/>
      <c r="FY83" s="22"/>
      <c r="FZ83" s="22"/>
      <c r="GA83" s="22"/>
      <c r="GB83" s="22"/>
      <c r="GC83" s="22"/>
      <c r="GD83" s="22"/>
      <c r="GE83" s="22"/>
      <c r="GF83" s="22"/>
      <c r="GG83" s="22"/>
      <c r="GH83" s="16"/>
      <c r="GI83" s="22"/>
      <c r="GJ83" s="22"/>
      <c r="GK83" s="22"/>
      <c r="GL83" s="22"/>
      <c r="GM83" s="22"/>
      <c r="GN83" s="22"/>
      <c r="GO83" s="22"/>
      <c r="GP83" s="22"/>
      <c r="GQ83" s="22"/>
      <c r="GR83" s="22"/>
      <c r="GS83" s="16"/>
      <c r="GT83" s="22">
        <v>0</v>
      </c>
      <c r="GU83" s="22">
        <v>0</v>
      </c>
      <c r="GV83" s="22">
        <v>0</v>
      </c>
      <c r="GW83" s="22">
        <v>0</v>
      </c>
      <c r="GX83" s="22">
        <v>0</v>
      </c>
      <c r="GY83" s="22">
        <v>0</v>
      </c>
      <c r="GZ83" s="22">
        <v>0</v>
      </c>
      <c r="HA83" s="22">
        <v>0</v>
      </c>
      <c r="HB83" s="22">
        <v>0</v>
      </c>
      <c r="HC83" s="22">
        <v>0</v>
      </c>
      <c r="HD83" s="16"/>
      <c r="HE83" s="22">
        <v>0</v>
      </c>
      <c r="HF83" s="22">
        <v>0</v>
      </c>
      <c r="HG83" s="22">
        <v>0</v>
      </c>
      <c r="HH83" s="22">
        <v>0</v>
      </c>
      <c r="HI83" s="22">
        <v>0</v>
      </c>
      <c r="HJ83" s="22">
        <v>0</v>
      </c>
      <c r="HK83" s="22">
        <v>0</v>
      </c>
      <c r="HL83" s="22">
        <v>0</v>
      </c>
      <c r="HM83" s="22">
        <v>0</v>
      </c>
      <c r="HN83" s="22">
        <v>0</v>
      </c>
      <c r="HP83" s="70"/>
      <c r="HQ83" s="70"/>
      <c r="HR83" s="70"/>
      <c r="HS83" s="70"/>
      <c r="HT83" s="70"/>
      <c r="HU83" s="70"/>
      <c r="HV83" s="70"/>
      <c r="HW83" s="70"/>
      <c r="HX83" s="70"/>
      <c r="HY83" s="70"/>
      <c r="HZ83" s="8"/>
      <c r="IA83" s="70"/>
      <c r="IB83" s="70"/>
      <c r="IC83" s="70"/>
      <c r="ID83" s="70"/>
      <c r="IE83" s="70"/>
      <c r="IF83" s="70"/>
      <c r="IG83" s="70"/>
      <c r="IH83" s="70"/>
      <c r="II83" s="70"/>
      <c r="IJ83" s="70"/>
      <c r="IK83" s="8"/>
      <c r="IL83" s="70"/>
      <c r="IM83" s="70"/>
      <c r="IN83" s="70"/>
      <c r="IO83" s="70"/>
      <c r="IP83" s="70"/>
      <c r="IQ83" s="70"/>
      <c r="IR83" s="70"/>
      <c r="IS83" s="70"/>
      <c r="IT83" s="70"/>
      <c r="IU83" s="70"/>
      <c r="IV83" s="8"/>
      <c r="IW83" s="70"/>
      <c r="IX83" s="70"/>
      <c r="IY83" s="70"/>
      <c r="IZ83" s="70"/>
      <c r="JA83" s="70"/>
      <c r="JB83" s="70"/>
      <c r="JC83" s="70"/>
      <c r="JD83" s="70"/>
      <c r="JE83" s="70"/>
      <c r="JF83" s="70"/>
      <c r="JG83" s="8"/>
      <c r="JH83" s="70"/>
      <c r="JI83" s="70"/>
      <c r="JJ83" s="70"/>
      <c r="JK83" s="70"/>
      <c r="JL83" s="70"/>
      <c r="JM83" s="70"/>
      <c r="JN83" s="70"/>
      <c r="JO83" s="70"/>
      <c r="JP83" s="70"/>
      <c r="JQ83" s="70"/>
      <c r="JR83" s="8"/>
      <c r="JS83" s="70"/>
      <c r="JT83" s="70"/>
      <c r="JU83" s="70"/>
      <c r="JV83" s="70"/>
      <c r="JW83" s="70"/>
      <c r="JX83" s="70"/>
      <c r="JY83" s="70"/>
      <c r="JZ83" s="70"/>
      <c r="KA83" s="70"/>
      <c r="KB83" s="70"/>
      <c r="KC83" s="8"/>
      <c r="KD83" s="70"/>
      <c r="KE83" s="70"/>
      <c r="KF83" s="70"/>
      <c r="KG83" s="70"/>
      <c r="KH83" s="70"/>
      <c r="KI83" s="70"/>
      <c r="KJ83" s="70"/>
      <c r="KK83" s="70"/>
      <c r="KL83" s="70"/>
      <c r="KM83" s="70"/>
      <c r="KN83" s="8"/>
      <c r="KO83" s="70"/>
      <c r="KP83" s="70"/>
      <c r="KQ83" s="70"/>
      <c r="KR83" s="70"/>
      <c r="KS83" s="70"/>
      <c r="KT83" s="70"/>
      <c r="KU83" s="70"/>
      <c r="KV83" s="70"/>
      <c r="KW83" s="70"/>
      <c r="KX83" s="70"/>
      <c r="KY83" s="8"/>
      <c r="KZ83" s="70"/>
      <c r="LA83" s="70"/>
      <c r="LB83" s="70"/>
      <c r="LC83" s="70"/>
      <c r="LD83" s="70"/>
      <c r="LE83" s="70"/>
      <c r="LF83" s="70"/>
      <c r="LG83" s="70"/>
      <c r="LH83" s="70"/>
      <c r="LI83" s="70"/>
      <c r="LJ83" s="8"/>
      <c r="LK83" s="70"/>
      <c r="LL83" s="70"/>
      <c r="LM83" s="70"/>
      <c r="LN83" s="70"/>
      <c r="LO83" s="70"/>
      <c r="LP83" s="70"/>
      <c r="LQ83" s="70"/>
      <c r="LR83" s="70"/>
      <c r="LS83" s="70"/>
      <c r="LT83" s="70"/>
    </row>
    <row r="84" spans="1:332" ht="12.75" x14ac:dyDescent="0.2">
      <c r="A84" s="155">
        <v>82</v>
      </c>
      <c r="B84" s="151" t="s">
        <v>16</v>
      </c>
      <c r="C84" s="155">
        <v>82</v>
      </c>
      <c r="D84" s="98"/>
      <c r="E84" s="98"/>
      <c r="F84" s="98"/>
      <c r="G84" s="98"/>
      <c r="H84" s="98"/>
      <c r="I84" s="98"/>
      <c r="J84" s="98"/>
      <c r="K84" s="98"/>
      <c r="L84" s="98"/>
      <c r="M84" s="98"/>
      <c r="N84" s="16"/>
      <c r="O84" s="98"/>
      <c r="P84" s="98"/>
      <c r="Q84" s="98"/>
      <c r="R84" s="98"/>
      <c r="S84" s="98"/>
      <c r="T84" s="98"/>
      <c r="U84" s="98"/>
      <c r="V84" s="98"/>
      <c r="W84" s="98"/>
      <c r="X84" s="98"/>
      <c r="Y84" s="16"/>
      <c r="Z84" s="98">
        <v>0</v>
      </c>
      <c r="AA84" s="98">
        <v>0</v>
      </c>
      <c r="AB84" s="98">
        <v>0</v>
      </c>
      <c r="AC84" s="98">
        <v>0</v>
      </c>
      <c r="AD84" s="98">
        <v>0</v>
      </c>
      <c r="AE84" s="98">
        <v>0</v>
      </c>
      <c r="AF84" s="98">
        <v>0</v>
      </c>
      <c r="AG84" s="98">
        <v>0</v>
      </c>
      <c r="AH84" s="98">
        <v>173.16558554890369</v>
      </c>
      <c r="AI84" s="98">
        <v>0</v>
      </c>
      <c r="AJ84" s="16"/>
      <c r="AK84" s="98"/>
      <c r="AL84" s="98"/>
      <c r="AM84" s="98"/>
      <c r="AN84" s="98"/>
      <c r="AO84" s="98"/>
      <c r="AP84" s="98"/>
      <c r="AQ84" s="98"/>
      <c r="AR84" s="98"/>
      <c r="AS84" s="98"/>
      <c r="AT84" s="98"/>
      <c r="AU84" s="16"/>
      <c r="AV84" s="98"/>
      <c r="AW84" s="98"/>
      <c r="AX84" s="98"/>
      <c r="AY84" s="98"/>
      <c r="AZ84" s="98"/>
      <c r="BA84" s="98"/>
      <c r="BB84" s="98"/>
      <c r="BC84" s="98"/>
      <c r="BD84" s="98"/>
      <c r="BE84" s="98"/>
      <c r="BF84" s="16"/>
      <c r="BG84" s="98"/>
      <c r="BH84" s="98"/>
      <c r="BI84" s="98"/>
      <c r="BJ84" s="98"/>
      <c r="BK84" s="98"/>
      <c r="BL84" s="98"/>
      <c r="BM84" s="98"/>
      <c r="BN84" s="98"/>
      <c r="BO84" s="98"/>
      <c r="BP84" s="98"/>
      <c r="BQ84" s="16"/>
      <c r="BR84" s="98"/>
      <c r="BS84" s="98"/>
      <c r="BT84" s="98"/>
      <c r="BU84" s="98"/>
      <c r="BV84" s="98"/>
      <c r="BW84" s="98"/>
      <c r="BX84" s="98"/>
      <c r="BY84" s="98"/>
      <c r="BZ84" s="98"/>
      <c r="CA84" s="98"/>
      <c r="CB84" s="16"/>
      <c r="CC84" s="98"/>
      <c r="CD84" s="98"/>
      <c r="CE84" s="98"/>
      <c r="CF84" s="98"/>
      <c r="CG84" s="98"/>
      <c r="CH84" s="98"/>
      <c r="CI84" s="98"/>
      <c r="CJ84" s="98"/>
      <c r="CK84" s="98"/>
      <c r="CL84" s="98"/>
      <c r="CM84" s="16"/>
      <c r="CN84" s="98">
        <v>0</v>
      </c>
      <c r="CO84" s="98">
        <v>0</v>
      </c>
      <c r="CP84" s="98">
        <v>0</v>
      </c>
      <c r="CQ84" s="98">
        <v>0</v>
      </c>
      <c r="CR84" s="98">
        <v>0</v>
      </c>
      <c r="CS84" s="98">
        <v>0</v>
      </c>
      <c r="CT84" s="98">
        <v>0</v>
      </c>
      <c r="CU84" s="98">
        <v>0</v>
      </c>
      <c r="CV84" s="98">
        <v>0</v>
      </c>
      <c r="CW84" s="98">
        <v>0</v>
      </c>
      <c r="CX84" s="16"/>
      <c r="CY84" s="98">
        <v>0</v>
      </c>
      <c r="CZ84" s="98">
        <v>0</v>
      </c>
      <c r="DA84" s="98">
        <v>0</v>
      </c>
      <c r="DB84" s="98">
        <v>0</v>
      </c>
      <c r="DC84" s="98">
        <v>0</v>
      </c>
      <c r="DD84" s="98">
        <v>0</v>
      </c>
      <c r="DE84" s="98">
        <v>0</v>
      </c>
      <c r="DF84" s="98">
        <v>0</v>
      </c>
      <c r="DG84" s="98">
        <v>0</v>
      </c>
      <c r="DH84" s="98">
        <v>0</v>
      </c>
      <c r="DI84" s="16"/>
      <c r="DJ84" s="98"/>
      <c r="DK84" s="98"/>
      <c r="DL84" s="98"/>
      <c r="DM84" s="98"/>
      <c r="DN84" s="98"/>
      <c r="DO84" s="98"/>
      <c r="DP84" s="98"/>
      <c r="DQ84" s="98"/>
      <c r="DR84" s="98"/>
      <c r="DS84" s="98"/>
      <c r="DT84" s="16"/>
      <c r="DU84" s="98"/>
      <c r="DV84" s="98"/>
      <c r="DW84" s="98"/>
      <c r="DX84" s="98"/>
      <c r="DY84" s="98"/>
      <c r="DZ84" s="98"/>
      <c r="EA84" s="98"/>
      <c r="EB84" s="98"/>
      <c r="EC84" s="98"/>
      <c r="ED84" s="98"/>
      <c r="EE84" s="16"/>
      <c r="EF84" s="98">
        <v>0</v>
      </c>
      <c r="EG84" s="98">
        <v>0</v>
      </c>
      <c r="EH84" s="98">
        <v>0</v>
      </c>
      <c r="EI84" s="98">
        <v>0</v>
      </c>
      <c r="EJ84" s="98">
        <v>0</v>
      </c>
      <c r="EK84" s="98">
        <v>0</v>
      </c>
      <c r="EL84" s="98">
        <v>0</v>
      </c>
      <c r="EM84" s="98">
        <v>0</v>
      </c>
      <c r="EN84" s="98">
        <v>0</v>
      </c>
      <c r="EO84" s="98">
        <v>0</v>
      </c>
      <c r="EP84" s="16"/>
      <c r="EQ84" s="98">
        <v>18.802599042082203</v>
      </c>
      <c r="ER84" s="98">
        <v>30.923164235646588</v>
      </c>
      <c r="ES84" s="98">
        <v>57.11356061753461</v>
      </c>
      <c r="ET84" s="98">
        <v>64.226850180838298</v>
      </c>
      <c r="EU84" s="98">
        <v>51.949417732954032</v>
      </c>
      <c r="EV84" s="98">
        <v>42.88098412277153</v>
      </c>
      <c r="EW84" s="98">
        <v>55.983341424143887</v>
      </c>
      <c r="EX84" s="98">
        <v>64.164098178936968</v>
      </c>
      <c r="EY84" s="98">
        <v>69.9947522127258</v>
      </c>
      <c r="EZ84" s="98">
        <v>89.823512095328994</v>
      </c>
      <c r="FA84" s="16"/>
      <c r="FB84" s="98"/>
      <c r="FC84" s="98"/>
      <c r="FD84" s="98"/>
      <c r="FE84" s="98"/>
      <c r="FF84" s="98"/>
      <c r="FG84" s="98"/>
      <c r="FH84" s="98"/>
      <c r="FI84" s="98"/>
      <c r="FJ84" s="98"/>
      <c r="FK84" s="98"/>
      <c r="FL84" s="16"/>
      <c r="FM84" s="98">
        <v>0</v>
      </c>
      <c r="FN84" s="98">
        <v>0</v>
      </c>
      <c r="FO84" s="98">
        <v>0</v>
      </c>
      <c r="FP84" s="98">
        <v>0</v>
      </c>
      <c r="FQ84" s="98">
        <v>0</v>
      </c>
      <c r="FR84" s="98">
        <v>0</v>
      </c>
      <c r="FS84" s="98">
        <v>0</v>
      </c>
      <c r="FT84" s="98">
        <v>0</v>
      </c>
      <c r="FU84" s="98">
        <v>0</v>
      </c>
      <c r="FV84" s="98">
        <v>0</v>
      </c>
      <c r="FW84" s="16"/>
      <c r="FX84" s="98"/>
      <c r="FY84" s="98"/>
      <c r="FZ84" s="98"/>
      <c r="GA84" s="98"/>
      <c r="GB84" s="98"/>
      <c r="GC84" s="98"/>
      <c r="GD84" s="98"/>
      <c r="GE84" s="98"/>
      <c r="GF84" s="98"/>
      <c r="GG84" s="98"/>
      <c r="GH84" s="16"/>
      <c r="GI84" s="98"/>
      <c r="GJ84" s="98"/>
      <c r="GK84" s="98"/>
      <c r="GL84" s="98"/>
      <c r="GM84" s="98"/>
      <c r="GN84" s="98"/>
      <c r="GO84" s="98"/>
      <c r="GP84" s="98"/>
      <c r="GQ84" s="98"/>
      <c r="GR84" s="98"/>
      <c r="GS84" s="16"/>
      <c r="GT84" s="98">
        <v>0</v>
      </c>
      <c r="GU84" s="98">
        <v>0</v>
      </c>
      <c r="GV84" s="98">
        <v>0</v>
      </c>
      <c r="GW84" s="98">
        <v>0</v>
      </c>
      <c r="GX84" s="98">
        <v>0</v>
      </c>
      <c r="GY84" s="98">
        <v>0</v>
      </c>
      <c r="GZ84" s="98">
        <v>0</v>
      </c>
      <c r="HA84" s="98">
        <v>0</v>
      </c>
      <c r="HB84" s="98">
        <v>0</v>
      </c>
      <c r="HC84" s="98">
        <v>0</v>
      </c>
      <c r="HD84" s="16"/>
      <c r="HE84" s="98">
        <v>0</v>
      </c>
      <c r="HF84" s="98">
        <v>0</v>
      </c>
      <c r="HG84" s="98">
        <v>0</v>
      </c>
      <c r="HH84" s="98">
        <v>0</v>
      </c>
      <c r="HI84" s="98">
        <v>0</v>
      </c>
      <c r="HJ84" s="98">
        <v>0</v>
      </c>
      <c r="HK84" s="98">
        <v>0</v>
      </c>
      <c r="HL84" s="98">
        <v>0</v>
      </c>
      <c r="HM84" s="98">
        <v>0</v>
      </c>
      <c r="HN84" s="98">
        <v>0</v>
      </c>
      <c r="HP84" s="79"/>
      <c r="HQ84" s="79"/>
      <c r="HR84" s="79"/>
      <c r="HS84" s="79"/>
      <c r="HT84" s="79"/>
      <c r="HU84" s="79"/>
      <c r="HV84" s="79"/>
      <c r="HW84" s="79"/>
      <c r="HX84" s="79"/>
      <c r="HY84" s="79"/>
      <c r="HZ84" s="8"/>
      <c r="IA84" s="79"/>
      <c r="IB84" s="79"/>
      <c r="IC84" s="79"/>
      <c r="ID84" s="79"/>
      <c r="IE84" s="79"/>
      <c r="IF84" s="79"/>
      <c r="IG84" s="79"/>
      <c r="IH84" s="79"/>
      <c r="II84" s="79"/>
      <c r="IJ84" s="79"/>
      <c r="IK84" s="8"/>
      <c r="IL84" s="79"/>
      <c r="IM84" s="79"/>
      <c r="IN84" s="79"/>
      <c r="IO84" s="79"/>
      <c r="IP84" s="79"/>
      <c r="IQ84" s="79"/>
      <c r="IR84" s="79"/>
      <c r="IS84" s="79"/>
      <c r="IT84" s="79"/>
      <c r="IU84" s="79"/>
      <c r="IV84" s="8"/>
      <c r="IW84" s="79"/>
      <c r="IX84" s="79"/>
      <c r="IY84" s="79"/>
      <c r="IZ84" s="79"/>
      <c r="JA84" s="79"/>
      <c r="JB84" s="79"/>
      <c r="JC84" s="79"/>
      <c r="JD84" s="79"/>
      <c r="JE84" s="79"/>
      <c r="JF84" s="79"/>
      <c r="JG84" s="8"/>
      <c r="JH84" s="79"/>
      <c r="JI84" s="79"/>
      <c r="JJ84" s="79"/>
      <c r="JK84" s="79"/>
      <c r="JL84" s="79"/>
      <c r="JM84" s="79"/>
      <c r="JN84" s="79"/>
      <c r="JO84" s="79"/>
      <c r="JP84" s="79"/>
      <c r="JQ84" s="79"/>
      <c r="JR84" s="8"/>
      <c r="JS84" s="79"/>
      <c r="JT84" s="79"/>
      <c r="JU84" s="79"/>
      <c r="JV84" s="79"/>
      <c r="JW84" s="79"/>
      <c r="JX84" s="79"/>
      <c r="JY84" s="79"/>
      <c r="JZ84" s="79"/>
      <c r="KA84" s="79"/>
      <c r="KB84" s="79"/>
      <c r="KC84" s="8"/>
      <c r="KD84" s="79"/>
      <c r="KE84" s="79"/>
      <c r="KF84" s="79"/>
      <c r="KG84" s="79"/>
      <c r="KH84" s="79"/>
      <c r="KI84" s="79"/>
      <c r="KJ84" s="79"/>
      <c r="KK84" s="79"/>
      <c r="KL84" s="79"/>
      <c r="KM84" s="79"/>
      <c r="KN84" s="8"/>
      <c r="KO84" s="79"/>
      <c r="KP84" s="79"/>
      <c r="KQ84" s="79"/>
      <c r="KR84" s="79"/>
      <c r="KS84" s="79"/>
      <c r="KT84" s="79"/>
      <c r="KU84" s="79"/>
      <c r="KV84" s="79"/>
      <c r="KW84" s="79"/>
      <c r="KX84" s="79"/>
      <c r="KY84" s="8"/>
      <c r="KZ84" s="79"/>
      <c r="LA84" s="79"/>
      <c r="LB84" s="79"/>
      <c r="LC84" s="79"/>
      <c r="LD84" s="79"/>
      <c r="LE84" s="79"/>
      <c r="LF84" s="79"/>
      <c r="LG84" s="79"/>
      <c r="LH84" s="79"/>
      <c r="LI84" s="79"/>
      <c r="LJ84" s="8"/>
      <c r="LK84" s="79"/>
      <c r="LL84" s="79"/>
      <c r="LM84" s="79"/>
      <c r="LN84" s="79"/>
      <c r="LO84" s="79"/>
      <c r="LP84" s="79"/>
      <c r="LQ84" s="79"/>
      <c r="LR84" s="79"/>
      <c r="LS84" s="79"/>
      <c r="LT84" s="79"/>
    </row>
    <row r="85" spans="1:332" ht="12.75" x14ac:dyDescent="0.2">
      <c r="A85" s="155">
        <v>83</v>
      </c>
      <c r="B85" s="141" t="s">
        <v>17</v>
      </c>
      <c r="C85" s="155">
        <v>83</v>
      </c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16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16"/>
      <c r="Z85" s="22">
        <v>-11632.945618467667</v>
      </c>
      <c r="AA85" s="22">
        <v>13540.327834361146</v>
      </c>
      <c r="AB85" s="22">
        <v>49729.903398448543</v>
      </c>
      <c r="AC85" s="22">
        <v>20973.889730763214</v>
      </c>
      <c r="AD85" s="22">
        <v>16933.503240402904</v>
      </c>
      <c r="AE85" s="22">
        <v>37265.644204291893</v>
      </c>
      <c r="AF85" s="22">
        <v>29053.107573665679</v>
      </c>
      <c r="AG85" s="22">
        <v>28103.585955153627</v>
      </c>
      <c r="AH85" s="22">
        <v>36956.452968238387</v>
      </c>
      <c r="AI85" s="22">
        <v>35392.63382403733</v>
      </c>
      <c r="AJ85" s="16"/>
      <c r="AK85" s="22"/>
      <c r="AL85" s="22"/>
      <c r="AM85" s="22"/>
      <c r="AN85" s="22"/>
      <c r="AO85" s="22"/>
      <c r="AP85" s="22"/>
      <c r="AQ85" s="22"/>
      <c r="AR85" s="22"/>
      <c r="AS85" s="22"/>
      <c r="AT85" s="22"/>
      <c r="AU85" s="16"/>
      <c r="AV85" s="22"/>
      <c r="AW85" s="22"/>
      <c r="AX85" s="22"/>
      <c r="AY85" s="22"/>
      <c r="AZ85" s="22"/>
      <c r="BA85" s="22"/>
      <c r="BB85" s="22"/>
      <c r="BC85" s="22"/>
      <c r="BD85" s="22"/>
      <c r="BE85" s="22"/>
      <c r="BF85" s="16"/>
      <c r="BG85" s="22"/>
      <c r="BH85" s="22"/>
      <c r="BI85" s="22"/>
      <c r="BJ85" s="22"/>
      <c r="BK85" s="22"/>
      <c r="BL85" s="22"/>
      <c r="BM85" s="22"/>
      <c r="BN85" s="22"/>
      <c r="BO85" s="22"/>
      <c r="BP85" s="22"/>
      <c r="BQ85" s="16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16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16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16"/>
      <c r="CY85" s="22">
        <v>0</v>
      </c>
      <c r="CZ85" s="22">
        <v>0</v>
      </c>
      <c r="DA85" s="22">
        <v>0</v>
      </c>
      <c r="DB85" s="22">
        <v>0</v>
      </c>
      <c r="DC85" s="22">
        <v>0</v>
      </c>
      <c r="DD85" s="22">
        <v>0</v>
      </c>
      <c r="DE85" s="22">
        <v>0</v>
      </c>
      <c r="DF85" s="22">
        <v>0</v>
      </c>
      <c r="DG85" s="22">
        <v>0</v>
      </c>
      <c r="DH85" s="22">
        <v>0</v>
      </c>
      <c r="DI85" s="16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16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16"/>
      <c r="EF85" s="22">
        <v>10912.760787551908</v>
      </c>
      <c r="EG85" s="22">
        <v>11960.488772254959</v>
      </c>
      <c r="EH85" s="22">
        <v>12206.005249953141</v>
      </c>
      <c r="EI85" s="22">
        <v>12941.860871955078</v>
      </c>
      <c r="EJ85" s="22">
        <v>14634.070973655587</v>
      </c>
      <c r="EK85" s="22">
        <v>15591.93466376116</v>
      </c>
      <c r="EL85" s="22">
        <v>18318.703342652258</v>
      </c>
      <c r="EM85" s="22">
        <v>18333.030279224084</v>
      </c>
      <c r="EN85" s="22">
        <v>18822.906961428576</v>
      </c>
      <c r="EO85" s="22">
        <v>14155.582488631597</v>
      </c>
      <c r="EP85" s="16"/>
      <c r="EQ85" s="22">
        <v>827.77000005708396</v>
      </c>
      <c r="ER85" s="22">
        <v>496.5403157389228</v>
      </c>
      <c r="ES85" s="22">
        <v>527.38545822663582</v>
      </c>
      <c r="ET85" s="22">
        <v>903.52883311186451</v>
      </c>
      <c r="EU85" s="22">
        <v>912.12033216891723</v>
      </c>
      <c r="EV85" s="22">
        <v>1292.8072865835566</v>
      </c>
      <c r="EW85" s="22">
        <v>2288.211676848121</v>
      </c>
      <c r="EX85" s="22">
        <v>2567.7845111354691</v>
      </c>
      <c r="EY85" s="22">
        <v>3105.8897426147669</v>
      </c>
      <c r="EZ85" s="22">
        <v>2996.4914966175347</v>
      </c>
      <c r="FA85" s="16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16"/>
      <c r="FM85" s="22">
        <v>150.86419047619052</v>
      </c>
      <c r="FN85" s="22">
        <v>316.49324599999989</v>
      </c>
      <c r="FO85" s="22">
        <v>511.15092785714285</v>
      </c>
      <c r="FP85" s="22">
        <v>308.15288500000008</v>
      </c>
      <c r="FQ85" s="22">
        <v>292.15576190476179</v>
      </c>
      <c r="FR85" s="22">
        <v>213.98519047619038</v>
      </c>
      <c r="FS85" s="22">
        <v>397.75430952380952</v>
      </c>
      <c r="FT85" s="22">
        <v>308.7812180952381</v>
      </c>
      <c r="FU85" s="22">
        <v>263.23308404761906</v>
      </c>
      <c r="FV85" s="22">
        <v>1306.5150578571429</v>
      </c>
      <c r="FW85" s="16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16"/>
      <c r="GI85" s="22">
        <v>1296.2342002549094</v>
      </c>
      <c r="GJ85" s="22">
        <v>1421.0809527314136</v>
      </c>
      <c r="GK85" s="22">
        <v>1316.4714940372417</v>
      </c>
      <c r="GL85" s="22">
        <v>1481.2449998826146</v>
      </c>
      <c r="GM85" s="22">
        <v>1375.1067106773341</v>
      </c>
      <c r="GN85" s="22">
        <v>1296.5140051238309</v>
      </c>
      <c r="GO85" s="22">
        <v>1223.3021135428073</v>
      </c>
      <c r="GP85" s="22">
        <v>1003.5546237671676</v>
      </c>
      <c r="GQ85" s="22">
        <v>1064.4622823186255</v>
      </c>
      <c r="GR85" s="22">
        <v>1043.8635730941714</v>
      </c>
      <c r="GS85" s="16"/>
      <c r="GT85" s="22">
        <v>4761.5619077263946</v>
      </c>
      <c r="GU85" s="22">
        <v>4687.5216412845939</v>
      </c>
      <c r="GV85" s="22">
        <v>4509.4991743968694</v>
      </c>
      <c r="GW85" s="22">
        <v>4430.4723122698688</v>
      </c>
      <c r="GX85" s="22">
        <v>4731.6861379121647</v>
      </c>
      <c r="GY85" s="22">
        <v>5051.667332128307</v>
      </c>
      <c r="GZ85" s="22">
        <v>5307.1973431989882</v>
      </c>
      <c r="HA85" s="22">
        <v>5627.4163163746807</v>
      </c>
      <c r="HB85" s="22">
        <v>5950.8308604761833</v>
      </c>
      <c r="HC85" s="22">
        <v>360.01779403523688</v>
      </c>
      <c r="HD85" s="16"/>
      <c r="HE85" s="22">
        <v>63.428833333332477</v>
      </c>
      <c r="HF85" s="22">
        <v>37.93961904761909</v>
      </c>
      <c r="HG85" s="22">
        <v>38.427119047619271</v>
      </c>
      <c r="HH85" s="22">
        <v>69.03688095238067</v>
      </c>
      <c r="HI85" s="22">
        <v>340.13398357142796</v>
      </c>
      <c r="HJ85" s="22">
        <v>394.91111928571536</v>
      </c>
      <c r="HK85" s="22">
        <v>441.81859523809544</v>
      </c>
      <c r="HL85" s="22">
        <v>452.89618238095227</v>
      </c>
      <c r="HM85" s="22">
        <v>431.59759166666481</v>
      </c>
      <c r="HN85" s="22">
        <v>465.55298154562661</v>
      </c>
      <c r="HP85" s="70"/>
      <c r="HQ85" s="70"/>
      <c r="HR85" s="70"/>
      <c r="HS85" s="70"/>
      <c r="HT85" s="70"/>
      <c r="HU85" s="70"/>
      <c r="HV85" s="70"/>
      <c r="HW85" s="70"/>
      <c r="HX85" s="70"/>
      <c r="HY85" s="70"/>
      <c r="HZ85" s="8"/>
      <c r="IA85" s="70"/>
      <c r="IB85" s="70"/>
      <c r="IC85" s="70"/>
      <c r="ID85" s="70"/>
      <c r="IE85" s="70"/>
      <c r="IF85" s="70"/>
      <c r="IG85" s="70"/>
      <c r="IH85" s="70"/>
      <c r="II85" s="70"/>
      <c r="IJ85" s="70"/>
      <c r="IK85" s="8"/>
      <c r="IL85" s="70"/>
      <c r="IM85" s="70"/>
      <c r="IN85" s="70"/>
      <c r="IO85" s="70"/>
      <c r="IP85" s="70"/>
      <c r="IQ85" s="70"/>
      <c r="IR85" s="70"/>
      <c r="IS85" s="70"/>
      <c r="IT85" s="70"/>
      <c r="IU85" s="70"/>
      <c r="IV85" s="8"/>
      <c r="IW85" s="70"/>
      <c r="IX85" s="70"/>
      <c r="IY85" s="70"/>
      <c r="IZ85" s="70"/>
      <c r="JA85" s="70"/>
      <c r="JB85" s="70"/>
      <c r="JC85" s="70"/>
      <c r="JD85" s="70"/>
      <c r="JE85" s="70"/>
      <c r="JF85" s="70"/>
      <c r="JG85" s="8"/>
      <c r="JH85" s="70"/>
      <c r="JI85" s="70"/>
      <c r="JJ85" s="70"/>
      <c r="JK85" s="70"/>
      <c r="JL85" s="70"/>
      <c r="JM85" s="70"/>
      <c r="JN85" s="70"/>
      <c r="JO85" s="70"/>
      <c r="JP85" s="70"/>
      <c r="JQ85" s="70"/>
      <c r="JR85" s="8"/>
      <c r="JS85" s="70"/>
      <c r="JT85" s="70"/>
      <c r="JU85" s="70"/>
      <c r="JV85" s="70"/>
      <c r="JW85" s="70"/>
      <c r="JX85" s="70"/>
      <c r="JY85" s="70"/>
      <c r="JZ85" s="70"/>
      <c r="KA85" s="70"/>
      <c r="KB85" s="70"/>
      <c r="KC85" s="8"/>
      <c r="KD85" s="70">
        <v>-1763.7745123312013</v>
      </c>
      <c r="KE85" s="70">
        <v>-1711.5639835338759</v>
      </c>
      <c r="KF85" s="70">
        <v>-1711.0126005320699</v>
      </c>
      <c r="KG85" s="70">
        <v>-1782.3945551272582</v>
      </c>
      <c r="KH85" s="70">
        <v>-1867.0123721853556</v>
      </c>
      <c r="KI85" s="70">
        <v>-1915.6610361570881</v>
      </c>
      <c r="KJ85" s="70">
        <v>-1908.9364454918352</v>
      </c>
      <c r="KK85" s="70">
        <v>-1937.9355460272482</v>
      </c>
      <c r="KL85" s="70">
        <v>-1981.7578830760331</v>
      </c>
      <c r="KM85" s="70">
        <v>-2011.614187094556</v>
      </c>
      <c r="KN85" s="8"/>
      <c r="KO85" s="70">
        <v>-251.36903251511421</v>
      </c>
      <c r="KP85" s="70">
        <v>-239.07277729925258</v>
      </c>
      <c r="KQ85" s="70">
        <v>-236.46286530685157</v>
      </c>
      <c r="KR85" s="70">
        <v>-237.57404814617689</v>
      </c>
      <c r="KS85" s="70">
        <v>-240.00205153827878</v>
      </c>
      <c r="KT85" s="70">
        <v>-256.1896299255896</v>
      </c>
      <c r="KU85" s="70">
        <v>-244.9718959321722</v>
      </c>
      <c r="KV85" s="70">
        <v>-262.75087083224435</v>
      </c>
      <c r="KW85" s="70">
        <v>-266.81816583186134</v>
      </c>
      <c r="KX85" s="70">
        <v>-257.20793292228512</v>
      </c>
      <c r="KY85" s="8"/>
      <c r="KZ85" s="70">
        <v>-110.29666529965138</v>
      </c>
      <c r="LA85" s="70">
        <v>-78.117298920465075</v>
      </c>
      <c r="LB85" s="70">
        <v>-43.028919493357002</v>
      </c>
      <c r="LC85" s="70">
        <v>-211.74991748369408</v>
      </c>
      <c r="LD85" s="70">
        <v>-388.81125134585295</v>
      </c>
      <c r="LE85" s="70">
        <v>-307.01061299412117</v>
      </c>
      <c r="LF85" s="70">
        <v>-450.31519371719372</v>
      </c>
      <c r="LG85" s="70">
        <v>-305.6406879602273</v>
      </c>
      <c r="LH85" s="70">
        <v>-257.37914144463014</v>
      </c>
      <c r="LI85" s="70">
        <v>-1217.7837324819379</v>
      </c>
      <c r="LJ85" s="8"/>
      <c r="LK85" s="70">
        <v>-0.36450453055150117</v>
      </c>
      <c r="LL85" s="70">
        <v>0</v>
      </c>
      <c r="LM85" s="70">
        <v>0</v>
      </c>
      <c r="LN85" s="70">
        <v>-11.952184776250308</v>
      </c>
      <c r="LO85" s="70">
        <v>-2.466585632690915</v>
      </c>
      <c r="LP85" s="70">
        <v>0</v>
      </c>
      <c r="LQ85" s="70">
        <v>-15.217126244862635</v>
      </c>
      <c r="LR85" s="70">
        <v>-17.588690061047949</v>
      </c>
      <c r="LS85" s="70">
        <v>-5.462107492149479</v>
      </c>
      <c r="LT85" s="70">
        <v>-86.151072632766997</v>
      </c>
    </row>
    <row r="86" spans="1:332" x14ac:dyDescent="0.25">
      <c r="A86" s="155">
        <v>84</v>
      </c>
      <c r="B86" s="151" t="s">
        <v>299</v>
      </c>
      <c r="C86" s="155">
        <v>84</v>
      </c>
      <c r="D86" s="98">
        <v>881.72299999999996</v>
      </c>
      <c r="E86" s="98">
        <v>385.209</v>
      </c>
      <c r="F86" s="98">
        <v>836.58799999999997</v>
      </c>
      <c r="G86" s="98">
        <v>746.84900000000005</v>
      </c>
      <c r="H86" s="98">
        <v>729.56200000000001</v>
      </c>
      <c r="I86" s="98">
        <v>833.74800000000005</v>
      </c>
      <c r="J86" s="98">
        <v>927.05399999999997</v>
      </c>
      <c r="K86" s="98">
        <v>861.82</v>
      </c>
      <c r="L86" s="98">
        <v>904.04917999999998</v>
      </c>
      <c r="M86" s="98">
        <v>906.87941164867925</v>
      </c>
      <c r="N86" s="16"/>
      <c r="O86" s="98"/>
      <c r="P86" s="98"/>
      <c r="Q86" s="98"/>
      <c r="R86" s="98"/>
      <c r="S86" s="98"/>
      <c r="T86" s="98"/>
      <c r="U86" s="98"/>
      <c r="V86" s="98"/>
      <c r="W86" s="98"/>
      <c r="X86" s="98"/>
      <c r="Y86" s="16"/>
      <c r="Z86" s="98"/>
      <c r="AA86" s="98"/>
      <c r="AB86" s="98"/>
      <c r="AC86" s="98"/>
      <c r="AD86" s="98"/>
      <c r="AE86" s="98"/>
      <c r="AF86" s="98"/>
      <c r="AG86" s="98"/>
      <c r="AH86" s="98"/>
      <c r="AI86" s="98"/>
      <c r="AJ86" s="16"/>
      <c r="AK86" s="98"/>
      <c r="AL86" s="98"/>
      <c r="AM86" s="98"/>
      <c r="AN86" s="98"/>
      <c r="AO86" s="98"/>
      <c r="AP86" s="98"/>
      <c r="AQ86" s="98"/>
      <c r="AR86" s="98"/>
      <c r="AS86" s="98"/>
      <c r="AT86" s="98"/>
      <c r="AU86" s="16"/>
      <c r="AV86" s="98"/>
      <c r="AW86" s="98"/>
      <c r="AX86" s="98"/>
      <c r="AY86" s="98"/>
      <c r="AZ86" s="98"/>
      <c r="BA86" s="98"/>
      <c r="BB86" s="98"/>
      <c r="BC86" s="98"/>
      <c r="BD86" s="98"/>
      <c r="BE86" s="98"/>
      <c r="BF86" s="16"/>
      <c r="BG86" s="98"/>
      <c r="BH86" s="98"/>
      <c r="BI86" s="98"/>
      <c r="BJ86" s="98"/>
      <c r="BK86" s="98"/>
      <c r="BL86" s="98"/>
      <c r="BM86" s="98"/>
      <c r="BN86" s="98"/>
      <c r="BO86" s="98"/>
      <c r="BP86" s="98"/>
      <c r="BQ86" s="16"/>
      <c r="BR86" s="98"/>
      <c r="BS86" s="98"/>
      <c r="BT86" s="98"/>
      <c r="BU86" s="98"/>
      <c r="BV86" s="98"/>
      <c r="BW86" s="98"/>
      <c r="BX86" s="98"/>
      <c r="BY86" s="98"/>
      <c r="BZ86" s="98"/>
      <c r="CA86" s="98"/>
      <c r="CB86" s="16"/>
      <c r="CC86" s="98"/>
      <c r="CD86" s="98"/>
      <c r="CE86" s="98"/>
      <c r="CF86" s="98"/>
      <c r="CG86" s="98"/>
      <c r="CH86" s="98"/>
      <c r="CI86" s="98"/>
      <c r="CJ86" s="98"/>
      <c r="CK86" s="98"/>
      <c r="CL86" s="98"/>
      <c r="CM86" s="16"/>
      <c r="CN86" s="98">
        <v>0</v>
      </c>
      <c r="CO86" s="98">
        <v>0</v>
      </c>
      <c r="CP86" s="98">
        <v>0</v>
      </c>
      <c r="CQ86" s="98">
        <v>0</v>
      </c>
      <c r="CR86" s="98">
        <v>0</v>
      </c>
      <c r="CS86" s="98">
        <v>0</v>
      </c>
      <c r="CT86" s="98">
        <v>0</v>
      </c>
      <c r="CU86" s="98">
        <v>0</v>
      </c>
      <c r="CV86" s="98">
        <v>0</v>
      </c>
      <c r="CW86" s="98">
        <v>0</v>
      </c>
      <c r="CX86" s="16"/>
      <c r="CY86" s="98">
        <v>0</v>
      </c>
      <c r="CZ86" s="98">
        <v>0</v>
      </c>
      <c r="DA86" s="98">
        <v>0</v>
      </c>
      <c r="DB86" s="98">
        <v>0</v>
      </c>
      <c r="DC86" s="98">
        <v>0</v>
      </c>
      <c r="DD86" s="98">
        <v>0</v>
      </c>
      <c r="DE86" s="98">
        <v>0</v>
      </c>
      <c r="DF86" s="98">
        <v>0</v>
      </c>
      <c r="DG86" s="98">
        <v>0</v>
      </c>
      <c r="DH86" s="98">
        <v>0</v>
      </c>
      <c r="DI86" s="16"/>
      <c r="DJ86" s="98"/>
      <c r="DK86" s="98"/>
      <c r="DL86" s="98"/>
      <c r="DM86" s="98"/>
      <c r="DN86" s="98"/>
      <c r="DO86" s="98"/>
      <c r="DP86" s="98"/>
      <c r="DQ86" s="98"/>
      <c r="DR86" s="98"/>
      <c r="DS86" s="98"/>
      <c r="DT86" s="16"/>
      <c r="DU86" s="98">
        <v>230.40799999999999</v>
      </c>
      <c r="DV86" s="98">
        <v>6.282</v>
      </c>
      <c r="DW86" s="98">
        <v>10.691000000000001</v>
      </c>
      <c r="DX86" s="98">
        <v>1012.527</v>
      </c>
      <c r="DY86" s="98">
        <v>11.12</v>
      </c>
      <c r="DZ86" s="98">
        <v>7.774</v>
      </c>
      <c r="EA86" s="98">
        <v>6.5819999999999999</v>
      </c>
      <c r="EB86" s="98">
        <v>65.83</v>
      </c>
      <c r="EC86" s="98"/>
      <c r="ED86" s="98"/>
      <c r="EE86" s="16"/>
      <c r="EF86" s="98">
        <v>0</v>
      </c>
      <c r="EG86" s="98">
        <v>0</v>
      </c>
      <c r="EH86" s="98">
        <v>0</v>
      </c>
      <c r="EI86" s="98">
        <v>0</v>
      </c>
      <c r="EJ86" s="98">
        <v>0</v>
      </c>
      <c r="EK86" s="98">
        <v>0</v>
      </c>
      <c r="EL86" s="98">
        <v>0</v>
      </c>
      <c r="EM86" s="98">
        <v>0</v>
      </c>
      <c r="EN86" s="98">
        <v>0</v>
      </c>
      <c r="EO86" s="98">
        <v>0</v>
      </c>
      <c r="EP86" s="16"/>
      <c r="EQ86" s="98"/>
      <c r="ER86" s="98"/>
      <c r="ES86" s="98"/>
      <c r="ET86" s="98"/>
      <c r="EU86" s="98"/>
      <c r="EV86" s="98"/>
      <c r="EW86" s="98"/>
      <c r="EX86" s="98"/>
      <c r="EY86" s="98"/>
      <c r="EZ86" s="98"/>
      <c r="FA86" s="16"/>
      <c r="FB86" s="98"/>
      <c r="FC86" s="98"/>
      <c r="FD86" s="98"/>
      <c r="FE86" s="98"/>
      <c r="FF86" s="98"/>
      <c r="FG86" s="98"/>
      <c r="FH86" s="98"/>
      <c r="FI86" s="98"/>
      <c r="FJ86" s="98"/>
      <c r="FK86" s="98"/>
      <c r="FL86" s="16"/>
      <c r="FM86" s="98">
        <v>0</v>
      </c>
      <c r="FN86" s="98">
        <v>0</v>
      </c>
      <c r="FO86" s="98">
        <v>0</v>
      </c>
      <c r="FP86" s="98">
        <v>0</v>
      </c>
      <c r="FQ86" s="98">
        <v>0</v>
      </c>
      <c r="FR86" s="98">
        <v>0</v>
      </c>
      <c r="FS86" s="98">
        <v>0</v>
      </c>
      <c r="FT86" s="98">
        <v>0</v>
      </c>
      <c r="FU86" s="98">
        <v>0</v>
      </c>
      <c r="FV86" s="98">
        <v>0</v>
      </c>
      <c r="FW86" s="16"/>
      <c r="FX86" s="98"/>
      <c r="FY86" s="98"/>
      <c r="FZ86" s="98"/>
      <c r="GA86" s="98"/>
      <c r="GB86" s="98"/>
      <c r="GC86" s="98"/>
      <c r="GD86" s="98"/>
      <c r="GE86" s="98"/>
      <c r="GF86" s="98"/>
      <c r="GG86" s="98"/>
      <c r="GH86" s="16"/>
      <c r="GI86" s="98"/>
      <c r="GJ86" s="98"/>
      <c r="GK86" s="98"/>
      <c r="GL86" s="98"/>
      <c r="GM86" s="98"/>
      <c r="GN86" s="98"/>
      <c r="GO86" s="98"/>
      <c r="GP86" s="98"/>
      <c r="GQ86" s="98"/>
      <c r="GR86" s="98"/>
      <c r="GS86" s="16"/>
      <c r="GT86" s="98">
        <v>0</v>
      </c>
      <c r="GU86" s="98">
        <v>0</v>
      </c>
      <c r="GV86" s="98">
        <v>0</v>
      </c>
      <c r="GW86" s="98">
        <v>0</v>
      </c>
      <c r="GX86" s="98">
        <v>0</v>
      </c>
      <c r="GY86" s="98">
        <v>0</v>
      </c>
      <c r="GZ86" s="98">
        <v>0</v>
      </c>
      <c r="HA86" s="98">
        <v>0</v>
      </c>
      <c r="HB86" s="98">
        <v>0</v>
      </c>
      <c r="HC86" s="98">
        <v>0</v>
      </c>
      <c r="HD86" s="16"/>
      <c r="HE86" s="98">
        <v>0</v>
      </c>
      <c r="HF86" s="98">
        <v>0</v>
      </c>
      <c r="HG86" s="98">
        <v>0</v>
      </c>
      <c r="HH86" s="98">
        <v>0</v>
      </c>
      <c r="HI86" s="98">
        <v>0</v>
      </c>
      <c r="HJ86" s="98">
        <v>0</v>
      </c>
      <c r="HK86" s="98">
        <v>0</v>
      </c>
      <c r="HL86" s="98">
        <v>0</v>
      </c>
      <c r="HM86" s="98">
        <v>0</v>
      </c>
      <c r="HN86" s="98">
        <v>0</v>
      </c>
      <c r="HP86" s="79"/>
      <c r="HQ86" s="79"/>
      <c r="HR86" s="79"/>
      <c r="HS86" s="79"/>
      <c r="HT86" s="79"/>
      <c r="HU86" s="79"/>
      <c r="HV86" s="79"/>
      <c r="HW86" s="79"/>
      <c r="HX86" s="79"/>
      <c r="HY86" s="79"/>
      <c r="IA86" s="79"/>
      <c r="IB86" s="79"/>
      <c r="IC86" s="79"/>
      <c r="ID86" s="79"/>
      <c r="IE86" s="79"/>
      <c r="IF86" s="79"/>
      <c r="IG86" s="79"/>
      <c r="IH86" s="79"/>
      <c r="II86" s="79"/>
      <c r="IJ86" s="79"/>
      <c r="IL86" s="79"/>
      <c r="IM86" s="79"/>
      <c r="IN86" s="79"/>
      <c r="IO86" s="79"/>
      <c r="IP86" s="79"/>
      <c r="IQ86" s="79"/>
      <c r="IR86" s="79"/>
      <c r="IS86" s="79"/>
      <c r="IT86" s="79"/>
      <c r="IU86" s="79"/>
      <c r="IW86" s="79"/>
      <c r="IX86" s="79"/>
      <c r="IY86" s="79"/>
      <c r="IZ86" s="79"/>
      <c r="JA86" s="79"/>
      <c r="JB86" s="79"/>
      <c r="JC86" s="79"/>
      <c r="JD86" s="79"/>
      <c r="JE86" s="79"/>
      <c r="JF86" s="79"/>
      <c r="JH86" s="79"/>
      <c r="JI86" s="79"/>
      <c r="JJ86" s="79"/>
      <c r="JK86" s="79"/>
      <c r="JL86" s="79"/>
      <c r="JM86" s="79"/>
      <c r="JN86" s="79"/>
      <c r="JO86" s="79"/>
      <c r="JP86" s="79"/>
      <c r="JQ86" s="79"/>
      <c r="JS86" s="79"/>
      <c r="JT86" s="79"/>
      <c r="JU86" s="79"/>
      <c r="JV86" s="79"/>
      <c r="JW86" s="79"/>
      <c r="JX86" s="79"/>
      <c r="JY86" s="79"/>
      <c r="JZ86" s="79"/>
      <c r="KA86" s="79"/>
      <c r="KB86" s="79"/>
      <c r="KD86" s="79"/>
      <c r="KE86" s="79"/>
      <c r="KF86" s="79"/>
      <c r="KG86" s="79"/>
      <c r="KH86" s="79"/>
      <c r="KI86" s="79"/>
      <c r="KJ86" s="79"/>
      <c r="KK86" s="79"/>
      <c r="KL86" s="79"/>
      <c r="KM86" s="79"/>
      <c r="KO86" s="79"/>
      <c r="KP86" s="79"/>
      <c r="KQ86" s="79"/>
      <c r="KR86" s="79"/>
      <c r="KS86" s="79"/>
      <c r="KT86" s="79"/>
      <c r="KU86" s="79"/>
      <c r="KV86" s="79"/>
      <c r="KW86" s="79"/>
      <c r="KX86" s="79"/>
      <c r="KZ86" s="79"/>
      <c r="LA86" s="79"/>
      <c r="LB86" s="79"/>
      <c r="LC86" s="79"/>
      <c r="LD86" s="79"/>
      <c r="LE86" s="79"/>
      <c r="LF86" s="79"/>
      <c r="LG86" s="79"/>
      <c r="LH86" s="79"/>
      <c r="LI86" s="79"/>
      <c r="LK86" s="79"/>
      <c r="LL86" s="79"/>
      <c r="LM86" s="79"/>
      <c r="LN86" s="79"/>
      <c r="LO86" s="79"/>
      <c r="LP86" s="79"/>
      <c r="LQ86" s="79"/>
      <c r="LR86" s="79"/>
      <c r="LS86" s="79"/>
      <c r="LT86" s="79"/>
    </row>
    <row r="87" spans="1:332" x14ac:dyDescent="0.25">
      <c r="N87" s="16"/>
    </row>
    <row r="100" spans="4:4" x14ac:dyDescent="0.25">
      <c r="D100" s="1"/>
    </row>
    <row r="101" spans="4:4" x14ac:dyDescent="0.25">
      <c r="D101" s="1"/>
    </row>
    <row r="102" spans="4:4" x14ac:dyDescent="0.25">
      <c r="D102" s="1"/>
    </row>
    <row r="103" spans="4:4" x14ac:dyDescent="0.25">
      <c r="D103" s="1"/>
    </row>
    <row r="104" spans="4:4" x14ac:dyDescent="0.25">
      <c r="D104" s="1"/>
    </row>
    <row r="105" spans="4:4" x14ac:dyDescent="0.25">
      <c r="D105" s="1"/>
    </row>
    <row r="106" spans="4:4" x14ac:dyDescent="0.25">
      <c r="D106" s="1"/>
    </row>
    <row r="107" spans="4:4" x14ac:dyDescent="0.25">
      <c r="D107" s="1"/>
    </row>
  </sheetData>
  <mergeCells count="10">
    <mergeCell ref="KD2:KM2"/>
    <mergeCell ref="KO2:KX2"/>
    <mergeCell ref="KZ2:LI2"/>
    <mergeCell ref="LK2:LT2"/>
    <mergeCell ref="HP2:HY2"/>
    <mergeCell ref="IA2:IJ2"/>
    <mergeCell ref="IL2:IU2"/>
    <mergeCell ref="IW2:JF2"/>
    <mergeCell ref="JH2:JQ2"/>
    <mergeCell ref="JS2:KB2"/>
  </mergeCells>
  <pageMargins left="0.7" right="0.7" top="1.1000000000000001" bottom="0.75" header="0.3" footer="0.3"/>
  <pageSetup paperSize="5" scale="55" fitToHeight="0" orientation="landscape" horizontalDpi="1200" verticalDpi="1200" r:id="rId1"/>
  <headerFooter>
    <oddHeader>&amp;L&amp;G&amp;C&amp;"-,Bold"&amp;22&amp;K002060Balance Energético Colombia
&amp;A&amp;R&amp;G</oddHeader>
    <oddFooter>&amp;C&amp;F</oddFoot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ED9F8ADBF84EC46AC74FDAED6AEF123" ma:contentTypeVersion="2" ma:contentTypeDescription="Crear nuevo documento." ma:contentTypeScope="" ma:versionID="3115186ea60a86f9152503783c9b54c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b4afbcb2487568e4ac3f4426186394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A43A62-ED20-4622-B4A0-1778E4E1CAE3}"/>
</file>

<file path=customXml/itemProps2.xml><?xml version="1.0" encoding="utf-8"?>
<ds:datastoreItem xmlns:ds="http://schemas.openxmlformats.org/officeDocument/2006/customXml" ds:itemID="{C8CB4068-2F94-44B4-AA82-478D54AFDB1B}"/>
</file>

<file path=customXml/itemProps3.xml><?xml version="1.0" encoding="utf-8"?>
<ds:datastoreItem xmlns:ds="http://schemas.openxmlformats.org/officeDocument/2006/customXml" ds:itemID="{6AF2FA79-2DC0-4B26-8410-C6E9CFA91C5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Presentación</vt:lpstr>
      <vt:lpstr>BECO_Consulta Ver.02</vt:lpstr>
      <vt:lpstr>BECO_Energéticos Ver.02</vt:lpstr>
      <vt:lpstr>Bases de Cálculo</vt:lpstr>
      <vt:lpstr>BECO_Datos</vt:lpstr>
    </vt:vector>
  </TitlesOfParts>
  <Company>Toshiba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Andres de Avila</dc:creator>
  <cp:lastModifiedBy>Luis Andrés Tellez Avila</cp:lastModifiedBy>
  <cp:lastPrinted>2017-03-16T13:32:22Z</cp:lastPrinted>
  <dcterms:created xsi:type="dcterms:W3CDTF">2015-06-03T19:52:19Z</dcterms:created>
  <dcterms:modified xsi:type="dcterms:W3CDTF">2017-06-06T15:23:49Z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0x0101008ED9F8ADBF84EC46AC74FDAED6AEF123</vt:lpwstr>
  </property>
</Properties>
</file>