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4E158026-326E-4536-A9F0-0E5FEEBD5584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Pesca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B11" i="1"/>
  <c r="M15" i="1" s="1"/>
  <c r="M14" i="1"/>
  <c r="M13" i="1" l="1"/>
  <c r="O13" i="1" s="1"/>
  <c r="B32" i="1"/>
  <c r="M11" i="1"/>
  <c r="N15" i="1" s="1"/>
  <c r="N13" i="1"/>
  <c r="B13" i="1"/>
  <c r="B31" i="1" s="1"/>
  <c r="A38" i="1"/>
  <c r="A39" i="1"/>
  <c r="N14" i="1" l="1"/>
  <c r="C31" i="1"/>
  <c r="C32" i="1" l="1"/>
  <c r="C33" i="1" s="1"/>
  <c r="B33" i="1" l="1"/>
  <c r="B39" i="1" s="1"/>
  <c r="C39" i="1" s="1"/>
  <c r="D31" i="1" l="1"/>
  <c r="D32" i="1"/>
  <c r="D33" i="1" l="1"/>
  <c r="O14" i="1"/>
  <c r="O15" i="1"/>
</calcChain>
</file>

<file path=xl/sharedStrings.xml><?xml version="1.0" encoding="utf-8"?>
<sst xmlns="http://schemas.openxmlformats.org/spreadsheetml/2006/main" count="65" uniqueCount="48">
  <si>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</si>
  <si>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</si>
  <si>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</si>
  <si>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</si>
  <si>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</si>
  <si>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</si>
  <si>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</si>
  <si>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</si>
  <si>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</si>
  <si>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</si>
  <si>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</si>
  <si>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</si>
  <si>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</si>
  <si>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Consumo Eléctricidad por sector</t>
  </si>
  <si>
    <t>Grupo Homogéneo</t>
  </si>
  <si>
    <t>Proceso</t>
  </si>
  <si>
    <t>Energético</t>
  </si>
  <si>
    <t>Unidades indicador producción</t>
  </si>
  <si>
    <t>Indicador</t>
  </si>
  <si>
    <t>Debe estar en MJ/Tn o MJ/Ha</t>
  </si>
  <si>
    <t>Tabla 7 y Tabla 10</t>
  </si>
  <si>
    <t>Indicador [MJ/Tn]</t>
  </si>
  <si>
    <t>Grupo Homogeneo</t>
  </si>
  <si>
    <t>MJ/año</t>
  </si>
  <si>
    <t>TJ/año</t>
  </si>
  <si>
    <t>Tabla 9</t>
  </si>
  <si>
    <t>Pesca / Cosecha</t>
  </si>
  <si>
    <t>Pesca</t>
  </si>
  <si>
    <t>Pescado fresco</t>
  </si>
  <si>
    <t>MJ/Tn</t>
  </si>
  <si>
    <t>Almacenamiento</t>
  </si>
  <si>
    <t>Pescado refrigerado</t>
  </si>
  <si>
    <t>Dato de información secundaria [Tn/año]</t>
  </si>
  <si>
    <t>Producción anual total</t>
  </si>
  <si>
    <t>Producto</t>
  </si>
  <si>
    <t>SEPEC (2022)</t>
  </si>
  <si>
    <t>Pesca artesanal [Tn/año]</t>
  </si>
  <si>
    <t>Pesca industrial [Tn/año]</t>
  </si>
  <si>
    <t>Indicador [TJ/Tn]</t>
  </si>
  <si>
    <t>Uso final de energía</t>
  </si>
  <si>
    <t>Fuerza motriz</t>
  </si>
  <si>
    <t>Refrigeración</t>
  </si>
  <si>
    <t>Tabla 8. Indicador producción</t>
  </si>
  <si>
    <t>Dato comercial por CIIU de XM [kWh/año]</t>
  </si>
  <si>
    <t>Total</t>
  </si>
  <si>
    <t>Consumo energía [MJ/año]</t>
  </si>
  <si>
    <t>Consumo energía corregida [MJ/año]</t>
  </si>
  <si>
    <t>Total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</si>
</sst>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b/>
      <sz val="14"/>
      <color theme="0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8" fillId="0" borderId="0" xfId="2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9" fontId="5" fillId="0" borderId="0" xfId="0" applyNumberFormat="1" applyFont="1" applyBorder="1" applyAlignment="1">
      <alignment horizontal="center" vertical="center"/>
    </xf>
    <xf numFmtId="4" fontId="0" fillId="0" borderId="0" xfId="0" applyNumberFormat="1" applyFill="1" applyBorder="1"/>
    <xf numFmtId="0" fontId="7" fillId="0" borderId="0" xfId="0" applyFont="1" applyFill="1" applyBorder="1"/>
    <xf numFmtId="0" fontId="0" fillId="2" borderId="1" xfId="0" applyFont="1" applyFill="1" applyBorder="1" applyAlignment="1">
      <alignment horizontal="center"/>
    </xf>
    <xf numFmtId="4" fontId="0" fillId="2" borderId="6" xfId="0" applyNumberForma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/>
    </xf>
    <xf numFmtId="9" fontId="3" fillId="8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2" borderId="1" xfId="1" applyNumberFormat="1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15">
    <dxf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2:O15" totalsRowShown="0" headerRowDxfId="14" dataDxfId="12" headerRowBorderDxfId="13" tableBorderDxfId="11" totalsRowBorderDxfId="10">
  <autoFilter ref="F12:O15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097AA7CE-2C19-4522-AFCC-2D7077ABB6B9}" name="Grupo Homogéneo" dataDxfId="9"/>
    <tableColumn id="2" xr3:uid="{B5D1F10D-371F-4B26-972F-7E20D881EF10}" name="Proceso" dataDxfId="8"/>
    <tableColumn id="9" xr3:uid="{4B2E5FA0-D76B-4710-8317-22BEB8DD0C2C}" name="Uso final de energía" dataDxfId="7"/>
    <tableColumn id="3" xr3:uid="{D5C4E4C9-E4CD-42F0-B878-EAED958F5FA0}" name="Energético" dataDxfId="6"/>
    <tableColumn id="4" xr3:uid="{B7B5D837-72C9-44E9-A5D9-0A2D73C6B023}" name="Producto" dataDxfId="5"/>
    <tableColumn id="5" xr3:uid="{3CF749A7-0CC3-4EAE-8383-BA07291F80FF}" name="Unidades indicador producción" dataDxfId="4"/>
    <tableColumn id="10" xr3:uid="{E16307D2-7B0D-4BEC-94C3-8D5C9401D2A7}" name="Indicador" dataDxfId="3"/>
    <tableColumn id="6" xr3:uid="{BE4E3463-00E9-4019-BBD0-080EC5E71F1E}" name="Consumo energía [MJ/año]" dataDxfId="2">
      <calculatedColumnFormula>+Tabla2[[#This Row],[Indicador]]*$B$11</calculatedColumnFormula>
    </tableColumn>
    <tableColumn id="7" xr3:uid="{E87BCF33-F628-4DF4-8F4A-E054C4B97148}" name="Participación" dataDxfId="1" dataCellStyle="Porcentaje">
      <calculatedColumnFormula>+Tabla2[[#This Row],[Consumo energía '[MJ/año']]]/$M$11</calculatedColumnFormula>
    </tableColumn>
    <tableColumn id="8" xr3:uid="{3F5AE049-6DE0-47E8-AF25-8455A073C4F3}" name="Consumo energía corregida [MJ/año]" dataDxfId="0">
      <calculatedColumnFormula>IF(Tabla2[[#This Row],[Energético]]="Energía Eléctrica",((Tabla2[[#This Row],[Participación]]*$D$31)/SUMIF(Tabla2[Energético],"Energía Eléctrica",Tabla2[Participación]))*$B$33,Tabla2[[#This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O41"/>
  <sheetViews>
    <sheetView showGridLines="0" tabSelected="1" workbookViewId="0">
      <selection activeCell="C11" sqref="C11"/>
    </sheetView>
  </sheetViews>
  <sheetFormatPr baseColWidth="10" defaultRowHeight="12.75" x14ac:dyDescent="0.2"/>
  <cols>
    <col min="1" max="1" width="28.28515625" customWidth="1"/>
    <col min="2" max="4" width="16.42578125" customWidth="1"/>
    <col min="5" max="5" width="19.140625" customWidth="1"/>
    <col min="6" max="6" width="20.28515625" style="29" customWidth="1"/>
    <col min="7" max="8" width="24.5703125" style="29" customWidth="1"/>
    <col min="9" max="9" width="26.5703125" style="29" customWidth="1"/>
    <col min="10" max="10" width="17.7109375" style="29" bestFit="1" customWidth="1"/>
    <col min="11" max="11" width="19.7109375" style="29" customWidth="1"/>
    <col min="12" max="12" width="24.5703125" style="29" customWidth="1"/>
    <col min="13" max="13" width="22.28515625" style="29" customWidth="1"/>
    <col min="14" max="14" width="16.7109375" customWidth="1"/>
    <col min="15" max="15" width="22.5703125" customWidth="1"/>
  </cols>
  <sheetData>
    <row r="1" spans="1:15" ht="18" x14ac:dyDescent="0.25">
      <c r="A1" s="14"/>
      <c r="F1"/>
      <c r="G1"/>
      <c r="H1"/>
      <c r="I1"/>
      <c r="J1"/>
      <c r="K1"/>
      <c r="L1"/>
      <c r="M1"/>
    </row>
    <row r="2" spans="1:15" x14ac:dyDescent="0.2">
      <c r="E2" s="36"/>
      <c r="F2" s="37"/>
      <c r="G2" s="38"/>
      <c r="H2" s="38"/>
      <c r="I2"/>
      <c r="J2"/>
      <c r="K2"/>
      <c r="L2"/>
      <c r="M2"/>
    </row>
    <row r="3" spans="1:15" x14ac:dyDescent="0.2">
      <c r="E3" s="36"/>
      <c r="F3" s="39"/>
      <c r="G3" s="39"/>
      <c r="H3" s="39"/>
      <c r="I3"/>
      <c r="J3"/>
      <c r="K3"/>
      <c r="L3"/>
      <c r="M3"/>
    </row>
    <row r="4" spans="1:15" x14ac:dyDescent="0.2">
      <c r="E4" s="36"/>
      <c r="F4" s="38"/>
      <c r="G4" s="38"/>
      <c r="H4" s="38"/>
      <c r="I4"/>
      <c r="J4"/>
      <c r="K4"/>
      <c r="L4"/>
      <c r="M4"/>
    </row>
    <row r="5" spans="1:15" x14ac:dyDescent="0.2">
      <c r="E5" s="29"/>
      <c r="I5"/>
      <c r="J5"/>
      <c r="K5"/>
      <c r="L5"/>
      <c r="M5"/>
    </row>
    <row r="6" spans="1:15" x14ac:dyDescent="0.2">
      <c r="C6" s="40"/>
      <c r="F6"/>
      <c r="G6"/>
      <c r="H6"/>
      <c r="I6"/>
      <c r="J6"/>
      <c r="K6"/>
      <c r="L6"/>
      <c r="M6"/>
    </row>
    <row r="7" spans="1:15" ht="18" x14ac:dyDescent="0.2">
      <c r="A7" s="49" t="s">
        <v>27</v>
      </c>
      <c r="B7" s="50"/>
      <c r="C7" s="41"/>
      <c r="F7"/>
      <c r="G7"/>
      <c r="H7"/>
      <c r="I7"/>
      <c r="J7"/>
      <c r="K7"/>
      <c r="L7"/>
      <c r="M7"/>
    </row>
    <row r="8" spans="1:15" ht="15.75" x14ac:dyDescent="0.25">
      <c r="A8" s="5" t="s">
        <v>22</v>
      </c>
      <c r="B8" s="44" t="s">
        <v>27</v>
      </c>
      <c r="C8" s="4"/>
      <c r="F8" s="47" t="s">
        <v>42</v>
      </c>
      <c r="G8" s="47"/>
      <c r="H8" s="47"/>
      <c r="I8" s="47"/>
      <c r="J8" s="47"/>
      <c r="K8" s="47"/>
      <c r="M8"/>
    </row>
    <row r="9" spans="1:15" ht="15.75" x14ac:dyDescent="0.25">
      <c r="A9" s="5" t="s">
        <v>36</v>
      </c>
      <c r="B9" s="44">
        <v>407.12110000000001</v>
      </c>
      <c r="C9" s="4" t="s">
        <v>35</v>
      </c>
      <c r="F9" s="28"/>
      <c r="G9" s="28"/>
      <c r="H9" s="46"/>
      <c r="I9" s="28"/>
      <c r="J9" s="28"/>
      <c r="K9" s="28"/>
      <c r="M9"/>
    </row>
    <row r="10" spans="1:15" ht="15.75" x14ac:dyDescent="0.25">
      <c r="A10" s="5" t="s">
        <v>37</v>
      </c>
      <c r="B10" s="44">
        <v>1224.1450179999999</v>
      </c>
      <c r="C10" s="4" t="s">
        <v>35</v>
      </c>
      <c r="F10" s="28"/>
      <c r="G10" s="28"/>
      <c r="H10" s="46"/>
      <c r="I10" s="28"/>
      <c r="J10" s="28"/>
      <c r="K10" s="28"/>
      <c r="M10"/>
      <c r="O10" s="12" t="s">
        <v>47</v>
      </c>
    </row>
    <row r="11" spans="1:15" ht="35.25" customHeight="1" x14ac:dyDescent="0.25">
      <c r="A11" s="6" t="s">
        <v>33</v>
      </c>
      <c r="B11" s="7">
        <f>+B9+B10</f>
        <v>1631.266118</v>
      </c>
      <c r="C11" s="27" t="s">
        <v>32</v>
      </c>
      <c r="F11"/>
      <c r="G11"/>
      <c r="H11"/>
      <c r="I11"/>
      <c r="J11"/>
      <c r="K11" s="3" t="s">
        <v>19</v>
      </c>
      <c r="M11" s="13">
        <f>SUM(Tabla2[Consumo energía '[MJ/año']])</f>
        <v>301099255.62906963</v>
      </c>
      <c r="O11" s="13">
        <f>SUM(Tabla2[Consumo energía corregida '[MJ/año']])</f>
        <v>302443272.29459959</v>
      </c>
    </row>
    <row r="12" spans="1:15" s="2" customFormat="1" ht="51" x14ac:dyDescent="0.2">
      <c r="A12" s="8" t="s">
        <v>13</v>
      </c>
      <c r="B12" s="7">
        <v>1047778.4443389199</v>
      </c>
      <c r="C12" s="27" t="s">
        <v>43</v>
      </c>
      <c r="D12"/>
      <c r="F12" s="22" t="s">
        <v>14</v>
      </c>
      <c r="G12" s="23" t="s">
        <v>15</v>
      </c>
      <c r="H12" s="23" t="s">
        <v>39</v>
      </c>
      <c r="I12" s="23" t="s">
        <v>16</v>
      </c>
      <c r="J12" s="24" t="s">
        <v>34</v>
      </c>
      <c r="K12" s="24" t="s">
        <v>17</v>
      </c>
      <c r="L12" s="23" t="s">
        <v>18</v>
      </c>
      <c r="M12" s="55" t="s">
        <v>45</v>
      </c>
      <c r="N12" s="55" t="s">
        <v>1</v>
      </c>
      <c r="O12" s="55" t="s">
        <v>46</v>
      </c>
    </row>
    <row r="13" spans="1:15" ht="25.5" x14ac:dyDescent="0.2">
      <c r="A13" s="8" t="s">
        <v>13</v>
      </c>
      <c r="B13" s="21">
        <f>+B12*3.6</f>
        <v>3772002.399620112</v>
      </c>
      <c r="C13" s="1"/>
      <c r="D13" s="42"/>
      <c r="E13" s="43"/>
      <c r="F13" s="25" t="s">
        <v>27</v>
      </c>
      <c r="G13" s="26" t="s">
        <v>26</v>
      </c>
      <c r="H13" s="26" t="s">
        <v>40</v>
      </c>
      <c r="I13" s="26" t="s">
        <v>9</v>
      </c>
      <c r="J13" s="26" t="s">
        <v>28</v>
      </c>
      <c r="K13" s="26" t="s">
        <v>29</v>
      </c>
      <c r="L13" s="45">
        <v>183091.68969999999</v>
      </c>
      <c r="M13" s="57">
        <f>+Tabla2[[#This Row],[Indicador]]*$B$11</f>
        <v>298671269.89497954</v>
      </c>
      <c r="N13" s="56">
        <f>+Tabla2[[#This Row],[Consumo energía '[MJ/año']]]/$M$11</f>
        <v>0.99193626125372703</v>
      </c>
      <c r="O13" s="58">
        <f>IF(Tabla2[[#This Row],[Energético]]="Energía Eléctrica",((Tabla2[[#This Row],[Participación]]*$D$31)/SUMIF(Tabla2[Energético],"Energía Eléctrica",Tabla2[Participación]))*$B$33,Tabla2[[#This Row],[Consumo energía '[MJ/año']]])</f>
        <v>298671269.89497954</v>
      </c>
    </row>
    <row r="14" spans="1:15" x14ac:dyDescent="0.2">
      <c r="F14" s="25" t="s">
        <v>27</v>
      </c>
      <c r="G14" s="26" t="s">
        <v>30</v>
      </c>
      <c r="H14" s="26" t="s">
        <v>40</v>
      </c>
      <c r="I14" s="26" t="s">
        <v>2</v>
      </c>
      <c r="J14" s="26" t="s">
        <v>31</v>
      </c>
      <c r="K14" s="26" t="s">
        <v>29</v>
      </c>
      <c r="L14" s="45">
        <v>744.20283340000003</v>
      </c>
      <c r="M14" s="57">
        <f>+Tabla2[[#This Row],[Indicador]]*$B$11</f>
        <v>1213992.8670450188</v>
      </c>
      <c r="N14" s="56">
        <f>+Tabla2[[#This Row],[Consumo energía '[MJ/año']]]/$M$11</f>
        <v>4.0318693731364172E-3</v>
      </c>
      <c r="O14" s="58">
        <f>IF(Tabla2[[#This Row],[Energético]]="Energía Eléctrica",((Tabla2[[#This Row],[Participación]]*$D$31)/SUMIF(Tabla2[Energético],"Energía Eléctrica",Tabla2[Participación]))*$B$33,Tabla2[[#This Row],[Consumo energía '[MJ/año']]])</f>
        <v>1886001.199810056</v>
      </c>
    </row>
    <row r="15" spans="1:15" x14ac:dyDescent="0.2">
      <c r="F15" s="25" t="s">
        <v>27</v>
      </c>
      <c r="G15" s="26" t="s">
        <v>30</v>
      </c>
      <c r="H15" s="26" t="s">
        <v>41</v>
      </c>
      <c r="I15" s="26" t="s">
        <v>2</v>
      </c>
      <c r="J15" s="26" t="s">
        <v>31</v>
      </c>
      <c r="K15" s="26" t="s">
        <v>29</v>
      </c>
      <c r="L15" s="45">
        <v>744.20283340000003</v>
      </c>
      <c r="M15" s="57">
        <f>+Tabla2[[#This Row],[Indicador]]*$B$11</f>
        <v>1213992.8670450188</v>
      </c>
      <c r="N15" s="56">
        <f>+Tabla2[[#This Row],[Consumo energía '[MJ/año']]]/$M$11</f>
        <v>4.0318693731364172E-3</v>
      </c>
      <c r="O15" s="59">
        <f>IF(Tabla2[[#This Row],[Energético]]="Energía Eléctrica",((Tabla2[[#This Row],[Participación]]*$D$31)/SUMIF(Tabla2[Energético],"Energía Eléctrica",Tabla2[Participación]))*$B$33,Tabla2[[#This Row],[Consumo energía '[MJ/año']]])</f>
        <v>1886001.199810056</v>
      </c>
    </row>
    <row r="16" spans="1:15" x14ac:dyDescent="0.2">
      <c r="F16"/>
      <c r="G16"/>
      <c r="H16"/>
      <c r="I16"/>
      <c r="J16"/>
      <c r="K16"/>
      <c r="L16"/>
      <c r="M16"/>
    </row>
    <row r="17" spans="1:13" x14ac:dyDescent="0.2">
      <c r="F17"/>
      <c r="G17"/>
      <c r="H17"/>
      <c r="I17"/>
      <c r="J17"/>
      <c r="K17"/>
      <c r="L17"/>
      <c r="M17"/>
    </row>
    <row r="18" spans="1:13" x14ac:dyDescent="0.2">
      <c r="F18"/>
      <c r="G18"/>
      <c r="H18"/>
      <c r="I18"/>
      <c r="J18"/>
      <c r="K18"/>
      <c r="L18"/>
      <c r="M18"/>
    </row>
    <row r="19" spans="1:13" x14ac:dyDescent="0.2">
      <c r="F19"/>
      <c r="G19"/>
      <c r="H19"/>
      <c r="I19"/>
      <c r="J19"/>
      <c r="K19"/>
      <c r="L19"/>
      <c r="M19"/>
    </row>
    <row r="20" spans="1:13" x14ac:dyDescent="0.2">
      <c r="F20"/>
      <c r="G20"/>
      <c r="H20"/>
      <c r="I20"/>
      <c r="J20"/>
      <c r="K20"/>
      <c r="L20"/>
      <c r="M20"/>
    </row>
    <row r="21" spans="1:13" x14ac:dyDescent="0.2">
      <c r="F21"/>
      <c r="G21"/>
      <c r="H21"/>
      <c r="I21"/>
      <c r="J21"/>
      <c r="K21"/>
      <c r="L21"/>
      <c r="M21"/>
    </row>
    <row r="22" spans="1:13" x14ac:dyDescent="0.2">
      <c r="F22"/>
      <c r="G22"/>
      <c r="H22"/>
      <c r="I22"/>
      <c r="J22"/>
      <c r="K22"/>
      <c r="L22"/>
      <c r="M22"/>
    </row>
    <row r="23" spans="1:13" x14ac:dyDescent="0.2">
      <c r="F23"/>
      <c r="G23"/>
      <c r="H23"/>
      <c r="I23"/>
      <c r="J23"/>
      <c r="K23"/>
      <c r="L23"/>
      <c r="M23"/>
    </row>
    <row r="24" spans="1:13" x14ac:dyDescent="0.2">
      <c r="F24"/>
      <c r="G24"/>
      <c r="H24"/>
      <c r="I24"/>
      <c r="J24"/>
      <c r="K24"/>
      <c r="L24"/>
      <c r="M24"/>
    </row>
    <row r="25" spans="1:13" x14ac:dyDescent="0.2">
      <c r="F25"/>
      <c r="G25"/>
      <c r="H25"/>
      <c r="I25"/>
      <c r="J25"/>
      <c r="K25"/>
      <c r="L25"/>
      <c r="M25"/>
    </row>
    <row r="26" spans="1:13" x14ac:dyDescent="0.2">
      <c r="F26"/>
      <c r="G26"/>
      <c r="H26"/>
      <c r="I26"/>
      <c r="J26"/>
      <c r="K26"/>
      <c r="L26"/>
      <c r="M26"/>
    </row>
    <row r="27" spans="1:13" x14ac:dyDescent="0.2">
      <c r="F27"/>
      <c r="G27"/>
      <c r="H27"/>
      <c r="I27"/>
      <c r="J27"/>
      <c r="K27"/>
      <c r="L27"/>
      <c r="M27"/>
    </row>
    <row r="28" spans="1:13" ht="15.75" x14ac:dyDescent="0.25">
      <c r="A28" s="47" t="s">
        <v>20</v>
      </c>
      <c r="B28" s="47"/>
      <c r="C28" s="47"/>
      <c r="D28" s="47"/>
      <c r="F28"/>
      <c r="G28"/>
      <c r="H28"/>
      <c r="I28"/>
      <c r="J28"/>
      <c r="K28"/>
      <c r="L28"/>
      <c r="M28"/>
    </row>
    <row r="29" spans="1:13" x14ac:dyDescent="0.2">
      <c r="F29"/>
      <c r="G29"/>
      <c r="H29"/>
      <c r="I29"/>
      <c r="J29"/>
      <c r="K29"/>
      <c r="L29"/>
      <c r="M29"/>
    </row>
    <row r="30" spans="1:13" x14ac:dyDescent="0.2">
      <c r="A30" s="15" t="s">
        <v>0</v>
      </c>
      <c r="B30" s="15" t="s">
        <v>23</v>
      </c>
      <c r="C30" s="15" t="s">
        <v>24</v>
      </c>
      <c r="D30" s="15" t="s">
        <v>1</v>
      </c>
      <c r="F30"/>
      <c r="G30"/>
      <c r="H30"/>
      <c r="I30"/>
      <c r="J30"/>
      <c r="K30"/>
      <c r="L30"/>
      <c r="M30"/>
    </row>
    <row r="31" spans="1:13" x14ac:dyDescent="0.2">
      <c r="A31" s="16" t="s">
        <v>2</v>
      </c>
      <c r="B31" s="17">
        <f>B13</f>
        <v>3772002.399620112</v>
      </c>
      <c r="C31" s="18">
        <f>Pesca!$B31/1000000</f>
        <v>3.7720023996201122</v>
      </c>
      <c r="D31" s="19">
        <f>B31/$B$33</f>
        <v>1.2471768245999975E-2</v>
      </c>
      <c r="F31"/>
      <c r="G31"/>
      <c r="H31"/>
      <c r="I31"/>
      <c r="J31"/>
      <c r="K31"/>
      <c r="L31"/>
      <c r="M31"/>
    </row>
    <row r="32" spans="1:13" x14ac:dyDescent="0.2">
      <c r="A32" s="16" t="s">
        <v>9</v>
      </c>
      <c r="B32" s="20">
        <f>SUMIF(Tabla2[Energético],A32,Tabla2[Consumo energía '[MJ/año']])</f>
        <v>298671269.89497954</v>
      </c>
      <c r="C32" s="18">
        <f>Pesca!$B32/1000000</f>
        <v>298.67126989497956</v>
      </c>
      <c r="D32" s="19">
        <f>B32/$B$33</f>
        <v>0.98752823175400006</v>
      </c>
      <c r="F32"/>
      <c r="G32"/>
      <c r="H32"/>
      <c r="I32"/>
      <c r="J32"/>
      <c r="K32"/>
      <c r="L32"/>
      <c r="M32"/>
    </row>
    <row r="33" spans="1:13" x14ac:dyDescent="0.2">
      <c r="A33" s="52" t="s">
        <v>44</v>
      </c>
      <c r="B33" s="53">
        <f>SUM(B31:B32)</f>
        <v>302443272.29459965</v>
      </c>
      <c r="C33" s="53">
        <f>SUM(C31:C32)</f>
        <v>302.44327229459969</v>
      </c>
      <c r="D33" s="54">
        <f>SUM(D31:D32)</f>
        <v>1</v>
      </c>
      <c r="F33"/>
      <c r="G33"/>
      <c r="H33"/>
      <c r="I33"/>
      <c r="J33"/>
      <c r="K33"/>
      <c r="L33"/>
      <c r="M33"/>
    </row>
    <row r="34" spans="1:13" x14ac:dyDescent="0.2">
      <c r="F34"/>
      <c r="G34"/>
      <c r="H34"/>
      <c r="I34"/>
      <c r="J34"/>
      <c r="K34"/>
      <c r="L34"/>
      <c r="M34"/>
    </row>
    <row r="35" spans="1:13" ht="15.75" x14ac:dyDescent="0.25">
      <c r="F35" s="51"/>
      <c r="G35" s="51"/>
      <c r="H35" s="51"/>
      <c r="I35" s="51"/>
      <c r="J35" s="51"/>
      <c r="K35" s="51"/>
      <c r="L35" s="30"/>
    </row>
    <row r="36" spans="1:13" ht="15.75" x14ac:dyDescent="0.25">
      <c r="J36" s="31"/>
      <c r="K36" s="31"/>
      <c r="L36" s="32"/>
    </row>
    <row r="37" spans="1:13" ht="18" x14ac:dyDescent="0.25">
      <c r="A37" s="48" t="s">
        <v>25</v>
      </c>
      <c r="B37" s="48"/>
      <c r="C37" s="48"/>
      <c r="F37" s="33"/>
      <c r="G37" s="33"/>
      <c r="H37" s="33"/>
      <c r="I37" s="33"/>
      <c r="J37" s="33"/>
      <c r="K37" s="33"/>
      <c r="L37" s="33"/>
    </row>
    <row r="38" spans="1:13" x14ac:dyDescent="0.2">
      <c r="A38" s="9" t="str">
        <f>+A8</f>
        <v>Grupo Homogeneo</v>
      </c>
      <c r="B38" s="9" t="s">
        <v>21</v>
      </c>
      <c r="C38" s="9" t="s">
        <v>38</v>
      </c>
      <c r="F38" s="34"/>
      <c r="G38" s="34"/>
      <c r="H38" s="34"/>
      <c r="I38" s="34"/>
      <c r="J38" s="34"/>
      <c r="K38" s="34"/>
      <c r="L38" s="35"/>
    </row>
    <row r="39" spans="1:13" x14ac:dyDescent="0.2">
      <c r="A39" s="10" t="str">
        <f>+$B$8</f>
        <v>Pesca</v>
      </c>
      <c r="B39" s="11">
        <f>B33/B11</f>
        <v>185404.00548833053</v>
      </c>
      <c r="C39" s="11">
        <f>B39/1000000</f>
        <v>0.18540400548833053</v>
      </c>
      <c r="F39" s="34"/>
      <c r="G39" s="34"/>
      <c r="H39" s="34"/>
      <c r="I39" s="34"/>
      <c r="J39" s="34"/>
      <c r="K39" s="34"/>
      <c r="L39" s="35"/>
    </row>
    <row r="40" spans="1:13" x14ac:dyDescent="0.2">
      <c r="F40" s="34"/>
      <c r="G40" s="34"/>
      <c r="H40" s="34"/>
      <c r="I40" s="34"/>
      <c r="J40" s="34"/>
      <c r="K40" s="34"/>
      <c r="L40" s="35"/>
    </row>
    <row r="41" spans="1:13" x14ac:dyDescent="0.2">
      <c r="F41" s="34"/>
      <c r="G41" s="34"/>
      <c r="H41" s="34"/>
      <c r="I41" s="34"/>
      <c r="J41" s="34"/>
      <c r="K41" s="34"/>
      <c r="L41" s="35"/>
    </row>
  </sheetData>
  <mergeCells count="5">
    <mergeCell ref="A28:D28"/>
    <mergeCell ref="F8:K8"/>
    <mergeCell ref="A37:C37"/>
    <mergeCell ref="A7:B7"/>
    <mergeCell ref="F35:K35"/>
  </mergeCells>
  <phoneticPr fontId="10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A31:A32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D38" sqref="D38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Pesca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2024-01-24T01:24:53Z</dcterms:modified>
</cp:coreProperties>
</file>