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BDB0C74B-BBAE-4813-B83D-C9F0423ADAAB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lgodón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31" i="1" s="1"/>
  <c r="B31" i="1"/>
  <c r="M12" i="1"/>
  <c r="M13" i="1"/>
  <c r="N13" i="1" s="1"/>
  <c r="P13" i="1" s="1"/>
  <c r="M14" i="1"/>
  <c r="N14" i="1" s="1"/>
  <c r="P14" i="1" s="1"/>
  <c r="M15" i="1"/>
  <c r="M16" i="1"/>
  <c r="M17" i="1"/>
  <c r="N17" i="1" s="1"/>
  <c r="P17" i="1" s="1"/>
  <c r="M18" i="1"/>
  <c r="N18" i="1" s="1"/>
  <c r="P18" i="1" s="1"/>
  <c r="M19" i="1"/>
  <c r="N19" i="1" s="1"/>
  <c r="P19" i="1" s="1"/>
  <c r="M20" i="1"/>
  <c r="N12" i="1"/>
  <c r="P12" i="1" s="1"/>
  <c r="N15" i="1"/>
  <c r="P15" i="1" s="1"/>
  <c r="N16" i="1"/>
  <c r="P16" i="1" s="1"/>
  <c r="N20" i="1"/>
  <c r="P20" i="1" s="1"/>
  <c r="O12" i="1"/>
  <c r="O13" i="1"/>
  <c r="O14" i="1"/>
  <c r="O15" i="1"/>
  <c r="O16" i="1"/>
  <c r="O17" i="1"/>
  <c r="O18" i="1"/>
  <c r="O19" i="1"/>
  <c r="O20" i="1"/>
  <c r="A36" i="1"/>
  <c r="A37" i="1"/>
  <c r="O11" i="1"/>
  <c r="M11" i="1"/>
  <c r="N11" i="1" s="1"/>
  <c r="P11" i="1" l="1"/>
  <c r="B37" i="1"/>
  <c r="C37" i="1" s="1"/>
  <c r="B30" i="1"/>
  <c r="B29" i="1" l="1"/>
  <c r="P9" i="1"/>
  <c r="C30" i="1"/>
  <c r="C29" i="1" l="1"/>
  <c r="C31" i="1" s="1"/>
</calcChain>
</file>

<file path=xl/sharedStrings.xml><?xml version="1.0" encoding="utf-8"?>
<sst xmlns="http://schemas.openxmlformats.org/spreadsheetml/2006/main" count="108" uniqueCount="64">
  <si>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</si>
  <si>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</si>
  <si>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</si>
  <si>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</si>
  <si>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</si>
  <si>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</si>
  <si>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</si>
  <si>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</si>
  <si>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</si>
  <si>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</si>
  <si>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</si>
  <si>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</si>
  <si>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</si>
  <si>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</si>
  <si>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</si>
  <si>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</si>
  <si>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</si>
  <si>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</si>
  <si>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</si>
  <si>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</si>
  <si>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</si>
  <si>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</si>
  <si>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Producto final</t>
  </si>
  <si>
    <t>Unidades indicador producción</t>
  </si>
  <si>
    <t>Indicador</t>
  </si>
  <si>
    <t>MJ/Ha</t>
  </si>
  <si>
    <t>Parámetro</t>
  </si>
  <si>
    <t>Dato de información secundaria Tn/Ha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</si>
  <si>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</si>
  <si>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</si>
  <si>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</si>
  <si>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</si>
  <si>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</si>
  <si>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</si>
  <si>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</si>
  <si>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</si>
  <si>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</si>
  <si>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</si>
  <si>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Dato de información secundaria [Ha]</t>
  </si>
  <si>
    <t>Cosecha</t>
  </si>
  <si>
    <t>Recolecta de algodón</t>
  </si>
  <si>
    <t>Fertilización</t>
  </si>
  <si>
    <t>Segunda fertilización</t>
  </si>
  <si>
    <t>Segunda fumigación</t>
  </si>
  <si>
    <t>Terreno fumigado</t>
  </si>
  <si>
    <t>Terreno Preparado</t>
  </si>
  <si>
    <t>Preparación del Terreno</t>
  </si>
  <si>
    <t>Siembra y fertilización</t>
  </si>
  <si>
    <t>Sistema de Riego y drenaje</t>
  </si>
  <si>
    <t>Terreno irrigado</t>
  </si>
  <si>
    <t>Transporte interno</t>
  </si>
  <si>
    <t>Algodón</t>
  </si>
  <si>
    <t>Fumigacion</t>
  </si>
  <si>
    <t>MJ/Tn</t>
  </si>
  <si>
    <t>Sin dato</t>
  </si>
  <si>
    <t>Uso final de energía</t>
  </si>
  <si>
    <t>Fuerza motriz</t>
  </si>
  <si>
    <t>Tabla 8. Indicador producción</t>
  </si>
  <si>
    <t>Total</t>
  </si>
  <si>
    <t>Dato comercial por CIIU de XM [kWh/año]</t>
  </si>
  <si>
    <t>Sector</t>
  </si>
  <si>
    <t>Consumo Eléctricidad por sector [MJ/año]</t>
  </si>
  <si>
    <t>Total [MJ/año]</t>
  </si>
  <si>
    <t>Consumo energía [MJ/año]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</si>
</sst>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4" fontId="4" fillId="0" borderId="0" xfId="0" applyNumberFormat="1" applyFont="1"/>
    <xf numFmtId="0" fontId="5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2" borderId="1" xfId="0" applyFill="1" applyBorder="1" applyAlignment="1"/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8" fillId="0" borderId="0" xfId="0" applyFont="1"/>
    <xf numFmtId="0" fontId="0" fillId="0" borderId="1" xfId="0" applyNumberFormat="1" applyFill="1" applyBorder="1" applyAlignment="1">
      <alignment horizontal="center"/>
    </xf>
    <xf numFmtId="0" fontId="3" fillId="7" borderId="1" xfId="0" applyFont="1" applyFill="1" applyBorder="1"/>
    <xf numFmtId="4" fontId="3" fillId="7" borderId="1" xfId="0" applyNumberFormat="1" applyFont="1" applyFill="1" applyBorder="1"/>
    <xf numFmtId="4" fontId="0" fillId="0" borderId="1" xfId="0" applyNumberFormat="1" applyFont="1" applyBorder="1" applyAlignment="1">
      <alignment horizontal="right" vertical="center"/>
    </xf>
    <xf numFmtId="9" fontId="3" fillId="7" borderId="1" xfId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6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0:P20" totalsRowShown="0" headerRowDxfId="15" dataDxfId="13" headerRowBorderDxfId="14" tableBorderDxfId="12" totalsRowBorderDxfId="11">
  <autoFilter ref="F10:P20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97AA7CE-2C19-4522-AFCC-2D7077ABB6B9}" name="Grupo Homogéneo" dataDxfId="10"/>
    <tableColumn id="2" xr3:uid="{B5D1F10D-371F-4B26-972F-7E20D881EF10}" name="Proceso" dataDxfId="9"/>
    <tableColumn id="11" xr3:uid="{D8F9684D-BE1A-4B10-B6BA-ADF6D1960A4A}" name="Uso final de energía" dataDxfId="8"/>
    <tableColumn id="3" xr3:uid="{D5C4E4C9-E4CD-42F0-B878-EAED958F5FA0}" name="Energético" dataDxfId="7"/>
    <tableColumn id="4" xr3:uid="{B7B5D837-72C9-44E9-A5D9-0A2D73C6B023}" name="Producto final" dataDxfId="6"/>
    <tableColumn id="5" xr3:uid="{3CF749A7-0CC3-4EAE-8383-BA07291F80FF}" name="Unidades indicador producción" dataDxfId="5"/>
    <tableColumn id="6" xr3:uid="{380EDCBC-1202-4CB0-B868-AB32DBAE2810}" name="Indicador" dataDxfId="4"/>
    <tableColumn id="7" xr3:uid="{F7C4E07E-D41C-4EB3-84F4-91947724497C}" name="Parámetro" dataDxfId="3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2">
      <calculatedColumnFormula>IF(Tabla2[[#This Row],[Parámetro]]="Tn",Tabla2[[#This Row],[Indicador]]*$B$6,Tabla2[[#This Row],[Indicador]])</calculatedColumnFormula>
    </tableColumn>
    <tableColumn id="9" xr3:uid="{3AD82B07-3885-48D4-987A-DBF40EFD0198}" name="Unidades" dataDxfId="1">
      <calculatedColumnFormula>"MJ/Ha"</calculatedColumnFormula>
    </tableColumn>
    <tableColumn id="10" xr3:uid="{E16307D2-7B0D-4BEC-94C3-8D5C9401D2A7}" name="Consumo energía [MJ/año]" dataDxfId="0">
      <calculatedColumnFormula>(Tabla2[[#This Row],[Indicador área]]*$B$5)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P37"/>
  <sheetViews>
    <sheetView showGridLines="0" tabSelected="1" workbookViewId="0">
      <selection activeCell="A11" sqref="A11"/>
    </sheetView>
  </sheetViews>
  <sheetFormatPr baseColWidth="10" defaultRowHeight="12.75" x14ac:dyDescent="0.2"/>
  <cols>
    <col min="1" max="1" width="28.28515625" customWidth="1"/>
    <col min="2" max="4" width="16.42578125" customWidth="1"/>
    <col min="6" max="6" width="18.28515625" bestFit="1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</cols>
  <sheetData>
    <row r="1" spans="1:16" ht="18" x14ac:dyDescent="0.25">
      <c r="A1" s="15"/>
    </row>
    <row r="3" spans="1:16" ht="18" x14ac:dyDescent="0.2">
      <c r="A3" s="39" t="s">
        <v>60</v>
      </c>
      <c r="B3" s="40"/>
      <c r="C3" s="5"/>
    </row>
    <row r="4" spans="1:16" x14ac:dyDescent="0.2">
      <c r="A4" s="6" t="s">
        <v>34</v>
      </c>
      <c r="B4" s="14" t="s">
        <v>51</v>
      </c>
      <c r="C4" s="5"/>
    </row>
    <row r="5" spans="1:16" x14ac:dyDescent="0.2">
      <c r="A5" s="7" t="s">
        <v>13</v>
      </c>
      <c r="B5" s="8">
        <v>9332</v>
      </c>
      <c r="C5" s="31" t="s">
        <v>38</v>
      </c>
    </row>
    <row r="6" spans="1:16" x14ac:dyDescent="0.2">
      <c r="A6" s="7" t="s">
        <v>14</v>
      </c>
      <c r="B6" s="8">
        <v>1.73</v>
      </c>
      <c r="C6" s="31" t="s">
        <v>27</v>
      </c>
    </row>
    <row r="7" spans="1:16" ht="25.5" x14ac:dyDescent="0.2">
      <c r="A7" s="9" t="s">
        <v>15</v>
      </c>
      <c r="B7" s="8" t="s">
        <v>54</v>
      </c>
      <c r="C7" s="31" t="s">
        <v>59</v>
      </c>
    </row>
    <row r="8" spans="1:16" ht="26.25" x14ac:dyDescent="0.25">
      <c r="A8" s="9" t="s">
        <v>61</v>
      </c>
      <c r="B8" s="20" t="s">
        <v>54</v>
      </c>
      <c r="C8" s="1"/>
      <c r="F8" s="37" t="s">
        <v>57</v>
      </c>
      <c r="G8" s="37"/>
      <c r="H8" s="37"/>
      <c r="I8" s="37"/>
      <c r="J8" s="37"/>
      <c r="K8" s="37"/>
      <c r="L8" s="37"/>
      <c r="P8" s="13" t="s">
        <v>62</v>
      </c>
    </row>
    <row r="9" spans="1:16" ht="35.25" customHeight="1" x14ac:dyDescent="0.25">
      <c r="K9" s="4" t="s">
        <v>30</v>
      </c>
      <c r="P9" s="41">
        <f>SUM(Tabla2[Consumo energía '[MJ/año']])</f>
        <v>8683710.8036887459</v>
      </c>
    </row>
    <row r="10" spans="1:16" s="2" customFormat="1" ht="25.5" x14ac:dyDescent="0.2">
      <c r="F10" s="21" t="s">
        <v>16</v>
      </c>
      <c r="G10" s="22" t="s">
        <v>17</v>
      </c>
      <c r="H10" s="22" t="s">
        <v>55</v>
      </c>
      <c r="I10" s="22" t="s">
        <v>18</v>
      </c>
      <c r="J10" s="22" t="s">
        <v>22</v>
      </c>
      <c r="K10" s="23" t="s">
        <v>23</v>
      </c>
      <c r="L10" s="22" t="s">
        <v>24</v>
      </c>
      <c r="M10" s="22" t="s">
        <v>26</v>
      </c>
      <c r="N10" s="22" t="s">
        <v>28</v>
      </c>
      <c r="O10" s="22" t="s">
        <v>29</v>
      </c>
      <c r="P10" s="24" t="s">
        <v>63</v>
      </c>
    </row>
    <row r="11" spans="1:16" x14ac:dyDescent="0.2">
      <c r="F11" s="25" t="s">
        <v>51</v>
      </c>
      <c r="G11" s="26" t="s">
        <v>39</v>
      </c>
      <c r="H11" s="26" t="s">
        <v>56</v>
      </c>
      <c r="I11" s="26" t="s">
        <v>3</v>
      </c>
      <c r="J11" s="26" t="s">
        <v>40</v>
      </c>
      <c r="K11" s="26" t="s">
        <v>53</v>
      </c>
      <c r="L11" s="27">
        <v>108.5480769</v>
      </c>
      <c r="M11" s="28" t="str">
        <f>IFERROR(RIGHT(Tabla2[[#This Row],[Unidades indicador producción]], LEN(Tabla2[[#This Row],[Unidades indicador producción]])-FIND("/", Tabla2[[#This Row],[Unidades indicador producción]])), "")</f>
        <v>Tn</v>
      </c>
      <c r="N11" s="29">
        <f>IF(Tabla2[[#This Row],[Parámetro]]="Tn",Tabla2[[#This Row],[Indicador]]*$B$6,Tabla2[[#This Row],[Indicador]])</f>
        <v>187.78817303700001</v>
      </c>
      <c r="O11" s="28" t="str">
        <f t="shared" ref="O11" si="0">"MJ/Ha"</f>
        <v>MJ/Ha</v>
      </c>
      <c r="P11" s="30">
        <f>(Tabla2[[#This Row],[Indicador área]]*$B$5)</f>
        <v>1752439.2307812842</v>
      </c>
    </row>
    <row r="12" spans="1:16" x14ac:dyDescent="0.2">
      <c r="F12" s="25" t="s">
        <v>51</v>
      </c>
      <c r="G12" s="26" t="s">
        <v>41</v>
      </c>
      <c r="H12" s="26" t="s">
        <v>56</v>
      </c>
      <c r="I12" s="26" t="s">
        <v>3</v>
      </c>
      <c r="J12" s="26" t="s">
        <v>42</v>
      </c>
      <c r="K12" s="26" t="s">
        <v>25</v>
      </c>
      <c r="L12" s="27">
        <v>11.628074659999999</v>
      </c>
      <c r="M12" s="32" t="str">
        <f>IFERROR(RIGHT(Tabla2[[#This Row],[Unidades indicador producción]], LEN(Tabla2[[#This Row],[Unidades indicador producción]])-FIND("/", Tabla2[[#This Row],[Unidades indicador producción]])), "")</f>
        <v>Ha</v>
      </c>
      <c r="N12" s="29">
        <f>IF(Tabla2[[#This Row],[Parámetro]]="Tn",Tabla2[[#This Row],[Indicador]]*$B$6,Tabla2[[#This Row],[Indicador]])</f>
        <v>11.628074659999999</v>
      </c>
      <c r="O12" s="32" t="str">
        <f t="shared" ref="O12:O20" si="1">"MJ/Ha"</f>
        <v>MJ/Ha</v>
      </c>
      <c r="P12" s="30">
        <f>(Tabla2[[#This Row],[Indicador área]]*$B$5)</f>
        <v>108513.19272712</v>
      </c>
    </row>
    <row r="13" spans="1:16" x14ac:dyDescent="0.2">
      <c r="F13" s="25" t="s">
        <v>51</v>
      </c>
      <c r="G13" s="26" t="s">
        <v>19</v>
      </c>
      <c r="H13" s="26" t="s">
        <v>56</v>
      </c>
      <c r="I13" s="26" t="s">
        <v>3</v>
      </c>
      <c r="J13" s="26" t="s">
        <v>52</v>
      </c>
      <c r="K13" s="26" t="s">
        <v>25</v>
      </c>
      <c r="L13" s="27">
        <v>5.1689560439999997</v>
      </c>
      <c r="M13" s="32" t="str">
        <f>IFERROR(RIGHT(Tabla2[[#This Row],[Unidades indicador producción]], LEN(Tabla2[[#This Row],[Unidades indicador producción]])-FIND("/", Tabla2[[#This Row],[Unidades indicador producción]])), "")</f>
        <v>Ha</v>
      </c>
      <c r="N13" s="29">
        <f>IF(Tabla2[[#This Row],[Parámetro]]="Tn",Tabla2[[#This Row],[Indicador]]*$B$6,Tabla2[[#This Row],[Indicador]])</f>
        <v>5.1689560439999997</v>
      </c>
      <c r="O13" s="32" t="str">
        <f t="shared" si="1"/>
        <v>MJ/Ha</v>
      </c>
      <c r="P13" s="30">
        <f>(Tabla2[[#This Row],[Indicador área]]*$B$5)</f>
        <v>48236.697802607996</v>
      </c>
    </row>
    <row r="14" spans="1:16" x14ac:dyDescent="0.2">
      <c r="F14" s="25" t="s">
        <v>51</v>
      </c>
      <c r="G14" s="26" t="s">
        <v>19</v>
      </c>
      <c r="H14" s="26" t="s">
        <v>56</v>
      </c>
      <c r="I14" s="26" t="s">
        <v>3</v>
      </c>
      <c r="J14" s="26" t="s">
        <v>43</v>
      </c>
      <c r="K14" s="26" t="s">
        <v>25</v>
      </c>
      <c r="L14" s="27">
        <v>5.1689560439999997</v>
      </c>
      <c r="M14" s="32" t="str">
        <f>IFERROR(RIGHT(Tabla2[[#This Row],[Unidades indicador producción]], LEN(Tabla2[[#This Row],[Unidades indicador producción]])-FIND("/", Tabla2[[#This Row],[Unidades indicador producción]])), "")</f>
        <v>Ha</v>
      </c>
      <c r="N14" s="29">
        <f>IF(Tabla2[[#This Row],[Parámetro]]="Tn",Tabla2[[#This Row],[Indicador]]*$B$6,Tabla2[[#This Row],[Indicador]])</f>
        <v>5.1689560439999997</v>
      </c>
      <c r="O14" s="32" t="str">
        <f t="shared" si="1"/>
        <v>MJ/Ha</v>
      </c>
      <c r="P14" s="30">
        <f>(Tabla2[[#This Row],[Indicador área]]*$B$5)</f>
        <v>48236.697802607996</v>
      </c>
    </row>
    <row r="15" spans="1:16" x14ac:dyDescent="0.2">
      <c r="F15" s="25" t="s">
        <v>51</v>
      </c>
      <c r="G15" s="26" t="s">
        <v>19</v>
      </c>
      <c r="H15" s="26" t="s">
        <v>56</v>
      </c>
      <c r="I15" s="26" t="s">
        <v>9</v>
      </c>
      <c r="J15" s="26" t="s">
        <v>44</v>
      </c>
      <c r="K15" s="26" t="s">
        <v>25</v>
      </c>
      <c r="L15" s="27">
        <v>85.871794870000002</v>
      </c>
      <c r="M15" s="32" t="str">
        <f>IFERROR(RIGHT(Tabla2[[#This Row],[Unidades indicador producción]], LEN(Tabla2[[#This Row],[Unidades indicador producción]])-FIND("/", Tabla2[[#This Row],[Unidades indicador producción]])), "")</f>
        <v>Ha</v>
      </c>
      <c r="N15" s="29">
        <f>IF(Tabla2[[#This Row],[Parámetro]]="Tn",Tabla2[[#This Row],[Indicador]]*$B$6,Tabla2[[#This Row],[Indicador]])</f>
        <v>85.871794870000002</v>
      </c>
      <c r="O15" s="32" t="str">
        <f t="shared" si="1"/>
        <v>MJ/Ha</v>
      </c>
      <c r="P15" s="30">
        <f>(Tabla2[[#This Row],[Indicador área]]*$B$5)</f>
        <v>801355.58972684003</v>
      </c>
    </row>
    <row r="16" spans="1:16" x14ac:dyDescent="0.2">
      <c r="F16" s="25" t="s">
        <v>51</v>
      </c>
      <c r="G16" s="26" t="s">
        <v>20</v>
      </c>
      <c r="H16" s="26" t="s">
        <v>56</v>
      </c>
      <c r="I16" s="26" t="s">
        <v>3</v>
      </c>
      <c r="J16" s="26" t="s">
        <v>45</v>
      </c>
      <c r="K16" s="26" t="s">
        <v>25</v>
      </c>
      <c r="L16" s="27">
        <v>289.46153850000002</v>
      </c>
      <c r="M16" s="32" t="str">
        <f>IFERROR(RIGHT(Tabla2[[#This Row],[Unidades indicador producción]], LEN(Tabla2[[#This Row],[Unidades indicador producción]])-FIND("/", Tabla2[[#This Row],[Unidades indicador producción]])), "")</f>
        <v>Ha</v>
      </c>
      <c r="N16" s="29">
        <f>IF(Tabla2[[#This Row],[Parámetro]]="Tn",Tabla2[[#This Row],[Indicador]]*$B$6,Tabla2[[#This Row],[Indicador]])</f>
        <v>289.46153850000002</v>
      </c>
      <c r="O16" s="32" t="str">
        <f t="shared" si="1"/>
        <v>MJ/Ha</v>
      </c>
      <c r="P16" s="30">
        <f>(Tabla2[[#This Row],[Indicador área]]*$B$5)</f>
        <v>2701255.0772820003</v>
      </c>
    </row>
    <row r="17" spans="1:16" x14ac:dyDescent="0.2">
      <c r="F17" s="25" t="s">
        <v>51</v>
      </c>
      <c r="G17" s="26" t="s">
        <v>20</v>
      </c>
      <c r="H17" s="26" t="s">
        <v>56</v>
      </c>
      <c r="I17" s="26" t="s">
        <v>3</v>
      </c>
      <c r="J17" s="26" t="s">
        <v>46</v>
      </c>
      <c r="K17" s="26" t="s">
        <v>25</v>
      </c>
      <c r="L17" s="27">
        <v>116.301511</v>
      </c>
      <c r="M17" s="32" t="str">
        <f>IFERROR(RIGHT(Tabla2[[#This Row],[Unidades indicador producción]], LEN(Tabla2[[#This Row],[Unidades indicador producción]])-FIND("/", Tabla2[[#This Row],[Unidades indicador producción]])), "")</f>
        <v>Ha</v>
      </c>
      <c r="N17" s="29">
        <f>IF(Tabla2[[#This Row],[Parámetro]]="Tn",Tabla2[[#This Row],[Indicador]]*$B$6,Tabla2[[#This Row],[Indicador]])</f>
        <v>116.301511</v>
      </c>
      <c r="O17" s="32" t="str">
        <f t="shared" si="1"/>
        <v>MJ/Ha</v>
      </c>
      <c r="P17" s="30">
        <f>(Tabla2[[#This Row],[Indicador área]]*$B$5)</f>
        <v>1085325.700652</v>
      </c>
    </row>
    <row r="18" spans="1:16" x14ac:dyDescent="0.2">
      <c r="F18" s="25" t="s">
        <v>51</v>
      </c>
      <c r="G18" s="26" t="s">
        <v>21</v>
      </c>
      <c r="H18" s="26" t="s">
        <v>56</v>
      </c>
      <c r="I18" s="26" t="s">
        <v>3</v>
      </c>
      <c r="J18" s="26" t="s">
        <v>47</v>
      </c>
      <c r="K18" s="26" t="s">
        <v>25</v>
      </c>
      <c r="L18" s="27">
        <v>38.760248859999997</v>
      </c>
      <c r="M18" s="32" t="str">
        <f>IFERROR(RIGHT(Tabla2[[#This Row],[Unidades indicador producción]], LEN(Tabla2[[#This Row],[Unidades indicador producción]])-FIND("/", Tabla2[[#This Row],[Unidades indicador producción]])), "")</f>
        <v>Ha</v>
      </c>
      <c r="N18" s="29">
        <f>IF(Tabla2[[#This Row],[Parámetro]]="Tn",Tabla2[[#This Row],[Indicador]]*$B$6,Tabla2[[#This Row],[Indicador]])</f>
        <v>38.760248859999997</v>
      </c>
      <c r="O18" s="32" t="str">
        <f t="shared" si="1"/>
        <v>MJ/Ha</v>
      </c>
      <c r="P18" s="30">
        <f>(Tabla2[[#This Row],[Indicador área]]*$B$5)</f>
        <v>361710.64236151997</v>
      </c>
    </row>
    <row r="19" spans="1:16" x14ac:dyDescent="0.2">
      <c r="F19" s="25" t="s">
        <v>51</v>
      </c>
      <c r="G19" s="26" t="s">
        <v>48</v>
      </c>
      <c r="H19" s="26" t="s">
        <v>56</v>
      </c>
      <c r="I19" s="26" t="s">
        <v>3</v>
      </c>
      <c r="J19" s="26" t="s">
        <v>49</v>
      </c>
      <c r="K19" s="26" t="s">
        <v>25</v>
      </c>
      <c r="L19" s="27">
        <v>96.487179490000003</v>
      </c>
      <c r="M19" s="32" t="str">
        <f>IFERROR(RIGHT(Tabla2[[#This Row],[Unidades indicador producción]], LEN(Tabla2[[#This Row],[Unidades indicador producción]])-FIND("/", Tabla2[[#This Row],[Unidades indicador producción]])), "")</f>
        <v>Ha</v>
      </c>
      <c r="N19" s="29">
        <f>IF(Tabla2[[#This Row],[Parámetro]]="Tn",Tabla2[[#This Row],[Indicador]]*$B$6,Tabla2[[#This Row],[Indicador]])</f>
        <v>96.487179490000003</v>
      </c>
      <c r="O19" s="32" t="str">
        <f t="shared" si="1"/>
        <v>MJ/Ha</v>
      </c>
      <c r="P19" s="30">
        <f>(Tabla2[[#This Row],[Indicador área]]*$B$5)</f>
        <v>900418.35900068004</v>
      </c>
    </row>
    <row r="20" spans="1:16" x14ac:dyDescent="0.2">
      <c r="F20" s="25" t="s">
        <v>51</v>
      </c>
      <c r="G20" s="26" t="s">
        <v>50</v>
      </c>
      <c r="H20" s="26" t="s">
        <v>56</v>
      </c>
      <c r="I20" s="26" t="s">
        <v>3</v>
      </c>
      <c r="J20" s="26" t="s">
        <v>50</v>
      </c>
      <c r="K20" s="26" t="s">
        <v>53</v>
      </c>
      <c r="L20" s="27">
        <v>54.27403846</v>
      </c>
      <c r="M20" s="32" t="str">
        <f>IFERROR(RIGHT(Tabla2[[#This Row],[Unidades indicador producción]], LEN(Tabla2[[#This Row],[Unidades indicador producción]])-FIND("/", Tabla2[[#This Row],[Unidades indicador producción]])), "")</f>
        <v>Tn</v>
      </c>
      <c r="N20" s="29">
        <f>IF(Tabla2[[#This Row],[Parámetro]]="Tn",Tabla2[[#This Row],[Indicador]]*$B$6,Tabla2[[#This Row],[Indicador]])</f>
        <v>93.8940865358</v>
      </c>
      <c r="O20" s="32" t="str">
        <f t="shared" si="1"/>
        <v>MJ/Ha</v>
      </c>
      <c r="P20" s="30">
        <f>(Tabla2[[#This Row],[Indicador área]]*$B$5)</f>
        <v>876219.61555208557</v>
      </c>
    </row>
    <row r="26" spans="1:16" ht="15.75" x14ac:dyDescent="0.25">
      <c r="A26" s="37" t="s">
        <v>31</v>
      </c>
      <c r="B26" s="37"/>
      <c r="C26" s="37"/>
      <c r="D26" s="37"/>
    </row>
    <row r="27" spans="1:16" x14ac:dyDescent="0.2">
      <c r="B27" s="3"/>
    </row>
    <row r="28" spans="1:16" x14ac:dyDescent="0.2">
      <c r="A28" s="16" t="s">
        <v>0</v>
      </c>
      <c r="B28" s="16" t="s">
        <v>35</v>
      </c>
      <c r="C28" s="16" t="s">
        <v>36</v>
      </c>
      <c r="D28" s="16" t="s">
        <v>1</v>
      </c>
    </row>
    <row r="29" spans="1:16" x14ac:dyDescent="0.2">
      <c r="A29" s="17" t="s">
        <v>3</v>
      </c>
      <c r="B29" s="19">
        <f>SUMIF(Tabla2[Energético],A29,Tabla2[Consumo energía '[MJ/año']])</f>
        <v>7882355.2139619049</v>
      </c>
      <c r="C29" s="35">
        <f>Algodón!$B29/1000000</f>
        <v>7.8823552139619046</v>
      </c>
      <c r="D29" s="18">
        <f>B29/$B$31</f>
        <v>0.90771737937352404</v>
      </c>
    </row>
    <row r="30" spans="1:16" x14ac:dyDescent="0.2">
      <c r="A30" s="17" t="s">
        <v>9</v>
      </c>
      <c r="B30" s="19">
        <f>SUMIF(Tabla2[Energético],A30,Tabla2[Consumo energía '[MJ/año']])</f>
        <v>801355.58972684003</v>
      </c>
      <c r="C30" s="35">
        <f>Algodón!$B30/1000000</f>
        <v>0.80135558972684007</v>
      </c>
      <c r="D30" s="18">
        <f>B30/$B$31</f>
        <v>9.2282620626476075E-2</v>
      </c>
    </row>
    <row r="31" spans="1:16" x14ac:dyDescent="0.2">
      <c r="A31" s="33" t="s">
        <v>58</v>
      </c>
      <c r="B31" s="34">
        <f>SUM(B29:B30)</f>
        <v>8683710.8036887441</v>
      </c>
      <c r="C31" s="34">
        <f>SUM(C29:C30)</f>
        <v>8.6837108036887454</v>
      </c>
      <c r="D31" s="36">
        <f>SUM(D29:D30)</f>
        <v>1</v>
      </c>
    </row>
    <row r="35" spans="1:3" ht="18" x14ac:dyDescent="0.25">
      <c r="A35" s="38" t="s">
        <v>37</v>
      </c>
      <c r="B35" s="38"/>
      <c r="C35" s="38"/>
    </row>
    <row r="36" spans="1:3" x14ac:dyDescent="0.2">
      <c r="A36" s="10" t="str">
        <f>+A4</f>
        <v>Grupo Homogeneo</v>
      </c>
      <c r="B36" s="10" t="s">
        <v>32</v>
      </c>
      <c r="C36" s="10" t="s">
        <v>33</v>
      </c>
    </row>
    <row r="37" spans="1:3" x14ac:dyDescent="0.2">
      <c r="A37" s="11" t="str">
        <f>+$B$4</f>
        <v>Algodón</v>
      </c>
      <c r="B37" s="12">
        <f>SUM(Tabla2[Indicador área])</f>
        <v>930.53051904080007</v>
      </c>
      <c r="C37" s="12">
        <f>B37/$B$6</f>
        <v>537.87891274034689</v>
      </c>
    </row>
  </sheetData>
  <mergeCells count="4">
    <mergeCell ref="A26:D26"/>
    <mergeCell ref="F8:L8"/>
    <mergeCell ref="A35:C35"/>
    <mergeCell ref="A3:B3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Algodón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2024-01-23T20:54:34Z</dcterms:modified>
</cp:coreProperties>
</file>