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A95C86B9-2BB3-436E-A43A-0F08BEC75B52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Tabaco" sheetId="1" r:id="rId1"/>
    <sheet name="Hoja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A27" i="1"/>
  <c r="A28" i="1"/>
  <c r="O11" i="1"/>
  <c r="O12" i="1"/>
  <c r="O13" i="1"/>
  <c r="M11" i="1"/>
  <c r="N11" i="1" s="1"/>
  <c r="M12" i="1"/>
  <c r="M13" i="1"/>
  <c r="N13" i="1" s="1"/>
  <c r="P13" i="1" s="1"/>
  <c r="B20" i="1" s="1"/>
  <c r="N12" i="1"/>
  <c r="P12" i="1" s="1"/>
  <c r="B21" i="1" s="1"/>
  <c r="B28" i="1" l="1"/>
  <c r="C28" i="1" s="1"/>
  <c r="P11" i="1"/>
  <c r="C21" i="1"/>
  <c r="C20" i="1"/>
  <c r="P9" i="1" l="1"/>
  <c r="B22" i="1"/>
  <c r="B23" i="1" s="1"/>
  <c r="C22" i="1" l="1"/>
  <c r="C23" i="1" s="1"/>
  <c r="E26" i="1"/>
  <c r="E22" i="1" s="1"/>
  <c r="D21" i="1" l="1"/>
  <c r="D20" i="1"/>
  <c r="E20" i="1"/>
  <c r="E21" i="1"/>
  <c r="D22" i="1"/>
</calcChain>
</file>

<file path=xl/sharedStrings.xml><?xml version="1.0" encoding="utf-8"?>
<sst xmlns="http://schemas.openxmlformats.org/spreadsheetml/2006/main" count="65" uniqueCount="52">
  <si>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</si>
  <si>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</si>
  <si>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</si>
  <si>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</si>
  <si>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</si>
  <si>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</si>
  <si>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</si>
  <si>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</si>
  <si>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</si>
  <si>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</si>
  <si>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</si>
  <si>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</si>
  <si>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</si>
  <si>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Sector agricola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</si>
  <si>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</si>
  <si>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</si>
  <si>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</si>
  <si>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</si>
  <si>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</si>
  <si>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</si>
  <si>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</si>
  <si>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</si>
  <si>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Sistema de Riego y drenaje</t>
  </si>
  <si>
    <t>Producto final</t>
  </si>
  <si>
    <t>Unidades indicador producción</t>
  </si>
  <si>
    <t>Indicador</t>
  </si>
  <si>
    <t>MJ/Ha</t>
  </si>
  <si>
    <t>Terreno fumigado</t>
  </si>
  <si>
    <t>Terreno irrigado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</si>
  <si>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</si>
  <si>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</si>
  <si>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</si>
  <si>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</si>
  <si>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</si>
  <si>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</si>
  <si>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</si>
  <si>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</si>
  <si>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</si>
  <si>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</si>
  <si>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</si>
  <si>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Tabaco</t>
  </si>
  <si>
    <t>Terreno Preparado</t>
  </si>
  <si>
    <t>Uso final de energía</t>
  </si>
  <si>
    <t>Fuerza motriz</t>
  </si>
  <si>
    <t>Sin dato</t>
  </si>
  <si>
    <t>Dato comercial por CIIU de XM [kWh/año]</t>
  </si>
  <si>
    <t>Total</t>
  </si>
  <si>
    <t>Dato de información secundaria [Ha] Agronet</t>
  </si>
  <si>
    <t>Dato de información secundaria Tn/Ha Agronet</t>
  </si>
  <si>
    <t>Tabla 8. Indicador producción</t>
  </si>
  <si>
    <t>Total [MJ/año]</t>
  </si>
  <si>
    <t>Consumo energía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</si>
</sst>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4" fontId="4" fillId="0" borderId="0" xfId="0" applyNumberFormat="1" applyFont="1"/>
    <xf numFmtId="0" fontId="5" fillId="4" borderId="0" xfId="0" applyFont="1" applyFill="1" applyAlignment="1">
      <alignment horizontal="center" wrapText="1"/>
    </xf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0" fillId="2" borderId="1" xfId="0" applyFill="1" applyBorder="1"/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0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8" fillId="0" borderId="0" xfId="0" applyFont="1"/>
    <xf numFmtId="0" fontId="4" fillId="0" borderId="0" xfId="0" applyFont="1"/>
    <xf numFmtId="164" fontId="4" fillId="0" borderId="0" xfId="1" applyNumberFormat="1" applyFont="1"/>
    <xf numFmtId="10" fontId="4" fillId="0" borderId="0" xfId="1" applyNumberFormat="1" applyFo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4" fontId="0" fillId="0" borderId="0" xfId="0" applyNumberFormat="1" applyBorder="1"/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6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P13" totalsRowShown="0" headerRowDxfId="15" dataDxfId="13" headerRowBorderDxfId="14" tableBorderDxfId="12" totalsRowBorderDxfId="11">
  <autoFilter ref="F10:P13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97AA7CE-2C19-4522-AFCC-2D7077ABB6B9}" name="Grupo Homogéneo" dataDxfId="10"/>
    <tableColumn id="2" xr3:uid="{B5D1F10D-371F-4B26-972F-7E20D881EF10}" name="Proceso" dataDxfId="9"/>
    <tableColumn id="11" xr3:uid="{197A14B0-48FA-4570-AC8A-5FADF844B774}" name="Uso final de energía" dataDxfId="8"/>
    <tableColumn id="3" xr3:uid="{D5C4E4C9-E4CD-42F0-B878-EAED958F5FA0}" name="Energético" dataDxfId="7"/>
    <tableColumn id="4" xr3:uid="{B7B5D837-72C9-44E9-A5D9-0A2D73C6B023}" name="Producto final" dataDxfId="6"/>
    <tableColumn id="5" xr3:uid="{3CF749A7-0CC3-4EAE-8383-BA07291F80FF}" name="Unidades indicador producción" dataDxfId="5"/>
    <tableColumn id="6" xr3:uid="{380EDCBC-1202-4CB0-B868-AB32DBAE2810}" name="Indicador" dataDxfId="4"/>
    <tableColumn id="7" xr3:uid="{F7C4E07E-D41C-4EB3-84F4-91947724497C}" name="Parámetro" dataDxfId="3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2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1">
      <calculatedColumnFormula>"MJ/Ha"</calculatedColumnFormula>
    </tableColumn>
    <tableColumn id="10" xr3:uid="{E16307D2-7B0D-4BEC-94C3-8D5C9401D2A7}" name="Consumo energía [MJ/año]" dataDxfId="0">
      <calculatedColumnFormula>(Tabla2[[#This Row],[Indicador área]]*$B$5)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Q31"/>
  <sheetViews>
    <sheetView showGridLines="0" tabSelected="1" workbookViewId="0">
      <selection activeCell="A16" sqref="A16"/>
    </sheetView>
  </sheetViews>
  <sheetFormatPr baseColWidth="10" defaultColWidth="10.7109375" defaultRowHeight="12.75" x14ac:dyDescent="0.2"/>
  <cols>
    <col min="1" max="1" width="28.28515625" customWidth="1"/>
    <col min="2" max="4" width="16.42578125" customWidth="1"/>
    <col min="5" max="5" width="11.7109375" bestFit="1" customWidth="1"/>
    <col min="6" max="6" width="15.85546875" customWidth="1"/>
    <col min="7" max="7" width="24.140625" bestFit="1" customWidth="1"/>
    <col min="8" max="8" width="19.42578125" bestFit="1" customWidth="1"/>
    <col min="9" max="9" width="15.140625" bestFit="1" customWidth="1"/>
    <col min="10" max="10" width="16.28515625" bestFit="1" customWidth="1"/>
    <col min="11" max="11" width="18.7109375" bestFit="1" customWidth="1"/>
    <col min="12" max="12" width="9.5703125" bestFit="1" customWidth="1"/>
    <col min="13" max="13" width="10.5703125" bestFit="1" customWidth="1"/>
    <col min="14" max="14" width="14.28515625" bestFit="1" customWidth="1"/>
    <col min="15" max="15" width="9.42578125" bestFit="1" customWidth="1"/>
    <col min="16" max="16" width="17.140625" bestFit="1" customWidth="1"/>
  </cols>
  <sheetData>
    <row r="1" spans="1:17" ht="18" x14ac:dyDescent="0.25">
      <c r="A1" s="14"/>
    </row>
    <row r="3" spans="1:17" ht="18" x14ac:dyDescent="0.2">
      <c r="A3" s="34" t="s">
        <v>13</v>
      </c>
      <c r="B3" s="35"/>
    </row>
    <row r="4" spans="1:17" x14ac:dyDescent="0.2">
      <c r="A4" s="5" t="s">
        <v>36</v>
      </c>
      <c r="B4" s="13" t="s">
        <v>40</v>
      </c>
    </row>
    <row r="5" spans="1:17" x14ac:dyDescent="0.2">
      <c r="A5" s="5" t="s">
        <v>14</v>
      </c>
      <c r="B5" s="6">
        <v>2311.91</v>
      </c>
      <c r="C5" s="28" t="s">
        <v>47</v>
      </c>
    </row>
    <row r="6" spans="1:17" x14ac:dyDescent="0.2">
      <c r="A6" s="5" t="s">
        <v>15</v>
      </c>
      <c r="B6" s="6">
        <v>1.83</v>
      </c>
      <c r="C6" s="28" t="s">
        <v>48</v>
      </c>
    </row>
    <row r="7" spans="1:17" ht="25.5" x14ac:dyDescent="0.2">
      <c r="A7" s="7" t="s">
        <v>16</v>
      </c>
      <c r="B7" s="6" t="s">
        <v>44</v>
      </c>
      <c r="C7" s="28" t="s">
        <v>45</v>
      </c>
    </row>
    <row r="8" spans="1:17" ht="15.75" x14ac:dyDescent="0.25">
      <c r="A8" s="36"/>
      <c r="B8" s="37"/>
      <c r="C8" s="1"/>
      <c r="F8" s="32" t="s">
        <v>49</v>
      </c>
      <c r="G8" s="32"/>
      <c r="H8" s="32"/>
      <c r="I8" s="32"/>
      <c r="J8" s="32"/>
      <c r="K8" s="32"/>
      <c r="L8" s="32"/>
      <c r="P8" s="11" t="s">
        <v>50</v>
      </c>
    </row>
    <row r="9" spans="1:17" ht="35.25" customHeight="1" x14ac:dyDescent="0.25">
      <c r="K9" s="4" t="s">
        <v>32</v>
      </c>
      <c r="P9" s="40">
        <f>SUM(Tabla2[Consumo energía '[MJ/año']])</f>
        <v>4124659.6342133684</v>
      </c>
      <c r="Q9" s="12"/>
    </row>
    <row r="10" spans="1:17" s="2" customFormat="1" ht="25.5" x14ac:dyDescent="0.2">
      <c r="F10" s="18" t="s">
        <v>17</v>
      </c>
      <c r="G10" s="19" t="s">
        <v>18</v>
      </c>
      <c r="H10" s="19" t="s">
        <v>42</v>
      </c>
      <c r="I10" s="19" t="s">
        <v>19</v>
      </c>
      <c r="J10" s="19" t="s">
        <v>23</v>
      </c>
      <c r="K10" s="20" t="s">
        <v>24</v>
      </c>
      <c r="L10" s="19" t="s">
        <v>25</v>
      </c>
      <c r="M10" s="19" t="s">
        <v>29</v>
      </c>
      <c r="N10" s="19" t="s">
        <v>30</v>
      </c>
      <c r="O10" s="19" t="s">
        <v>31</v>
      </c>
      <c r="P10" s="21" t="s">
        <v>51</v>
      </c>
    </row>
    <row r="11" spans="1:17" x14ac:dyDescent="0.2">
      <c r="F11" s="22" t="s">
        <v>40</v>
      </c>
      <c r="G11" s="23" t="s">
        <v>20</v>
      </c>
      <c r="H11" s="23" t="s">
        <v>43</v>
      </c>
      <c r="I11" s="23" t="s">
        <v>9</v>
      </c>
      <c r="J11" s="23" t="s">
        <v>27</v>
      </c>
      <c r="K11" s="23" t="s">
        <v>26</v>
      </c>
      <c r="L11" s="24">
        <v>322.01923076923083</v>
      </c>
      <c r="M11" s="25" t="str">
        <f>IFERROR(RIGHT(Tabla2[[#This Row],[Unidades indicador producción]], LEN(Tabla2[[#This Row],[Unidades indicador producción]])-FIND("/", Tabla2[[#This Row],[Unidades indicador producción]])), "")</f>
        <v>Ha</v>
      </c>
      <c r="N11" s="26">
        <f>IF(Tabla2[[#This Row],[Parámetro]]="Tn",Tabla2[[#This Row],[Indicador]]*$B$6,Tabla2[[#This Row],[Indicador]])</f>
        <v>322.01923076923083</v>
      </c>
      <c r="O11" s="25" t="str">
        <f t="shared" ref="O11:O13" si="0">"MJ/Ha"</f>
        <v>MJ/Ha</v>
      </c>
      <c r="P11" s="27">
        <f>(Tabla2[[#This Row],[Indicador área]]*$B$5)</f>
        <v>744479.47980769235</v>
      </c>
    </row>
    <row r="12" spans="1:17" x14ac:dyDescent="0.2">
      <c r="F12" s="22" t="s">
        <v>40</v>
      </c>
      <c r="G12" s="23" t="s">
        <v>21</v>
      </c>
      <c r="H12" s="23" t="s">
        <v>43</v>
      </c>
      <c r="I12" s="23" t="s">
        <v>3</v>
      </c>
      <c r="J12" s="23" t="s">
        <v>41</v>
      </c>
      <c r="K12" s="23" t="s">
        <v>26</v>
      </c>
      <c r="L12" s="24">
        <v>1447.3076923076922</v>
      </c>
      <c r="M12" s="25" t="str">
        <f>IFERROR(RIGHT(Tabla2[[#This Row],[Unidades indicador producción]], LEN(Tabla2[[#This Row],[Unidades indicador producción]])-FIND("/", Tabla2[[#This Row],[Unidades indicador producción]])), "")</f>
        <v>Ha</v>
      </c>
      <c r="N12" s="26">
        <f>IF(Tabla2[[#This Row],[Parámetro]]="Tn",Tabla2[[#This Row],[Indicador]]*$B$6,Tabla2[[#This Row],[Indicador]])</f>
        <v>1447.3076923076922</v>
      </c>
      <c r="O12" s="25" t="str">
        <f t="shared" si="0"/>
        <v>MJ/Ha</v>
      </c>
      <c r="P12" s="27">
        <f>(Tabla2[[#This Row],[Indicador área]]*$B$5)</f>
        <v>3346045.1269230763</v>
      </c>
    </row>
    <row r="13" spans="1:17" x14ac:dyDescent="0.2">
      <c r="F13" s="22" t="s">
        <v>40</v>
      </c>
      <c r="G13" s="23" t="s">
        <v>22</v>
      </c>
      <c r="H13" s="23" t="s">
        <v>43</v>
      </c>
      <c r="I13" s="23" t="s">
        <v>2</v>
      </c>
      <c r="J13" s="23" t="s">
        <v>28</v>
      </c>
      <c r="K13" s="23" t="s">
        <v>26</v>
      </c>
      <c r="L13" s="24">
        <v>14.764859999999999</v>
      </c>
      <c r="M13" s="25" t="str">
        <f>IFERROR(RIGHT(Tabla2[[#This Row],[Unidades indicador producción]], LEN(Tabla2[[#This Row],[Unidades indicador producción]])-FIND("/", Tabla2[[#This Row],[Unidades indicador producción]])), "")</f>
        <v>Ha</v>
      </c>
      <c r="N13" s="26">
        <f>IF(Tabla2[[#This Row],[Parámetro]]="Tn",Tabla2[[#This Row],[Indicador]]*$B$6,Tabla2[[#This Row],[Indicador]])</f>
        <v>14.764859999999999</v>
      </c>
      <c r="O13" s="25" t="str">
        <f t="shared" si="0"/>
        <v>MJ/Ha</v>
      </c>
      <c r="P13" s="27">
        <f>(Tabla2[[#This Row],[Indicador área]]*$B$5)</f>
        <v>34135.027482599995</v>
      </c>
    </row>
    <row r="17" spans="1:5" ht="15.75" x14ac:dyDescent="0.25">
      <c r="A17" s="32" t="s">
        <v>33</v>
      </c>
      <c r="B17" s="32"/>
      <c r="C17" s="32"/>
      <c r="D17" s="32"/>
      <c r="E17" s="29"/>
    </row>
    <row r="18" spans="1:5" x14ac:dyDescent="0.2">
      <c r="E18" s="29"/>
    </row>
    <row r="19" spans="1:5" x14ac:dyDescent="0.2">
      <c r="A19" s="15" t="s">
        <v>0</v>
      </c>
      <c r="B19" s="15" t="s">
        <v>37</v>
      </c>
      <c r="C19" s="15" t="s">
        <v>38</v>
      </c>
      <c r="D19" s="15" t="s">
        <v>1</v>
      </c>
      <c r="E19" s="29"/>
    </row>
    <row r="20" spans="1:5" x14ac:dyDescent="0.2">
      <c r="A20" s="16" t="s">
        <v>2</v>
      </c>
      <c r="B20" s="6">
        <f>SUMIF(Tabla2[Energético],A20,Tabla2[Consumo energía '[MJ/año']])</f>
        <v>34135.027482599995</v>
      </c>
      <c r="C20" s="10">
        <f>Tabaco!$B20/1000000</f>
        <v>3.4135027482599993E-2</v>
      </c>
      <c r="D20" s="17">
        <f>B20/$B$23</f>
        <v>8.2758410413929905E-3</v>
      </c>
      <c r="E20" s="30">
        <f>B20/E26</f>
        <v>8.2758410413929905E-3</v>
      </c>
    </row>
    <row r="21" spans="1:5" x14ac:dyDescent="0.2">
      <c r="A21" s="16" t="s">
        <v>3</v>
      </c>
      <c r="B21" s="6">
        <f>SUMIF(Tabla2[Energético],A21,Tabla2[Consumo energía '[MJ/año']])</f>
        <v>3346045.1269230763</v>
      </c>
      <c r="C21" s="10">
        <f>Tabaco!$B21/1000000</f>
        <v>3.3460451269230762</v>
      </c>
      <c r="D21" s="17">
        <f>B21/$B$23</f>
        <v>0.81122939191592591</v>
      </c>
      <c r="E21" s="31">
        <f>B21/E26</f>
        <v>0.81122939191592591</v>
      </c>
    </row>
    <row r="22" spans="1:5" x14ac:dyDescent="0.2">
      <c r="A22" s="16" t="s">
        <v>9</v>
      </c>
      <c r="B22" s="6">
        <f>SUMIF(Tabla2[Energético],A22,Tabla2[Consumo energía '[MJ/año']])</f>
        <v>744479.47980769235</v>
      </c>
      <c r="C22" s="10">
        <f>Tabaco!$B22/1000000</f>
        <v>0.74447947980769236</v>
      </c>
      <c r="D22" s="17">
        <f>B22/$B$23</f>
        <v>0.18049476704268114</v>
      </c>
      <c r="E22" s="31">
        <f>B22/E26</f>
        <v>0.18049476704268114</v>
      </c>
    </row>
    <row r="23" spans="1:5" x14ac:dyDescent="0.2">
      <c r="A23" s="38" t="s">
        <v>46</v>
      </c>
      <c r="B23" s="39">
        <f>SUM(B20:B22)</f>
        <v>4124659.6342133684</v>
      </c>
      <c r="C23" s="39">
        <f>SUM(C20:C22)</f>
        <v>4.1246596342133683</v>
      </c>
      <c r="D23" s="39">
        <f>SUM(D20:D22)</f>
        <v>1</v>
      </c>
      <c r="E23" s="29"/>
    </row>
    <row r="24" spans="1:5" x14ac:dyDescent="0.2">
      <c r="E24" s="29"/>
    </row>
    <row r="25" spans="1:5" x14ac:dyDescent="0.2">
      <c r="E25" s="29"/>
    </row>
    <row r="26" spans="1:5" ht="18" x14ac:dyDescent="0.25">
      <c r="A26" s="33" t="s">
        <v>39</v>
      </c>
      <c r="B26" s="33"/>
      <c r="C26" s="33"/>
      <c r="E26" s="3">
        <f>SUM(B20:B22)</f>
        <v>4124659.6342133684</v>
      </c>
    </row>
    <row r="27" spans="1:5" x14ac:dyDescent="0.2">
      <c r="A27" s="8" t="str">
        <f>+A4</f>
        <v>Grupo Homogeneo</v>
      </c>
      <c r="B27" s="8" t="s">
        <v>34</v>
      </c>
      <c r="C27" s="8" t="s">
        <v>35</v>
      </c>
      <c r="E27" s="29"/>
    </row>
    <row r="28" spans="1:5" x14ac:dyDescent="0.2">
      <c r="A28" s="9" t="str">
        <f>+$B$4</f>
        <v>Tabaco</v>
      </c>
      <c r="B28" s="10">
        <f>SUM(Tabla2[Indicador área])</f>
        <v>1784.0917830769229</v>
      </c>
      <c r="C28" s="10">
        <f>B28/$B$6</f>
        <v>974.91354266498513</v>
      </c>
      <c r="E28" s="29"/>
    </row>
    <row r="29" spans="1:5" x14ac:dyDescent="0.2">
      <c r="E29" s="29"/>
    </row>
    <row r="30" spans="1:5" x14ac:dyDescent="0.2">
      <c r="E30" s="29"/>
    </row>
    <row r="31" spans="1:5" x14ac:dyDescent="0.2">
      <c r="E31" s="29"/>
    </row>
  </sheetData>
  <mergeCells count="4">
    <mergeCell ref="A17:D17"/>
    <mergeCell ref="F8:L8"/>
    <mergeCell ref="A26:C26"/>
    <mergeCell ref="A3:B3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A20:A22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ColWidth="10.7109375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Tabaco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2024-01-23T21:44:26Z</dcterms:modified>
</cp:coreProperties>
</file>