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drawings/drawing9.xml" ContentType="application/vnd.openxmlformats-officedocument.drawingml.chartshapes+xml"/>
  <Override PartName="/xl/drawings/drawing102.xml" ContentType="application/vnd.openxmlformats-officedocument.drawingml.chartshapes+xml"/>
  <Override PartName="/xl/drawings/drawing98.xml" ContentType="application/vnd.openxmlformats-officedocument.drawingml.chartshapes+xml"/>
  <Override PartName="/xl/workbook.xml" ContentType="application/vnd.openxmlformats-officedocument.spreadsheetml.sheet.main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olors134.xml" ContentType="application/vnd.ms-office.chartcolorstyle+xml"/>
  <Override PartName="/xl/charts/style134.xml" ContentType="application/vnd.ms-office.chartstyle+xml"/>
  <Override PartName="/xl/charts/chart136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drawings/drawing111.xml" ContentType="application/vnd.openxmlformats-officedocument.drawing+xml"/>
  <Override PartName="/xl/charts/chart137.xml" ContentType="application/vnd.openxmlformats-officedocument.drawingml.chart+xml"/>
  <Override PartName="/xl/drawings/drawing110.xml" ContentType="application/vnd.openxmlformats-officedocument.drawing+xml"/>
  <Override PartName="/xl/charts/colors132.xml" ContentType="application/vnd.ms-office.chartcolorstyle+xml"/>
  <Override PartName="/xl/charts/style132.xml" ContentType="application/vnd.ms-office.chartstyle+xml"/>
  <Override PartName="/xl/drawings/drawing107.xml" ContentType="application/vnd.openxmlformats-officedocument.drawing+xml"/>
  <Override PartName="/xl/charts/chart129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30.xml" ContentType="application/vnd.openxmlformats-officedocument.drawingml.chart+xml"/>
  <Override PartName="/xl/charts/style127.xml" ContentType="application/vnd.ms-office.chartstyle+xml"/>
  <Override PartName="/xl/charts/colors125.xml" ContentType="application/vnd.ms-office.chartcolorstyle+xml"/>
  <Override PartName="/xl/charts/style125.xml" ContentType="application/vnd.ms-office.chartstyle+xml"/>
  <Override PartName="/xl/charts/chart128.xml" ContentType="application/vnd.openxmlformats-officedocument.drawingml.chart+xml"/>
  <Override PartName="/xl/charts/colors123.xml" ContentType="application/vnd.ms-office.chartcolorstyle+xml"/>
  <Override PartName="/xl/drawings/drawing106.xml" ContentType="application/vnd.openxmlformats-officedocument.drawing+xml"/>
  <Override PartName="/xl/charts/chart127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olors127.xml" ContentType="application/vnd.ms-office.chartcolorstyle+xml"/>
  <Override PartName="/xl/drawings/drawing108.xml" ContentType="application/vnd.openxmlformats-officedocument.drawing+xml"/>
  <Override PartName="/xl/charts/chart131.xml" ContentType="application/vnd.openxmlformats-officedocument.drawingml.chart+xml"/>
  <Override PartName="/xl/charts/colors130.xml" ContentType="application/vnd.ms-office.chartcolorstyle+xml"/>
  <Override PartName="/xl/charts/chart134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5.xml" ContentType="application/vnd.openxmlformats-officedocument.drawingml.chart+xml"/>
  <Override PartName="/xl/charts/style130.xml" ContentType="application/vnd.ms-office.chartstyle+xml"/>
  <Override PartName="/xl/charts/chart133.xml" ContentType="application/vnd.openxmlformats-officedocument.drawingml.chart+xml"/>
  <Override PartName="/xl/drawings/drawing109.xml" ContentType="application/vnd.openxmlformats-officedocument.drawing+xml"/>
  <Override PartName="/xl/charts/style128.xml" ContentType="application/vnd.ms-office.chartstyle+xml"/>
  <Override PartName="/xl/charts/colors128.xml" ContentType="application/vnd.ms-office.chartcolorstyle+xml"/>
  <Override PartName="/xl/charts/chart132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style123.xml" ContentType="application/vnd.ms-office.chartstyle+xml"/>
  <Override PartName="/xl/charts/chart126.xml" ContentType="application/vnd.openxmlformats-officedocument.drawingml.chart+xml"/>
  <Override PartName="/xl/drawings/drawing105.xml" ContentType="application/vnd.openxmlformats-officedocument.drawing+xml"/>
  <Override PartName="/xl/charts/chart103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85.xml" ContentType="application/vnd.openxmlformats-officedocument.drawing+xml"/>
  <Override PartName="/xl/charts/chart104.xml" ContentType="application/vnd.openxmlformats-officedocument.drawingml.chart+xml"/>
  <Override PartName="/xl/charts/style102.xml" ContentType="application/vnd.ms-office.chartstyle+xml"/>
  <Override PartName="/xl/drawings/drawing84.xml" ContentType="application/vnd.openxmlformats-officedocument.drawing+xml"/>
  <Override PartName="/xl/charts/colors100.xml" ContentType="application/vnd.ms-office.chartcolorstyle+xml"/>
  <Override PartName="/xl/charts/style100.xml" ContentType="application/vnd.ms-office.chartstyle+xml"/>
  <Override PartName="/xl/charts/chart101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83.xml" ContentType="application/vnd.openxmlformats-officedocument.drawing+xml"/>
  <Override PartName="/xl/charts/chart102.xml" ContentType="application/vnd.openxmlformats-officedocument.drawingml.chart+xml"/>
  <Override PartName="/xl/charts/colors102.xml" ContentType="application/vnd.ms-office.chartcolorstyle+xml"/>
  <Override PartName="/xl/drawings/drawing86.xml" ContentType="application/vnd.openxmlformats-officedocument.drawing+xml"/>
  <Override PartName="/xl/charts/chart105.xml" ContentType="application/vnd.openxmlformats-officedocument.drawingml.chart+xml"/>
  <Override PartName="/xl/charts/colors105.xml" ContentType="application/vnd.ms-office.chartcolorstyle+xml"/>
  <Override PartName="/xl/drawings/drawing88.xml" ContentType="application/vnd.openxmlformats-officedocument.drawing+xml"/>
  <Override PartName="/xl/charts/chart108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style105.xml" ContentType="application/vnd.ms-office.chartstyle+xml"/>
  <Override PartName="/xl/charts/chart107.xml" ContentType="application/vnd.openxmlformats-officedocument.drawingml.chart+xml"/>
  <Override PartName="/xl/charts/colors104.xml" ContentType="application/vnd.ms-office.chartcolorstyle+xml"/>
  <Override PartName="/xl/charts/style103.xml" ContentType="application/vnd.ms-office.chartstyle+xml"/>
  <Override PartName="/xl/charts/colors103.xml" ContentType="application/vnd.ms-office.chartcolorstyle+xml"/>
  <Override PartName="/xl/drawings/drawing87.xml" ContentType="application/vnd.openxmlformats-officedocument.drawing+xml"/>
  <Override PartName="/xl/charts/chart106.xml" ContentType="application/vnd.openxmlformats-officedocument.drawingml.chart+xml"/>
  <Override PartName="/xl/charts/style104.xml" ContentType="application/vnd.ms-office.chartstyle+xml"/>
  <Override PartName="/xl/drawings/drawing82.xml" ContentType="application/vnd.openxmlformats-officedocument.drawing+xml"/>
  <Override PartName="/xl/charts/colors98.xml" ContentType="application/vnd.ms-office.chartcolorstyle+xml"/>
  <Override PartName="/xl/charts/style98.xml" ContentType="application/vnd.ms-office.chartstyle+xml"/>
  <Override PartName="/xl/charts/chart95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6.xml" ContentType="application/vnd.openxmlformats-officedocument.drawing+xml"/>
  <Override PartName="/xl/charts/colors92.xml" ContentType="application/vnd.ms-office.chartcolorstyle+xml"/>
  <Override PartName="/xl/charts/style92.xml" ContentType="application/vnd.ms-office.chartstyle+xml"/>
  <Override PartName="/xl/charts/chart93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75.xml" ContentType="application/vnd.openxmlformats-officedocument.drawing+xml"/>
  <Override PartName="/xl/charts/chart94.xml" ContentType="application/vnd.openxmlformats-officedocument.drawingml.chart+xml"/>
  <Override PartName="/xl/charts/chart96.xml" ContentType="application/vnd.openxmlformats-officedocument.drawingml.chart+xml"/>
  <Override PartName="/xl/charts/style94.xml" ContentType="application/vnd.ms-office.chartstyle+xml"/>
  <Override PartName="/xl/worksheets/sheet1.xml" ContentType="application/vnd.openxmlformats-officedocument.spreadsheetml.worksheet+xml"/>
  <Override PartName="/xl/drawings/drawing81.xml" ContentType="application/vnd.openxmlformats-officedocument.drawing+xml"/>
  <Override PartName="/xl/charts/chart99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00.xml" ContentType="application/vnd.openxmlformats-officedocument.drawingml.chart+xml"/>
  <Override PartName="/xl/charts/colors96.xml" ContentType="application/vnd.ms-office.chartcolorstyle+xml"/>
  <Override PartName="/xl/charts/style96.xml" ContentType="application/vnd.ms-office.chartstyle+xml"/>
  <Override PartName="/xl/charts/chart98.xml" ContentType="application/vnd.openxmlformats-officedocument.drawingml.chart+xml"/>
  <Override PartName="/xl/drawings/drawing79.xml" ContentType="application/vnd.openxmlformats-officedocument.drawing+xml"/>
  <Override PartName="/xl/charts/chart97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80.xml" ContentType="application/vnd.openxmlformats-officedocument.drawing+xml"/>
  <Override PartName="/xl/drawings/drawing89.xml" ContentType="application/vnd.openxmlformats-officedocument.drawing+xml"/>
  <Override PartName="/xl/charts/chart109.xml" ContentType="application/vnd.openxmlformats-officedocument.drawingml.chart+xml"/>
  <Override PartName="/xl/charts/style107.xml" ContentType="application/vnd.ms-office.chartstyle+xml"/>
  <Override PartName="/xl/worksheets/sheet5.xml" ContentType="application/vnd.openxmlformats-officedocument.spreadsheetml.worksheet+xml"/>
  <Override PartName="/xl/drawings/drawing99.xml" ContentType="application/vnd.openxmlformats-officedocument.drawing+xml"/>
  <Override PartName="/xl/charts/chart121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100.xml" ContentType="application/vnd.openxmlformats-officedocument.drawing+xml"/>
  <Override PartName="/xl/charts/chart120.xml" ContentType="application/vnd.openxmlformats-officedocument.drawingml.chart+xml"/>
  <Override PartName="/xl/drawings/drawing97.xml" ContentType="application/vnd.openxmlformats-officedocument.drawing+xml"/>
  <Override PartName="/xl/charts/colors117.xml" ContentType="application/vnd.ms-office.chartcolorstyle+xml"/>
  <Override PartName="/xl/charts/style116.xml" ContentType="application/vnd.ms-office.chartstyle+xml"/>
  <Override PartName="/xl/charts/colors116.xml" ContentType="application/vnd.ms-office.chartcolorstyle+xml"/>
  <Override PartName="/xl/drawings/drawing96.xml" ContentType="application/vnd.openxmlformats-officedocument.drawing+xml"/>
  <Override PartName="/xl/charts/chart119.xml" ContentType="application/vnd.openxmlformats-officedocument.drawingml.chart+xml"/>
  <Override PartName="/xl/charts/style117.xml" ContentType="application/vnd.ms-office.chartstyle+xml"/>
  <Override PartName="/xl/charts/chart122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olors121.xml" ContentType="application/vnd.ms-office.chartcolorstyle+xml"/>
  <Override PartName="/xl/drawings/drawing104.xml" ContentType="application/vnd.openxmlformats-officedocument.drawing+xml"/>
  <Override PartName="/xl/charts/chart125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style121.xml" ContentType="application/vnd.ms-office.chartstyle+xml"/>
  <Override PartName="/xl/charts/chart124.xml" ContentType="application/vnd.openxmlformats-officedocument.drawingml.chart+xml"/>
  <Override PartName="/xl/drawings/drawing103.xml" ContentType="application/vnd.openxmlformats-officedocument.drawing+xml"/>
  <Override PartName="/xl/drawings/drawing101.xml" ContentType="application/vnd.openxmlformats-officedocument.drawing+xml"/>
  <Override PartName="/xl/charts/chart123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worksheets/sheet4.xml" ContentType="application/vnd.openxmlformats-officedocument.spreadsheetml.worksheet+xml"/>
  <Override PartName="/xl/charts/chart118.xml" ContentType="application/vnd.openxmlformats-officedocument.drawingml.chart+xml"/>
  <Override PartName="/xl/drawings/drawing95.xml" ContentType="application/vnd.openxmlformats-officedocument.drawing+xml"/>
  <Override PartName="/xl/charts/colors115.xml" ContentType="application/vnd.ms-office.chartcolorstyle+xml"/>
  <Override PartName="/xl/drawings/drawing91.xml" ContentType="application/vnd.openxmlformats-officedocument.drawing+xml"/>
  <Override PartName="/xl/charts/chart112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3.xml" ContentType="application/vnd.openxmlformats-officedocument.drawingml.chart+xml"/>
  <Override PartName="/xl/charts/colors109.xml" ContentType="application/vnd.ms-office.chartcolorstyle+xml"/>
  <Override PartName="/xl/charts/style109.xml" ContentType="application/vnd.ms-office.chartstyle+xml"/>
  <Override PartName="/xl/charts/chart111.xml" ContentType="application/vnd.openxmlformats-officedocument.drawingml.chart+xml"/>
  <Override PartName="/xl/charts/colors107.xml" ContentType="application/vnd.ms-office.chartcolorstyle+xml"/>
  <Override PartName="/xl/drawings/drawing90.xml" ContentType="application/vnd.openxmlformats-officedocument.drawing+xml"/>
  <Override PartName="/xl/charts/chart110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style111.xml" ContentType="application/vnd.ms-office.chartstyle+xml"/>
  <Override PartName="/xl/charts/colors111.xml" ContentType="application/vnd.ms-office.chartcolorstyle+xml"/>
  <Override PartName="/xl/drawings/drawing92.xml" ContentType="application/vnd.openxmlformats-officedocument.drawing+xml"/>
  <Override PartName="/xl/charts/style114.xml" ContentType="application/vnd.ms-office.chartstyle+xml"/>
  <Override PartName="/xl/charts/colors114.xml" ContentType="application/vnd.ms-office.chartcolorstyle+xml"/>
  <Override PartName="/xl/drawings/drawing94.xml" ContentType="application/vnd.openxmlformats-officedocument.drawing+xml"/>
  <Override PartName="/xl/charts/chart117.xml" ContentType="application/vnd.openxmlformats-officedocument.drawingml.chart+xml"/>
  <Override PartName="/xl/charts/style115.xml" ContentType="application/vnd.ms-office.chartstyle+xml"/>
  <Override PartName="/xl/charts/chart116.xml" ContentType="application/vnd.openxmlformats-officedocument.drawingml.chart+xml"/>
  <Override PartName="/xl/drawings/drawing93.xml" ContentType="application/vnd.openxmlformats-officedocument.drawing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5.xml" ContentType="application/vnd.openxmlformats-officedocument.drawingml.chart+xml"/>
  <Override PartName="/xl/charts/style113.xml" ContentType="application/vnd.ms-office.chartstyle+xml"/>
  <Override PartName="/xl/drawings/drawing74.xml" ContentType="application/vnd.openxmlformats-officedocument.drawing+xml"/>
  <Override PartName="/xl/charts/colors94.xml" ContentType="application/vnd.ms-office.chartcolorstyle+xml"/>
  <Override PartName="/xl/worksheets/sheet8.xml" ContentType="application/vnd.openxmlformats-officedocument.spreadsheetml.workshee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olors14.xml" ContentType="application/vnd.ms-office.chartcolorstyle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5.xml" ContentType="application/vnd.openxmlformats-officedocument.drawing+xml"/>
  <Override PartName="/xl/charts/colors19.xml" ContentType="application/vnd.ms-office.chartcolorstyle+xml"/>
  <Override PartName="/xl/charts/style19.xml" ContentType="application/vnd.ms-office.chartstyle+xml"/>
  <Override PartName="/xl/charts/chart21.xml" ContentType="application/vnd.openxmlformats-officedocument.drawingml.chart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olors12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worksheets/sheet6.xml" ContentType="application/vnd.openxmlformats-officedocument.spreadsheetml.worksheet+xml"/>
  <Override PartName="/xl/charts/colors8.xml" ContentType="application/vnd.ms-office.chartcolorstyle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olors90.xml" ContentType="application/vnd.ms-office.chartcolorstyle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charts/colors31.xml" ContentType="application/vnd.ms-office.chartcolorstyle+xml"/>
  <Override PartName="/xl/charts/style31.xml" ContentType="application/vnd.ms-office.chartstyle+xml"/>
  <Override PartName="/xl/charts/chart33.xml" ContentType="application/vnd.openxmlformats-officedocument.drawingml.chart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4.xml" ContentType="application/vnd.openxmlformats-officedocument.drawing+xml"/>
  <Override PartName="/xl/charts/style33.xml" ContentType="application/vnd.ms-office.chartstyle+xml"/>
  <Override PartName="/xl/charts/colors33.xml" ContentType="application/vnd.ms-office.chartcolorstyle+xml"/>
  <Override PartName="/xl/drawings/drawing37.xml" ContentType="application/vnd.openxmlformats-officedocument.drawing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drawings/drawing39.xml" ContentType="application/vnd.openxmlformats-officedocument.drawing+xml"/>
  <Override PartName="/xl/charts/colors35.xml" ContentType="application/vnd.ms-office.chartcolorstyle+xml"/>
  <Override PartName="/xl/charts/style35.xml" ContentType="application/vnd.ms-office.chartstyle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charts/colors29.xml" ContentType="application/vnd.ms-office.chartcolorstyle+xml"/>
  <Override PartName="/xl/charts/style29.xml" ContentType="application/vnd.ms-office.chartstyl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charts/colors23.xml" ContentType="application/vnd.ms-office.chartcolorstyle+xml"/>
  <Override PartName="/xl/charts/style23.xml" ContentType="application/vnd.ms-office.chart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2.xml" ContentType="application/vnd.openxmlformats-officedocument.drawing+xml"/>
  <Override PartName="/xl/charts/colors27.xml" ContentType="application/vnd.ms-office.chartcolorstyle+xml"/>
  <Override PartName="/xl/charts/style27.xml" ContentType="application/vnd.ms-office.chartstyle+xml"/>
  <Override PartName="/xl/charts/chart29.xml" ContentType="application/vnd.openxmlformats-officedocument.drawingml.chart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0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olors6.xml" ContentType="application/vnd.ms-office.chartcolorstyle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olors4.xml" ContentType="application/vnd.ms-office.chartcolorstyle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worksheets/sheet10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3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1.xml" ContentType="application/vnd.openxmlformats-officedocument.spreadsheetml.worksheet+xml"/>
  <Override PartName="/xl/worksheets/sheet80.xml" ContentType="application/vnd.openxmlformats-officedocument.spreadsheetml.worksheet+xml"/>
  <Override PartName="/xl/worksheets/sheet79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97.xml" ContentType="application/vnd.openxmlformats-officedocument.spreadsheetml.worksheet+xml"/>
  <Override PartName="/xl/worksheets/sheet96.xml" ContentType="application/vnd.openxmlformats-officedocument.spreadsheetml.worksheet+xml"/>
  <Override PartName="/xl/worksheets/sheet95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charts/style37.xml" ContentType="application/vnd.ms-office.chartstyle+xml"/>
  <Override PartName="/xl/drawings/drawing35.xml" ContentType="application/vnd.openxmlformats-officedocument.drawing+xml"/>
  <Override PartName="/xl/charts/style90.xml" ContentType="application/vnd.ms-office.chartstyle+xml"/>
  <Override PartName="/xl/charts/style68.xml" ContentType="application/vnd.ms-office.chartstyle+xml"/>
  <Override PartName="/xl/charts/colors68.xml" ContentType="application/vnd.ms-office.chartcolorstyle+xml"/>
  <Override PartName="/xl/charts/chart7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drawings/drawing59.xml" ContentType="application/vnd.openxmlformats-officedocument.drawing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9.xml" ContentType="application/vnd.openxmlformats-officedocument.drawingml.chart+xml"/>
  <Override PartName="/xl/charts/style67.xml" ContentType="application/vnd.ms-office.chartstyle+xml"/>
  <Override PartName="/xl/charts/chart7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olors72.xml" ContentType="application/vnd.ms-office.chartcolorstyle+xml"/>
  <Override PartName="/xl/drawings/drawing62.xml" ContentType="application/vnd.openxmlformats-officedocument.drawing+xml"/>
  <Override PartName="/xl/charts/chart7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style72.xml" ContentType="application/vnd.ms-office.chartstyle+xml"/>
  <Override PartName="/xl/charts/chart74.xml" ContentType="application/vnd.openxmlformats-officedocument.drawingml.chart+xml"/>
  <Override PartName="/xl/drawings/drawing61.xml" ContentType="application/vnd.openxmlformats-officedocument.drawing+xml"/>
  <Override PartName="/xl/drawings/drawing60.xml" ContentType="application/vnd.openxmlformats-officedocument.drawing+xml"/>
  <Override PartName="/xl/charts/chart73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olors65.xml" ContentType="application/vnd.ms-office.chartcolorstyle+xml"/>
  <Override PartName="/xl/charts/style65.xml" ContentType="application/vnd.ms-office.chart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56.xml" ContentType="application/vnd.openxmlformats-officedocument.drawing+xml"/>
  <Override PartName="/xl/charts/chart62.xml" ContentType="application/vnd.openxmlformats-officedocument.drawingml.chart+xml"/>
  <Override PartName="/xl/charts/style60.xml" ContentType="application/vnd.ms-office.chartstyle+xml"/>
  <Override PartName="/xl/charts/chart61.xml" ContentType="application/vnd.openxmlformats-officedocument.drawingml.chart+xml"/>
  <Override PartName="/xl/charts/colors58.xml" ContentType="application/vnd.ms-office.chartcolorstyle+xml"/>
  <Override PartName="/xl/charts/style58.xml" ContentType="application/vnd.ms-office.chartstyle+xml"/>
  <Override PartName="/xl/charts/chart5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0.xml" ContentType="application/vnd.openxmlformats-officedocument.drawingml.chart+xml"/>
  <Override PartName="/xl/charts/colors60.xml" ContentType="application/vnd.ms-office.chartcolorstyle+xml"/>
  <Override PartName="/xl/charts/chart63.xml" ContentType="application/vnd.openxmlformats-officedocument.drawingml.chart+xml"/>
  <Override PartName="/xl/charts/style61.xml" ContentType="application/vnd.ms-office.chartstyle+xml"/>
  <Override PartName="/xl/charts/colors63.xml" ContentType="application/vnd.ms-office.chartcolorstyle+xml"/>
  <Override PartName="/xl/charts/chart6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58.xml" ContentType="application/vnd.openxmlformats-officedocument.drawing+xml"/>
  <Override PartName="/xl/charts/colors37.xml" ContentType="application/vnd.ms-office.chartcolorstyle+xml"/>
  <Override PartName="/xl/charts/chart65.xml" ContentType="application/vnd.openxmlformats-officedocument.drawingml.chart+xml"/>
  <Override PartName="/xl/drawings/drawing57.xml" ContentType="application/vnd.openxmlformats-officedocument.drawing+xml"/>
  <Override PartName="/xl/charts/colors61.xml" ContentType="application/vnd.ms-office.chartcolorstyle+xml"/>
  <Override PartName="/xl/charts/chart6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style85.xml" ContentType="application/vnd.ms-office.chartstyle+xml"/>
  <Override PartName="/xl/charts/colors85.xml" ContentType="application/vnd.ms-office.chartcolorstyle+xml"/>
  <Override PartName="/xl/drawings/drawing69.xml" ContentType="application/vnd.openxmlformats-officedocument.drawing+xml"/>
  <Override PartName="/xl/charts/chart88.xml" ContentType="application/vnd.openxmlformats-officedocument.drawingml.chart+xml"/>
  <Override PartName="/xl/charts/style86.xml" ContentType="application/vnd.ms-office.chartstyle+xml"/>
  <Override PartName="/xl/charts/chart87.xml" ContentType="application/vnd.openxmlformats-officedocument.drawingml.chart+xml"/>
  <Override PartName="/xl/charts/colors84.xml" ContentType="application/vnd.ms-office.chartcolorstyle+xml"/>
  <Override PartName="/xl/charts/style84.xml" ContentType="application/vnd.ms-office.chartstyle+xml"/>
  <Override PartName="/xl/charts/style83.xml" ContentType="application/vnd.ms-office.chartstyle+xml"/>
  <Override PartName="/xl/charts/colors83.xml" ContentType="application/vnd.ms-office.chartcolorstyle+xml"/>
  <Override PartName="/xl/drawings/drawing68.xml" ContentType="application/vnd.openxmlformats-officedocument.drawing+xml"/>
  <Override PartName="/xl/charts/chart86.xml" ContentType="application/vnd.openxmlformats-officedocument.drawingml.chart+xml"/>
  <Override PartName="/xl/charts/colors86.xml" ContentType="application/vnd.ms-office.chartcolorstyle+xml"/>
  <Override PartName="/xl/drawings/drawing70.xml" ContentType="application/vnd.openxmlformats-officedocument.drawing+xml"/>
  <Override PartName="/xl/charts/chart89.xml" ContentType="application/vnd.openxmlformats-officedocument.drawingml.chart+xml"/>
  <Override PartName="/xl/charts/chart91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73.xml" ContentType="application/vnd.openxmlformats-officedocument.drawing+xml"/>
  <Override PartName="/xl/charts/chart92.xml" ContentType="application/vnd.openxmlformats-officedocument.drawingml.chart+xml"/>
  <Override PartName="/xl/drawings/drawing72.xml" ContentType="application/vnd.openxmlformats-officedocument.drawing+xml"/>
  <Override PartName="/xl/charts/colors88.xml" ContentType="application/vnd.ms-office.chartcolorstyle+xml"/>
  <Override PartName="/xl/charts/style88.xml" ContentType="application/vnd.ms-office.chartstyle+xml"/>
  <Override PartName="/xl/charts/style87.xml" ContentType="application/vnd.ms-office.chartstyle+xml"/>
  <Override PartName="/xl/charts/colors87.xml" ContentType="application/vnd.ms-office.chartcolorstyle+xml"/>
  <Override PartName="/xl/drawings/drawing71.xml" ContentType="application/vnd.openxmlformats-officedocument.drawing+xml"/>
  <Override PartName="/xl/charts/chart90.xml" ContentType="application/vnd.openxmlformats-officedocument.drawingml.chart+xml"/>
  <Override PartName="/xl/charts/chart85.xml" ContentType="application/vnd.openxmlformats-officedocument.drawingml.chart+xml"/>
  <Override PartName="/xl/drawings/drawing67.xml" ContentType="application/vnd.openxmlformats-officedocument.drawing+xml"/>
  <Override PartName="/xl/charts/colors82.xml" ContentType="application/vnd.ms-office.chartcolorstyle+xml"/>
  <Override PartName="/xl/drawings/drawing64.xml" ContentType="application/vnd.openxmlformats-officedocument.drawing+xml"/>
  <Override PartName="/xl/charts/chart7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0.xml" ContentType="application/vnd.openxmlformats-officedocument.drawingml.chart+xml"/>
  <Override PartName="/xl/charts/colors76.xml" ContentType="application/vnd.ms-office.chartcolorstyle+xml"/>
  <Override PartName="/xl/charts/style76.xml" ContentType="application/vnd.ms-office.chartstyle+xml"/>
  <Override PartName="/xl/charts/chart78.xml" ContentType="application/vnd.openxmlformats-officedocument.drawingml.chart+xml"/>
  <Override PartName="/xl/drawings/drawing63.xml" ContentType="application/vnd.openxmlformats-officedocument.drawing+xml"/>
  <Override PartName="/xl/charts/chart7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style78.xml" ContentType="application/vnd.ms-office.chartstyle+xml"/>
  <Override PartName="/xl/charts/colors78.xml" ContentType="application/vnd.ms-office.chartcolorstyle+xml"/>
  <Override PartName="/xl/drawings/drawing65.xml" ContentType="application/vnd.openxmlformats-officedocument.drawing+xml"/>
  <Override PartName="/xl/charts/chart83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4.xml" ContentType="application/vnd.openxmlformats-officedocument.drawingml.chart+xml"/>
  <Override PartName="/xl/charts/style82.xml" ContentType="application/vnd.ms-office.chartstyle+xml"/>
  <Override PartName="/xl/drawings/drawing66.xml" ContentType="application/vnd.openxmlformats-officedocument.drawing+xml"/>
  <Override PartName="/xl/charts/colors80.xml" ContentType="application/vnd.ms-office.chartcolorstyle+xml"/>
  <Override PartName="/xl/charts/style80.xml" ContentType="application/vnd.ms-office.chartstyle+xml"/>
  <Override PartName="/xl/charts/chart81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2.xml" ContentType="application/vnd.openxmlformats-officedocument.drawingml.chart+xml"/>
  <Override PartName="/xl/drawings/drawing55.xml" ContentType="application/vnd.openxmlformats-officedocument.drawing+xml"/>
  <Override PartName="/xl/charts/style63.xml" ContentType="application/vnd.ms-office.chartstyle+xml"/>
  <Override PartName="/xl/drawings/drawing46.xml" ContentType="application/vnd.openxmlformats-officedocument.drawing+xml"/>
  <Override PartName="/xl/charts/style40.xml" ContentType="application/vnd.ms-office.chartstyle+xml"/>
  <Override PartName="/xl/charts/chart53.xml" ContentType="application/vnd.openxmlformats-officedocument.drawingml.chart+xml"/>
  <Override PartName="/xl/drawings/drawing49.xml" ContentType="application/vnd.openxmlformats-officedocument.drawing+xml"/>
  <Override PartName="/xl/charts/colors44.xml" ContentType="application/vnd.ms-office.chartcolorstyle+xml"/>
  <Override PartName="/xl/charts/colors40.xml" ContentType="application/vnd.ms-office.chartcolorstyle+xml"/>
  <Override PartName="/xl/charts/colors47.xml" ContentType="application/vnd.ms-office.chartcolorstyle+xml"/>
  <Override PartName="/xl/drawings/drawing44.xml" ContentType="application/vnd.openxmlformats-officedocument.drawing+xml"/>
  <Override PartName="/xl/charts/chart42.xml" ContentType="application/vnd.openxmlformats-officedocument.drawingml.chart+xml"/>
  <Override PartName="/xl/charts/style51.xml" ContentType="application/vnd.ms-office.chartstyle+xml"/>
  <Override PartName="/xl/charts/chart47.xml" ContentType="application/vnd.openxmlformats-officedocument.drawingml.chart+xml"/>
  <Override PartName="/xl/charts/style45.xml" ContentType="application/vnd.ms-office.chartstyle+xml"/>
  <Override PartName="/xl/charts/style52.xml" ContentType="application/vnd.ms-office.chartstyle+xml"/>
  <Override PartName="/xl/charts/chart54.xml" ContentType="application/vnd.openxmlformats-officedocument.drawingml.chart+xml"/>
  <Override PartName="/xl/charts/chart45.xml" ContentType="application/vnd.openxmlformats-officedocument.drawingml.chart+xml"/>
  <Override PartName="/xl/drawings/drawing43.xml" ContentType="application/vnd.openxmlformats-officedocument.drawing+xml"/>
  <Override PartName="/xl/charts/colors51.xml" ContentType="application/vnd.ms-office.chartcolorstyle+xml"/>
  <Override PartName="/xl/charts/style44.xml" ContentType="application/vnd.ms-office.chartstyle+xml"/>
  <Override PartName="/xl/charts/colors50.xml" ContentType="application/vnd.ms-office.chartcolorstyle+xml"/>
  <Override PartName="/xl/charts/style50.xml" ContentType="application/vnd.ms-office.chartstyle+xml"/>
  <Override PartName="/xl/charts/style42.xml" ContentType="application/vnd.ms-office.chartstyle+xml"/>
  <Override PartName="/xl/charts/colors42.xml" ContentType="application/vnd.ms-office.chartcolorstyle+xml"/>
  <Override PartName="/xl/charts/colors49.xml" ContentType="application/vnd.ms-office.chartcolorstyle+xml"/>
  <Override PartName="/xl/charts/style49.xml" ContentType="application/vnd.ms-office.chartstyle+xml"/>
  <Override PartName="/xl/charts/chart51.xml" ContentType="application/vnd.openxmlformats-officedocument.drawingml.chart+xml"/>
  <Override PartName="/xl/charts/colors43.xml" ContentType="application/vnd.ms-office.chartcolorstyle+xml"/>
  <Override PartName="/xl/charts/style43.xml" ContentType="application/vnd.ms-office.chartstyle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drawings/drawing47.xml" ContentType="application/vnd.openxmlformats-officedocument.drawing+xml"/>
  <Override PartName="/xl/charts/chart43.xml" ContentType="application/vnd.openxmlformats-officedocument.drawingml.chart+xml"/>
  <Override PartName="/xl/charts/chart52.xml" ContentType="application/vnd.openxmlformats-officedocument.drawingml.chart+xml"/>
  <Override PartName="/xl/charts/chart46.xml" ContentType="application/vnd.openxmlformats-officedocument.drawingml.chart+xml"/>
  <Override PartName="/xl/drawings/drawing48.xml" ContentType="application/vnd.openxmlformats-officedocument.drawing+xml"/>
  <Override PartName="/xl/charts/style41.xml" ContentType="application/vnd.ms-office.chartstyle+xml"/>
  <Override PartName="/xl/charts/colors41.xml" ContentType="application/vnd.ms-office.chartcolorstyle+xml"/>
  <Override PartName="/xl/charts/colors52.xml" ContentType="application/vnd.ms-office.chartcolorstyle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olors55.xml" ContentType="application/vnd.ms-office.chartcolorstyle+xml"/>
  <Override PartName="/xl/charts/style55.xml" ContentType="application/vnd.ms-office.chartstyle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57.xml" ContentType="application/vnd.openxmlformats-officedocument.drawingml.chart+xml"/>
  <Override PartName="/xl/drawings/drawing53.xml" ContentType="application/vnd.openxmlformats-officedocument.drawing+xml"/>
  <Override PartName="/xl/charts/colors48.xml" ContentType="application/vnd.ms-office.chartcolorstyle+xml"/>
  <Override PartName="/xl/drawings/drawing54.xml" ContentType="application/vnd.openxmlformats-officedocument.drawing+xml"/>
  <Override PartName="/xl/charts/style48.xml" ContentType="application/vnd.ms-office.chartstyle+xml"/>
  <Override PartName="/xl/charts/colors56.xml" ContentType="application/vnd.ms-office.chartcolorstyle+xml"/>
  <Override PartName="/xl/charts/style56.xml" ContentType="application/vnd.ms-office.chartstyle+xml"/>
  <Override PartName="/xl/charts/chart50.xml" ContentType="application/vnd.openxmlformats-officedocument.drawingml.chart+xml"/>
  <Override PartName="/xl/charts/style47.xml" ContentType="application/vnd.ms-office.chartstyle+xml"/>
  <Override PartName="/xl/charts/chart58.xml" ContentType="application/vnd.openxmlformats-officedocument.drawingml.chart+xml"/>
  <Override PartName="/xl/drawings/drawing41.xml" ContentType="application/vnd.openxmlformats-officedocument.drawing+xml"/>
  <Override PartName="/xl/charts/chart49.xml" ContentType="application/vnd.openxmlformats-officedocument.drawingml.chart+xml"/>
  <Override PartName="/xl/charts/colors39.xml" ContentType="application/vnd.ms-office.chartcolorstyle+xml"/>
  <Override PartName="/xl/charts/colors45.xml" ContentType="application/vnd.ms-office.chartcolorstyle+xml"/>
  <Override PartName="/xl/drawings/drawing52.xml" ContentType="application/vnd.openxmlformats-officedocument.drawing+xml"/>
  <Override PartName="/xl/charts/style46.xml" ContentType="application/vnd.ms-office.chartstyle+xml"/>
  <Override PartName="/xl/charts/colors46.xml" ContentType="application/vnd.ms-office.chartcolorstyle+xml"/>
  <Override PartName="/xl/charts/style39.xml" ContentType="application/vnd.ms-office.chartstyle+xml"/>
  <Override PartName="/xl/charts/colors53.xml" ContentType="application/vnd.ms-office.chartcolorstyle+xml"/>
  <Override PartName="/xl/charts/chart48.xml" ContentType="application/vnd.openxmlformats-officedocument.drawingml.chart+xml"/>
  <Override PartName="/xl/charts/chart56.xml" ContentType="application/vnd.openxmlformats-officedocument.drawingml.chart+xml"/>
  <Override PartName="/xl/charts/chart41.xml" ContentType="application/vnd.openxmlformats-officedocument.drawingml.chart+xml"/>
  <Override PartName="/xl/charts/colors54.xml" ContentType="application/vnd.ms-office.chartcolorstyle+xml"/>
  <Override PartName="/xl/charts/style54.xml" ContentType="application/vnd.ms-office.chartstyle+xml"/>
  <Override PartName="/xl/charts/chart55.xml" ContentType="application/vnd.openxmlformats-officedocument.drawingml.chart+xml"/>
  <Override PartName="/xl/charts/style53.xml" ContentType="application/vnd.ms-office.chartstyle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2.xml" ContentType="application/vnd.openxmlformats-officedocument.spreadsheetml.externalLink+xml"/>
  <Override PartName="/docProps/app.xml" ContentType="application/vnd.openxmlformats-officedocument.extended-properties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170-22 ANALISIS DEL SECTOR DE HIDROCARBUROS\170-22-1 Combustibles líquidos\Plan indicativo abastecimiento combustibles líquidos\2019\"/>
    </mc:Choice>
  </mc:AlternateContent>
  <bookViews>
    <workbookView xWindow="0" yWindow="0" windowWidth="25200" windowHeight="11685" tabRatio="873"/>
  </bookViews>
  <sheets>
    <sheet name="2-1 " sheetId="1" r:id="rId1"/>
    <sheet name="2-2" sheetId="30" r:id="rId2"/>
    <sheet name="2-3" sheetId="8" r:id="rId3"/>
    <sheet name="2-4" sheetId="32" r:id="rId4"/>
    <sheet name="2-5" sheetId="9" r:id="rId5"/>
    <sheet name="2-6" sheetId="33" r:id="rId6"/>
    <sheet name="2-7" sheetId="4" r:id="rId7"/>
    <sheet name="2-8" sheetId="35" r:id="rId8"/>
    <sheet name="2-9" sheetId="5" r:id="rId9"/>
    <sheet name="2-10" sheetId="34" r:id="rId10"/>
    <sheet name="2-11" sheetId="7" r:id="rId11"/>
    <sheet name="2-12" sheetId="11" r:id="rId12"/>
    <sheet name="2-13" sheetId="13" r:id="rId13"/>
    <sheet name="2-14" sheetId="14" r:id="rId14"/>
    <sheet name="2-15" sheetId="15" r:id="rId15"/>
    <sheet name="2-16" sheetId="16" r:id="rId16"/>
    <sheet name="2-17" sheetId="17" r:id="rId17"/>
    <sheet name="2-18" sheetId="18" r:id="rId18"/>
    <sheet name="2-19" sheetId="19" r:id="rId19"/>
    <sheet name="2-20" sheetId="20" r:id="rId20"/>
    <sheet name="2-21" sheetId="21" r:id="rId21"/>
    <sheet name="2-22" sheetId="22" r:id="rId22"/>
    <sheet name="2-23" sheetId="23" r:id="rId23"/>
    <sheet name="2-26" sheetId="36" r:id="rId24"/>
    <sheet name="2-27" sheetId="37" r:id="rId25"/>
    <sheet name="2-28" sheetId="26" r:id="rId26"/>
    <sheet name="2-29" sheetId="38" r:id="rId27"/>
    <sheet name="2-30" sheetId="39" r:id="rId28"/>
    <sheet name="3-1" sheetId="43" r:id="rId29"/>
    <sheet name="3-2" sheetId="44" r:id="rId30"/>
    <sheet name="3-3" sheetId="45" r:id="rId31"/>
    <sheet name="5-1" sheetId="46" r:id="rId32"/>
    <sheet name="5-2" sheetId="47" r:id="rId33"/>
    <sheet name="5-5" sheetId="48" r:id="rId34"/>
    <sheet name="5-6" sheetId="49" r:id="rId35"/>
    <sheet name="5-7" sheetId="50" r:id="rId36"/>
    <sheet name="5-8" sheetId="51" r:id="rId37"/>
    <sheet name="5-9" sheetId="52" r:id="rId38"/>
    <sheet name="5-10" sheetId="53" r:id="rId39"/>
    <sheet name="5-11" sheetId="54" r:id="rId40"/>
    <sheet name="5-12" sheetId="55" r:id="rId41"/>
    <sheet name="5-13" sheetId="56" r:id="rId42"/>
    <sheet name="5-14" sheetId="57" r:id="rId43"/>
    <sheet name="5-15" sheetId="58" r:id="rId44"/>
    <sheet name="5-16" sheetId="59" r:id="rId45"/>
    <sheet name="5-17 5-18" sheetId="60" r:id="rId46"/>
    <sheet name="5-19" sheetId="61" r:id="rId47"/>
    <sheet name="5-20" sheetId="62" r:id="rId48"/>
    <sheet name="5-21" sheetId="63" r:id="rId49"/>
    <sheet name="5-22" sheetId="64" r:id="rId50"/>
    <sheet name="5-23" sheetId="65" r:id="rId51"/>
    <sheet name="5-24" sheetId="66" r:id="rId52"/>
    <sheet name="6-1" sheetId="68" r:id="rId53"/>
    <sheet name="6-2" sheetId="69" r:id="rId54"/>
    <sheet name="6-2 b" sheetId="70" r:id="rId55"/>
    <sheet name="6-2 c" sheetId="71" r:id="rId56"/>
    <sheet name="6-3" sheetId="72" r:id="rId57"/>
    <sheet name="6-4" sheetId="73" r:id="rId58"/>
    <sheet name="6-5" sheetId="74" r:id="rId59"/>
    <sheet name="6-6" sheetId="75" r:id="rId60"/>
    <sheet name="7-1A" sheetId="76" r:id="rId61"/>
    <sheet name="7-1B" sheetId="77" r:id="rId62"/>
    <sheet name="7-1C" sheetId="78" r:id="rId63"/>
    <sheet name="7-1D" sheetId="79" r:id="rId64"/>
    <sheet name="7-1E" sheetId="80" r:id="rId65"/>
    <sheet name="7-1E3" sheetId="81" r:id="rId66"/>
    <sheet name="7-1F" sheetId="82" r:id="rId67"/>
    <sheet name="7-1F3" sheetId="83" r:id="rId68"/>
    <sheet name="7-1A2" sheetId="84" r:id="rId69"/>
    <sheet name="7-1B2" sheetId="85" r:id="rId70"/>
    <sheet name="7-1C2" sheetId="86" r:id="rId71"/>
    <sheet name="7-1D2" sheetId="87" r:id="rId72"/>
    <sheet name="7-1F2" sheetId="88" r:id="rId73"/>
    <sheet name="7-2" sheetId="89" r:id="rId74"/>
    <sheet name="7-3" sheetId="90" r:id="rId75"/>
    <sheet name="7-4 Esquema" sheetId="91" r:id="rId76"/>
    <sheet name="7-5 P1" sheetId="92" r:id="rId77"/>
    <sheet name="7-6 P2" sheetId="93" r:id="rId78"/>
    <sheet name="7-7" sheetId="94" r:id="rId79"/>
    <sheet name="7-8 P3P4" sheetId="95" r:id="rId80"/>
    <sheet name="P4" sheetId="96" r:id="rId81"/>
    <sheet name="7-9 P5" sheetId="97" r:id="rId82"/>
    <sheet name="7-10 P7" sheetId="98" r:id="rId83"/>
    <sheet name="7-11 P6" sheetId="99" r:id="rId84"/>
    <sheet name="7-12 P9" sheetId="100" r:id="rId85"/>
    <sheet name="7-13 P10P14" sheetId="101" r:id="rId86"/>
    <sheet name="7-14 P15" sheetId="102" r:id="rId87"/>
    <sheet name="7-15 P18" sheetId="103" r:id="rId88"/>
    <sheet name="7-16 P12P16" sheetId="104" r:id="rId89"/>
    <sheet name="7-17 P13P17" sheetId="105" r:id="rId90"/>
    <sheet name="7-18 P8" sheetId="106" r:id="rId91"/>
    <sheet name="P11" sheetId="107" r:id="rId92"/>
    <sheet name="P14" sheetId="108" r:id="rId93"/>
    <sheet name="P16" sheetId="109" r:id="rId94"/>
    <sheet name="P17" sheetId="110" r:id="rId95"/>
    <sheet name="8-3" sheetId="112" r:id="rId96"/>
    <sheet name="9-1" sheetId="119" r:id="rId97"/>
    <sheet name="9-2" sheetId="120" r:id="rId98"/>
    <sheet name="9-3" sheetId="118" r:id="rId99"/>
    <sheet name="10-1" sheetId="121" r:id="rId100"/>
    <sheet name="10-2" sheetId="122" r:id="rId101"/>
    <sheet name="10-3" sheetId="123" r:id="rId102"/>
    <sheet name="10-4" sheetId="124" r:id="rId103"/>
    <sheet name="10-4b" sheetId="125" r:id="rId104"/>
    <sheet name="10-4c" sheetId="126" r:id="rId105"/>
    <sheet name="10-5" sheetId="128" r:id="rId106"/>
    <sheet name="10-6" sheetId="129" r:id="rId107"/>
    <sheet name="10-7" sheetId="130" r:id="rId108"/>
  </sheets>
  <externalReferences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</externalReferences>
  <definedNames>
    <definedName name="\I" localSheetId="99">#REF!</definedName>
    <definedName name="\I" localSheetId="101">#REF!</definedName>
    <definedName name="\I" localSheetId="103">#REF!</definedName>
    <definedName name="\I" localSheetId="104">#REF!</definedName>
    <definedName name="\I" localSheetId="105">#REF!</definedName>
    <definedName name="\I" localSheetId="107">#REF!</definedName>
    <definedName name="\I" localSheetId="9">#REF!</definedName>
    <definedName name="\I" localSheetId="10">#REF!</definedName>
    <definedName name="\I" localSheetId="11">#REF!</definedName>
    <definedName name="\I" localSheetId="13">#REF!</definedName>
    <definedName name="\I" localSheetId="18">#REF!</definedName>
    <definedName name="\I" localSheetId="19">#REF!</definedName>
    <definedName name="\I" localSheetId="21">#REF!</definedName>
    <definedName name="\I" localSheetId="22">#REF!</definedName>
    <definedName name="\I" localSheetId="24">#REF!</definedName>
    <definedName name="\I" localSheetId="27">#REF!</definedName>
    <definedName name="\I" localSheetId="3">#REF!</definedName>
    <definedName name="\I" localSheetId="5">#REF!</definedName>
    <definedName name="\I" localSheetId="6">#REF!</definedName>
    <definedName name="\I" localSheetId="7">#REF!</definedName>
    <definedName name="\I" localSheetId="38">#REF!</definedName>
    <definedName name="\I" localSheetId="39">#REF!</definedName>
    <definedName name="\I" localSheetId="40">#REF!</definedName>
    <definedName name="\I" localSheetId="43">#REF!</definedName>
    <definedName name="\I" localSheetId="44">#REF!</definedName>
    <definedName name="\I" localSheetId="46">#REF!</definedName>
    <definedName name="\I" localSheetId="32">#REF!</definedName>
    <definedName name="\I" localSheetId="47">#REF!</definedName>
    <definedName name="\I" localSheetId="48">#REF!</definedName>
    <definedName name="\I" localSheetId="49">#REF!</definedName>
    <definedName name="\I" localSheetId="50">#REF!</definedName>
    <definedName name="\I" localSheetId="51">#REF!</definedName>
    <definedName name="\I" localSheetId="36">#REF!</definedName>
    <definedName name="\I" localSheetId="37">#REF!</definedName>
    <definedName name="\I" localSheetId="54">#REF!</definedName>
    <definedName name="\I" localSheetId="55">#REF!</definedName>
    <definedName name="\I" localSheetId="56">#REF!</definedName>
    <definedName name="\I" localSheetId="57">#REF!</definedName>
    <definedName name="\I" localSheetId="59">#REF!</definedName>
    <definedName name="\I" localSheetId="82">#REF!</definedName>
    <definedName name="\I" localSheetId="83">#REF!</definedName>
    <definedName name="\I" localSheetId="84">#REF!</definedName>
    <definedName name="\I" localSheetId="85">#REF!</definedName>
    <definedName name="\I" localSheetId="86">#REF!</definedName>
    <definedName name="\I" localSheetId="87">#REF!</definedName>
    <definedName name="\I" localSheetId="88">#REF!</definedName>
    <definedName name="\I" localSheetId="89">#REF!</definedName>
    <definedName name="\I" localSheetId="90">#REF!</definedName>
    <definedName name="\I" localSheetId="68">#REF!</definedName>
    <definedName name="\I" localSheetId="61">#REF!</definedName>
    <definedName name="\I" localSheetId="69">#REF!</definedName>
    <definedName name="\I" localSheetId="62">#REF!</definedName>
    <definedName name="\I" localSheetId="70">#REF!</definedName>
    <definedName name="\I" localSheetId="63">#REF!</definedName>
    <definedName name="\I" localSheetId="71">#REF!</definedName>
    <definedName name="\I" localSheetId="64">#REF!</definedName>
    <definedName name="\I" localSheetId="65">#REF!</definedName>
    <definedName name="\I" localSheetId="66">#REF!</definedName>
    <definedName name="\I" localSheetId="72">#REF!</definedName>
    <definedName name="\I" localSheetId="67">#REF!</definedName>
    <definedName name="\I" localSheetId="74">#REF!</definedName>
    <definedName name="\I" localSheetId="76">#REF!</definedName>
    <definedName name="\I" localSheetId="77">#REF!</definedName>
    <definedName name="\I" localSheetId="78">#REF!</definedName>
    <definedName name="\I" localSheetId="79">#REF!</definedName>
    <definedName name="\I" localSheetId="81">#REF!</definedName>
    <definedName name="\I" localSheetId="91">#REF!</definedName>
    <definedName name="\I" localSheetId="92">#REF!</definedName>
    <definedName name="\I" localSheetId="93">#REF!</definedName>
    <definedName name="\I" localSheetId="94">#REF!</definedName>
    <definedName name="\I" localSheetId="80">#REF!</definedName>
    <definedName name="\I">#REF!</definedName>
    <definedName name="\P" localSheetId="103">#REF!</definedName>
    <definedName name="\P" localSheetId="104">#REF!</definedName>
    <definedName name="\P" localSheetId="105">#REF!</definedName>
    <definedName name="\P" localSheetId="107">#REF!</definedName>
    <definedName name="\P" localSheetId="9">#REF!</definedName>
    <definedName name="\P" localSheetId="10">#REF!</definedName>
    <definedName name="\P" localSheetId="11">#REF!</definedName>
    <definedName name="\P" localSheetId="13">#REF!</definedName>
    <definedName name="\P" localSheetId="18">#REF!</definedName>
    <definedName name="\P" localSheetId="19">#REF!</definedName>
    <definedName name="\P" localSheetId="21">#REF!</definedName>
    <definedName name="\P" localSheetId="22">#REF!</definedName>
    <definedName name="\P" localSheetId="24">#REF!</definedName>
    <definedName name="\P" localSheetId="27">#REF!</definedName>
    <definedName name="\P" localSheetId="3">#REF!</definedName>
    <definedName name="\P" localSheetId="5">#REF!</definedName>
    <definedName name="\P" localSheetId="6">#REF!</definedName>
    <definedName name="\P" localSheetId="7">#REF!</definedName>
    <definedName name="\P" localSheetId="38">#REF!</definedName>
    <definedName name="\P" localSheetId="39">#REF!</definedName>
    <definedName name="\P" localSheetId="40">#REF!</definedName>
    <definedName name="\P" localSheetId="43">#REF!</definedName>
    <definedName name="\P" localSheetId="44">#REF!</definedName>
    <definedName name="\P" localSheetId="46">#REF!</definedName>
    <definedName name="\P" localSheetId="32">#REF!</definedName>
    <definedName name="\P" localSheetId="47">#REF!</definedName>
    <definedName name="\P" localSheetId="48">#REF!</definedName>
    <definedName name="\P" localSheetId="49">#REF!</definedName>
    <definedName name="\P" localSheetId="50">#REF!</definedName>
    <definedName name="\P" localSheetId="51">#REF!</definedName>
    <definedName name="\P" localSheetId="36">#REF!</definedName>
    <definedName name="\P" localSheetId="37">#REF!</definedName>
    <definedName name="\P" localSheetId="54">#REF!</definedName>
    <definedName name="\P" localSheetId="55">#REF!</definedName>
    <definedName name="\P" localSheetId="56">#REF!</definedName>
    <definedName name="\P" localSheetId="57">#REF!</definedName>
    <definedName name="\P" localSheetId="59">#REF!</definedName>
    <definedName name="\P" localSheetId="82">#REF!</definedName>
    <definedName name="\P" localSheetId="83">#REF!</definedName>
    <definedName name="\P" localSheetId="84">#REF!</definedName>
    <definedName name="\P" localSheetId="85">#REF!</definedName>
    <definedName name="\P" localSheetId="86">#REF!</definedName>
    <definedName name="\P" localSheetId="87">#REF!</definedName>
    <definedName name="\P" localSheetId="88">#REF!</definedName>
    <definedName name="\P" localSheetId="89">#REF!</definedName>
    <definedName name="\P" localSheetId="90">#REF!</definedName>
    <definedName name="\P" localSheetId="68">#REF!</definedName>
    <definedName name="\P" localSheetId="61">#REF!</definedName>
    <definedName name="\P" localSheetId="69">#REF!</definedName>
    <definedName name="\P" localSheetId="62">#REF!</definedName>
    <definedName name="\P" localSheetId="70">#REF!</definedName>
    <definedName name="\P" localSheetId="63">#REF!</definedName>
    <definedName name="\P" localSheetId="71">#REF!</definedName>
    <definedName name="\P" localSheetId="64">#REF!</definedName>
    <definedName name="\P" localSheetId="65">#REF!</definedName>
    <definedName name="\P" localSheetId="66">#REF!</definedName>
    <definedName name="\P" localSheetId="72">#REF!</definedName>
    <definedName name="\P" localSheetId="67">#REF!</definedName>
    <definedName name="\P" localSheetId="74">#REF!</definedName>
    <definedName name="\P" localSheetId="76">#REF!</definedName>
    <definedName name="\P" localSheetId="77">#REF!</definedName>
    <definedName name="\P" localSheetId="78">#REF!</definedName>
    <definedName name="\P" localSheetId="79">#REF!</definedName>
    <definedName name="\P" localSheetId="81">#REF!</definedName>
    <definedName name="\P" localSheetId="91">#REF!</definedName>
    <definedName name="\P" localSheetId="92">#REF!</definedName>
    <definedName name="\P" localSheetId="93">#REF!</definedName>
    <definedName name="\P" localSheetId="94">#REF!</definedName>
    <definedName name="\P" localSheetId="80">#REF!</definedName>
    <definedName name="\P">#REF!</definedName>
    <definedName name="aa" localSheetId="99">'[3]Oil Consumption – Barrels'!#REF!</definedName>
    <definedName name="aa" localSheetId="100">'[3]Oil Consumption – Barrels'!#REF!</definedName>
    <definedName name="aa" localSheetId="101">'[3]Oil Consumption – Barrels'!#REF!</definedName>
    <definedName name="aa" localSheetId="103">'[3]Oil Consumption – Barrels'!#REF!</definedName>
    <definedName name="aa" localSheetId="104">'[3]Oil Consumption – Barrels'!#REF!</definedName>
    <definedName name="aa" localSheetId="105">'[3]Oil Consumption – Barrels'!#REF!</definedName>
    <definedName name="aa" localSheetId="107">'[3]Oil Consumption – Barrels'!#REF!</definedName>
    <definedName name="aa" localSheetId="9">'[1]Oil Consumption – Barrels'!#REF!</definedName>
    <definedName name="aa" localSheetId="10">'[1]Oil Consumption – Barrels'!#REF!</definedName>
    <definedName name="aa" localSheetId="11">'[1]Oil Consumption – Barrels'!#REF!</definedName>
    <definedName name="aa" localSheetId="13">'[1]Oil Consumption – Barrels'!#REF!</definedName>
    <definedName name="aa" localSheetId="18">'[1]Oil Consumption – Barrels'!#REF!</definedName>
    <definedName name="aa" localSheetId="19">'[1]Oil Consumption – Barrels'!#REF!</definedName>
    <definedName name="aa" localSheetId="21">'[1]Oil Consumption – Barrels'!#REF!</definedName>
    <definedName name="aa" localSheetId="22">'[1]Oil Consumption – Barrels'!#REF!</definedName>
    <definedName name="aa" localSheetId="24">'[1]Oil Consumption – Barrels'!#REF!</definedName>
    <definedName name="aa" localSheetId="27">'[1]Oil Consumption – Barrels'!#REF!</definedName>
    <definedName name="aa" localSheetId="3">'[1]Oil Consumption – Barrels'!#REF!</definedName>
    <definedName name="aa" localSheetId="5">'[1]Oil Consumption – Barrels'!#REF!</definedName>
    <definedName name="aa" localSheetId="6">'[1]Oil Consumption – Barrels'!#REF!</definedName>
    <definedName name="aa" localSheetId="7">'[1]Oil Consumption – Barrels'!#REF!</definedName>
    <definedName name="aa" localSheetId="38">'[2]Oil Consumption – Barrels'!#REF!</definedName>
    <definedName name="aa" localSheetId="39">'[2]Oil Consumption – Barrels'!#REF!</definedName>
    <definedName name="aa" localSheetId="40">'[2]Oil Consumption – Barrels'!#REF!</definedName>
    <definedName name="aa" localSheetId="43">'[2]Oil Consumption – Barrels'!#REF!</definedName>
    <definedName name="aa" localSheetId="44">'[2]Oil Consumption – Barrels'!#REF!</definedName>
    <definedName name="aa" localSheetId="46">'[2]Oil Consumption – Barrels'!#REF!</definedName>
    <definedName name="aa" localSheetId="32">'[2]Oil Consumption – Barrels'!#REF!</definedName>
    <definedName name="aa" localSheetId="47">'[2]Oil Consumption – Barrels'!#REF!</definedName>
    <definedName name="aa" localSheetId="48">'[2]Oil Consumption – Barrels'!#REF!</definedName>
    <definedName name="aa" localSheetId="49">'[2]Oil Consumption – Barrels'!#REF!</definedName>
    <definedName name="aa" localSheetId="50">'[2]Oil Consumption – Barrels'!#REF!</definedName>
    <definedName name="aa" localSheetId="51">'[2]Oil Consumption – Barrels'!#REF!</definedName>
    <definedName name="aa" localSheetId="36">'[2]Oil Consumption – Barrels'!#REF!</definedName>
    <definedName name="aa" localSheetId="37">'[2]Oil Consumption – Barrels'!#REF!</definedName>
    <definedName name="aa" localSheetId="54">'[3]Oil Consumption – Barrels'!#REF!</definedName>
    <definedName name="aa" localSheetId="55">'[3]Oil Consumption – Barrels'!#REF!</definedName>
    <definedName name="aa" localSheetId="56">'[3]Oil Consumption – Barrels'!#REF!</definedName>
    <definedName name="aa" localSheetId="57">'[3]Oil Consumption – Barrels'!#REF!</definedName>
    <definedName name="aa" localSheetId="59">'[3]Oil Consumption – Barrels'!#REF!</definedName>
    <definedName name="aa" localSheetId="82">'[3]Oil Consumption – Barrels'!#REF!</definedName>
    <definedName name="aa" localSheetId="83">'[3]Oil Consumption – Barrels'!#REF!</definedName>
    <definedName name="aa" localSheetId="84">'[3]Oil Consumption – Barrels'!#REF!</definedName>
    <definedName name="aa" localSheetId="85">'[3]Oil Consumption – Barrels'!#REF!</definedName>
    <definedName name="aa" localSheetId="86">'[3]Oil Consumption – Barrels'!#REF!</definedName>
    <definedName name="aa" localSheetId="87">'[3]Oil Consumption – Barrels'!#REF!</definedName>
    <definedName name="aa" localSheetId="88">'[3]Oil Consumption – Barrels'!#REF!</definedName>
    <definedName name="aa" localSheetId="89">'[3]Oil Consumption – Barrels'!#REF!</definedName>
    <definedName name="aa" localSheetId="90">'[3]Oil Consumption – Barrels'!#REF!</definedName>
    <definedName name="aa" localSheetId="68">'[3]Oil Consumption – Barrels'!#REF!</definedName>
    <definedName name="aa" localSheetId="61">'[3]Oil Consumption – Barrels'!#REF!</definedName>
    <definedName name="aa" localSheetId="69">'[3]Oil Consumption – Barrels'!#REF!</definedName>
    <definedName name="aa" localSheetId="62">'[3]Oil Consumption – Barrels'!#REF!</definedName>
    <definedName name="aa" localSheetId="70">'[3]Oil Consumption – Barrels'!#REF!</definedName>
    <definedName name="aa" localSheetId="63">'[3]Oil Consumption – Barrels'!#REF!</definedName>
    <definedName name="aa" localSheetId="71">'[3]Oil Consumption – Barrels'!#REF!</definedName>
    <definedName name="aa" localSheetId="64">'[3]Oil Consumption – Barrels'!#REF!</definedName>
    <definedName name="aa" localSheetId="65">'[3]Oil Consumption – Barrels'!#REF!</definedName>
    <definedName name="aa" localSheetId="66">'[3]Oil Consumption – Barrels'!#REF!</definedName>
    <definedName name="aa" localSheetId="72">'[3]Oil Consumption – Barrels'!#REF!</definedName>
    <definedName name="aa" localSheetId="67">'[3]Oil Consumption – Barrels'!#REF!</definedName>
    <definedName name="aa" localSheetId="74">'[3]Oil Consumption – Barrels'!#REF!</definedName>
    <definedName name="aa" localSheetId="76">'[3]Oil Consumption – Barrels'!#REF!</definedName>
    <definedName name="aa" localSheetId="77">'[3]Oil Consumption – Barrels'!#REF!</definedName>
    <definedName name="aa" localSheetId="78">'[3]Oil Consumption – Barrels'!#REF!</definedName>
    <definedName name="aa" localSheetId="79">'[3]Oil Consumption – Barrels'!#REF!</definedName>
    <definedName name="aa" localSheetId="81">'[3]Oil Consumption – Barrels'!#REF!</definedName>
    <definedName name="aa" localSheetId="91">'[3]Oil Consumption – Barrels'!#REF!</definedName>
    <definedName name="aa" localSheetId="92">'[3]Oil Consumption – Barrels'!#REF!</definedName>
    <definedName name="aa" localSheetId="93">'[3]Oil Consumption – Barrels'!#REF!</definedName>
    <definedName name="aa" localSheetId="94">'[3]Oil Consumption – Barrels'!#REF!</definedName>
    <definedName name="aa" localSheetId="80">'[3]Oil Consumption – Barrels'!#REF!</definedName>
    <definedName name="aa">'[1]Oil Consumption – Barrels'!#REF!</definedName>
    <definedName name="alternativa_otros" localSheetId="78">'[4]Escenarios OTROS diesel'!$AB$3:$AG$3</definedName>
    <definedName name="alternativa_otros">'[4]Escenarios OTROS diesel'!$AB$3:$AG$3</definedName>
    <definedName name="AmpliaGRB">[5]Resumen!$J$6</definedName>
    <definedName name="Ano_simulado">[5]Decisiones!$D$6</definedName>
    <definedName name="año" localSheetId="103">#REF!</definedName>
    <definedName name="año" localSheetId="104">#REF!</definedName>
    <definedName name="año" localSheetId="105">#REF!</definedName>
    <definedName name="año" localSheetId="107">#REF!</definedName>
    <definedName name="año" localSheetId="38">#REF!</definedName>
    <definedName name="año" localSheetId="39">#REF!</definedName>
    <definedName name="año" localSheetId="40">#REF!</definedName>
    <definedName name="año" localSheetId="43">#REF!</definedName>
    <definedName name="año" localSheetId="44">#REF!</definedName>
    <definedName name="año" localSheetId="47">#REF!</definedName>
    <definedName name="año" localSheetId="48">#REF!</definedName>
    <definedName name="año" localSheetId="49">#REF!</definedName>
    <definedName name="año" localSheetId="50">#REF!</definedName>
    <definedName name="año" localSheetId="51">#REF!</definedName>
    <definedName name="año" localSheetId="36">#REF!</definedName>
    <definedName name="año" localSheetId="37">#REF!</definedName>
    <definedName name="año" localSheetId="54">#REF!</definedName>
    <definedName name="año" localSheetId="55">#REF!</definedName>
    <definedName name="año" localSheetId="56">#REF!</definedName>
    <definedName name="año" localSheetId="57">#REF!</definedName>
    <definedName name="año" localSheetId="59">#REF!</definedName>
    <definedName name="año" localSheetId="82">#REF!</definedName>
    <definedName name="año" localSheetId="83">#REF!</definedName>
    <definedName name="año" localSheetId="84">#REF!</definedName>
    <definedName name="año" localSheetId="85">#REF!</definedName>
    <definedName name="año" localSheetId="86">#REF!</definedName>
    <definedName name="año" localSheetId="87">#REF!</definedName>
    <definedName name="año" localSheetId="88">#REF!</definedName>
    <definedName name="año" localSheetId="89">#REF!</definedName>
    <definedName name="año" localSheetId="90">#REF!</definedName>
    <definedName name="año" localSheetId="65">#REF!</definedName>
    <definedName name="año" localSheetId="66">#REF!</definedName>
    <definedName name="año" localSheetId="67">#REF!</definedName>
    <definedName name="año" localSheetId="76">#REF!</definedName>
    <definedName name="año" localSheetId="77">#REF!</definedName>
    <definedName name="año" localSheetId="78">#REF!</definedName>
    <definedName name="año" localSheetId="79">#REF!</definedName>
    <definedName name="año" localSheetId="81">#REF!</definedName>
    <definedName name="año" localSheetId="91">#REF!</definedName>
    <definedName name="año" localSheetId="92">#REF!</definedName>
    <definedName name="año" localSheetId="93">#REF!</definedName>
    <definedName name="año" localSheetId="94">#REF!</definedName>
    <definedName name="año" localSheetId="80">#REF!</definedName>
    <definedName name="año">#REF!</definedName>
    <definedName name="AñoGRB">[5]Resumen!$J$7</definedName>
    <definedName name="_xlnm.Print_Area" localSheetId="10">'2-11'!#REF!</definedName>
    <definedName name="_xlnm.Print_Area" localSheetId="11">'2-12'!#REF!</definedName>
    <definedName name="_xlnm.Print_Area" localSheetId="26">'2-29'!$A$29:$F$50</definedName>
    <definedName name="_xlnm.Print_Area" localSheetId="27">'2-30'!$A$6:$F$25</definedName>
    <definedName name="_xlnm.Print_Area" localSheetId="4">'2-5'!#REF!</definedName>
    <definedName name="_xlnm.Print_Area" localSheetId="6">'2-7'!#REF!</definedName>
    <definedName name="Ayacucho">[5]Terminal!$D$32:$J$34</definedName>
    <definedName name="Balanceabast">'[5]Balance O&amp;D'!$B$616:$AB$637</definedName>
    <definedName name="Balancecontin">'[5]Balance O&amp;D'!$C$640:$AB$662</definedName>
    <definedName name="Baranoa">[5]Terminal!$D$15:$J$20</definedName>
    <definedName name="Bios">[5]Resumen!$J$11</definedName>
    <definedName name="Chimita">[5]Terminal!$D$36:$J$40</definedName>
    <definedName name="CUARTA" localSheetId="99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10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101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39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52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7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Ddasproy">[5]Decisiones!$C$26:$K$47</definedName>
    <definedName name="De0a1">[5]Resumen!$L$6:$M$6</definedName>
    <definedName name="De1a3">[5]Resumen!$L$5:$N$5</definedName>
    <definedName name="Diaestrat">[5]Decisiones!$D$4</definedName>
    <definedName name="Diaobliga">[5]Decisiones!$D$3</definedName>
    <definedName name="Diasalmacen">[5]Almacen!$D$177</definedName>
    <definedName name="Diasplan">[5]Almacen!$D$178</definedName>
    <definedName name="Diesel">#REF!</definedName>
    <definedName name="Ductobliga">[5]Decisiones!$D$8</definedName>
    <definedName name="Ductomix">[5]Decisiones!$D$10</definedName>
    <definedName name="Ductos">[5]Poliductos!$D$52:$AD$73</definedName>
    <definedName name="EE">#REF!</definedName>
    <definedName name="esc_otros" localSheetId="78">'[4]Escenarios OTROS diesel'!$Q$9:$W$44</definedName>
    <definedName name="esc_otros">'[4]Escenarios OTROS diesel'!$Q$9:$W$44</definedName>
    <definedName name="Escdda">[5]Resumen!$E$5</definedName>
    <definedName name="Escenario" localSheetId="99">#REF!</definedName>
    <definedName name="Escenario" localSheetId="101">#REF!</definedName>
    <definedName name="Escenario" localSheetId="103">#REF!</definedName>
    <definedName name="Escenario" localSheetId="104">#REF!</definedName>
    <definedName name="Escenario" localSheetId="105">#REF!</definedName>
    <definedName name="Escenario" localSheetId="107">#REF!</definedName>
    <definedName name="Escenario" localSheetId="21">#REF!</definedName>
    <definedName name="Escenario" localSheetId="22">#REF!</definedName>
    <definedName name="Escenario" localSheetId="24">#REF!</definedName>
    <definedName name="Escenario" localSheetId="27">#REF!</definedName>
    <definedName name="Escenario" localSheetId="7">#REF!</definedName>
    <definedName name="Escenario" localSheetId="38">#REF!</definedName>
    <definedName name="Escenario" localSheetId="39">#REF!</definedName>
    <definedName name="Escenario" localSheetId="40">#REF!</definedName>
    <definedName name="Escenario" localSheetId="43">#REF!</definedName>
    <definedName name="Escenario" localSheetId="44">#REF!</definedName>
    <definedName name="Escenario" localSheetId="32">#REF!</definedName>
    <definedName name="Escenario" localSheetId="47">#REF!</definedName>
    <definedName name="Escenario" localSheetId="48">#REF!</definedName>
    <definedName name="Escenario" localSheetId="49">#REF!</definedName>
    <definedName name="Escenario" localSheetId="50">#REF!</definedName>
    <definedName name="Escenario" localSheetId="51">#REF!</definedName>
    <definedName name="Escenario" localSheetId="33">'5-5'!$E$754</definedName>
    <definedName name="Escenario" localSheetId="36">#REF!</definedName>
    <definedName name="Escenario" localSheetId="37">#REF!</definedName>
    <definedName name="Escenario" localSheetId="54">#REF!</definedName>
    <definedName name="Escenario" localSheetId="55">#REF!</definedName>
    <definedName name="Escenario" localSheetId="56">#REF!</definedName>
    <definedName name="Escenario" localSheetId="57">#REF!</definedName>
    <definedName name="Escenario" localSheetId="59">#REF!</definedName>
    <definedName name="Escenario" localSheetId="82">#REF!</definedName>
    <definedName name="Escenario" localSheetId="83">#REF!</definedName>
    <definedName name="Escenario" localSheetId="84">#REF!</definedName>
    <definedName name="Escenario" localSheetId="85">#REF!</definedName>
    <definedName name="Escenario" localSheetId="86">#REF!</definedName>
    <definedName name="Escenario" localSheetId="87">#REF!</definedName>
    <definedName name="Escenario" localSheetId="88">#REF!</definedName>
    <definedName name="Escenario" localSheetId="89">#REF!</definedName>
    <definedName name="Escenario" localSheetId="90">#REF!</definedName>
    <definedName name="Escenario" localSheetId="68">#REF!</definedName>
    <definedName name="Escenario" localSheetId="61">#REF!</definedName>
    <definedName name="Escenario" localSheetId="69">#REF!</definedName>
    <definedName name="Escenario" localSheetId="62">#REF!</definedName>
    <definedName name="Escenario" localSheetId="70">#REF!</definedName>
    <definedName name="Escenario" localSheetId="63">#REF!</definedName>
    <definedName name="Escenario" localSheetId="71">#REF!</definedName>
    <definedName name="Escenario" localSheetId="64">#REF!</definedName>
    <definedName name="Escenario" localSheetId="65">#REF!</definedName>
    <definedName name="Escenario" localSheetId="66">#REF!</definedName>
    <definedName name="Escenario" localSheetId="72">#REF!</definedName>
    <definedName name="Escenario" localSheetId="67">#REF!</definedName>
    <definedName name="Escenario" localSheetId="74">'7-3'!$F$933</definedName>
    <definedName name="Escenario" localSheetId="76">#REF!</definedName>
    <definedName name="Escenario" localSheetId="77">#REF!</definedName>
    <definedName name="Escenario" localSheetId="78">#REF!</definedName>
    <definedName name="Escenario" localSheetId="79">#REF!</definedName>
    <definedName name="Escenario" localSheetId="81">#REF!</definedName>
    <definedName name="Escenario" localSheetId="91">#REF!</definedName>
    <definedName name="Escenario" localSheetId="92">#REF!</definedName>
    <definedName name="Escenario" localSheetId="93">#REF!</definedName>
    <definedName name="Escenario" localSheetId="94">#REF!</definedName>
    <definedName name="Escenario" localSheetId="80">#REF!</definedName>
    <definedName name="Escenario">#REF!</definedName>
    <definedName name="Escenario_BAU">#REF!</definedName>
    <definedName name="EscenDDA">[5]Resumen!$J$5</definedName>
    <definedName name="Factor_ductos" localSheetId="103">[5]Decisiones!#REF!</definedName>
    <definedName name="Factor_ductos" localSheetId="104">[5]Decisiones!#REF!</definedName>
    <definedName name="Factor_ductos" localSheetId="105">[5]Decisiones!#REF!</definedName>
    <definedName name="Factor_ductos" localSheetId="107">[5]Decisiones!#REF!</definedName>
    <definedName name="Factor_ductos" localSheetId="54">[5]Decisiones!#REF!</definedName>
    <definedName name="Factor_ductos" localSheetId="55">[5]Decisiones!#REF!</definedName>
    <definedName name="Factor_ductos" localSheetId="56">[5]Decisiones!#REF!</definedName>
    <definedName name="Factor_ductos" localSheetId="57">[5]Decisiones!#REF!</definedName>
    <definedName name="Factor_ductos" localSheetId="59">[5]Decisiones!#REF!</definedName>
    <definedName name="Factor_ductos" localSheetId="82">[5]Decisiones!#REF!</definedName>
    <definedName name="Factor_ductos" localSheetId="83">[5]Decisiones!#REF!</definedName>
    <definedName name="Factor_ductos" localSheetId="84">[5]Decisiones!#REF!</definedName>
    <definedName name="Factor_ductos" localSheetId="85">[5]Decisiones!#REF!</definedName>
    <definedName name="Factor_ductos" localSheetId="86">[5]Decisiones!#REF!</definedName>
    <definedName name="Factor_ductos" localSheetId="87">[5]Decisiones!#REF!</definedName>
    <definedName name="Factor_ductos" localSheetId="88">[5]Decisiones!#REF!</definedName>
    <definedName name="Factor_ductos" localSheetId="89">[5]Decisiones!#REF!</definedName>
    <definedName name="Factor_ductos" localSheetId="90">[5]Decisiones!#REF!</definedName>
    <definedName name="Factor_ductos" localSheetId="65">[5]Decisiones!#REF!</definedName>
    <definedName name="Factor_ductos" localSheetId="66">[5]Decisiones!#REF!</definedName>
    <definedName name="Factor_ductos" localSheetId="67">[5]Decisiones!#REF!</definedName>
    <definedName name="Factor_ductos" localSheetId="76">[5]Decisiones!#REF!</definedName>
    <definedName name="Factor_ductos" localSheetId="77">[5]Decisiones!#REF!</definedName>
    <definedName name="Factor_ductos" localSheetId="78">[5]Decisiones!#REF!</definedName>
    <definedName name="Factor_ductos" localSheetId="79">[5]Decisiones!#REF!</definedName>
    <definedName name="Factor_ductos" localSheetId="81">[5]Decisiones!#REF!</definedName>
    <definedName name="Factor_ductos" localSheetId="91">[5]Decisiones!#REF!</definedName>
    <definedName name="Factor_ductos" localSheetId="92">[5]Decisiones!#REF!</definedName>
    <definedName name="Factor_ductos" localSheetId="93">[5]Decisiones!#REF!</definedName>
    <definedName name="Factor_ductos" localSheetId="94">[5]Decisiones!#REF!</definedName>
    <definedName name="Factor_ductos" localSheetId="80">[5]Decisiones!#REF!</definedName>
    <definedName name="Factor_ductos">[5]Decisiones!#REF!</definedName>
    <definedName name="Factores_Bio">[5]Biocombustibles!$C$98:$AC$123</definedName>
    <definedName name="Galan">[5]Terminal!$D$22:$J$26</definedName>
    <definedName name="GLP">#REF!</definedName>
    <definedName name="GM">#REF!</definedName>
    <definedName name="GNL">#REF!</definedName>
    <definedName name="GNV">#REF!</definedName>
    <definedName name="Gualanday">[5]Terminal!$D$66:$J$69</definedName>
    <definedName name="HistoricoACPMAgregado" localSheetId="99">'[6]Consumo y Participacion Nodal'!$A$567:$BU$590</definedName>
    <definedName name="HistoricoACPMAgregado" localSheetId="100">'[6]Consumo y Participacion Nodal'!$A$567:$BU$590</definedName>
    <definedName name="HistoricoACPMAgregado" localSheetId="101">'[6]Consumo y Participacion Nodal'!$A$567:$BU$590</definedName>
    <definedName name="HistoricoACPMAgregado" localSheetId="78">'[6]Consumo y Participacion Nodal'!$A$567:$BU$590</definedName>
    <definedName name="HistoricoACPMAgregado">#REF!</definedName>
    <definedName name="INIT" localSheetId="99">#REF!</definedName>
    <definedName name="INIT" localSheetId="101">#REF!</definedName>
    <definedName name="INIT" localSheetId="103">#REF!</definedName>
    <definedName name="INIT" localSheetId="104">#REF!</definedName>
    <definedName name="INIT" localSheetId="105">#REF!</definedName>
    <definedName name="INIT" localSheetId="107">#REF!</definedName>
    <definedName name="INIT" localSheetId="9">#REF!</definedName>
    <definedName name="INIT" localSheetId="10">#REF!</definedName>
    <definedName name="INIT" localSheetId="11">#REF!</definedName>
    <definedName name="INIT" localSheetId="13">#REF!</definedName>
    <definedName name="INIT" localSheetId="18">#REF!</definedName>
    <definedName name="INIT" localSheetId="19">#REF!</definedName>
    <definedName name="INIT" localSheetId="21">#REF!</definedName>
    <definedName name="INIT" localSheetId="22">#REF!</definedName>
    <definedName name="INIT" localSheetId="24">#REF!</definedName>
    <definedName name="INIT" localSheetId="27">#REF!</definedName>
    <definedName name="INIT" localSheetId="3">#REF!</definedName>
    <definedName name="INIT" localSheetId="5">#REF!</definedName>
    <definedName name="INIT" localSheetId="6">#REF!</definedName>
    <definedName name="INIT" localSheetId="7">#REF!</definedName>
    <definedName name="INIT" localSheetId="38">#REF!</definedName>
    <definedName name="INIT" localSheetId="39">#REF!</definedName>
    <definedName name="INIT" localSheetId="40">#REF!</definedName>
    <definedName name="INIT" localSheetId="43">#REF!</definedName>
    <definedName name="INIT" localSheetId="44">#REF!</definedName>
    <definedName name="INIT" localSheetId="46">#REF!</definedName>
    <definedName name="INIT" localSheetId="32">#REF!</definedName>
    <definedName name="INIT" localSheetId="47">#REF!</definedName>
    <definedName name="INIT" localSheetId="48">#REF!</definedName>
    <definedName name="INIT" localSheetId="49">#REF!</definedName>
    <definedName name="INIT" localSheetId="50">#REF!</definedName>
    <definedName name="INIT" localSheetId="51">#REF!</definedName>
    <definedName name="INIT" localSheetId="36">#REF!</definedName>
    <definedName name="INIT" localSheetId="37">#REF!</definedName>
    <definedName name="INIT" localSheetId="54">#REF!</definedName>
    <definedName name="INIT" localSheetId="55">#REF!</definedName>
    <definedName name="INIT" localSheetId="56">#REF!</definedName>
    <definedName name="INIT" localSheetId="57">#REF!</definedName>
    <definedName name="INIT" localSheetId="59">#REF!</definedName>
    <definedName name="INIT" localSheetId="82">#REF!</definedName>
    <definedName name="INIT" localSheetId="83">#REF!</definedName>
    <definedName name="INIT" localSheetId="84">#REF!</definedName>
    <definedName name="INIT" localSheetId="85">#REF!</definedName>
    <definedName name="INIT" localSheetId="86">#REF!</definedName>
    <definedName name="INIT" localSheetId="87">#REF!</definedName>
    <definedName name="INIT" localSheetId="88">#REF!</definedName>
    <definedName name="INIT" localSheetId="89">#REF!</definedName>
    <definedName name="INIT" localSheetId="90">#REF!</definedName>
    <definedName name="INIT" localSheetId="68">#REF!</definedName>
    <definedName name="INIT" localSheetId="61">#REF!</definedName>
    <definedName name="INIT" localSheetId="69">#REF!</definedName>
    <definedName name="INIT" localSheetId="62">#REF!</definedName>
    <definedName name="INIT" localSheetId="70">#REF!</definedName>
    <definedName name="INIT" localSheetId="63">#REF!</definedName>
    <definedName name="INIT" localSheetId="71">#REF!</definedName>
    <definedName name="INIT" localSheetId="64">#REF!</definedName>
    <definedName name="INIT" localSheetId="65">#REF!</definedName>
    <definedName name="INIT" localSheetId="66">#REF!</definedName>
    <definedName name="INIT" localSheetId="72">#REF!</definedName>
    <definedName name="INIT" localSheetId="67">#REF!</definedName>
    <definedName name="INIT" localSheetId="74">#REF!</definedName>
    <definedName name="INIT" localSheetId="76">#REF!</definedName>
    <definedName name="INIT" localSheetId="77">#REF!</definedName>
    <definedName name="INIT" localSheetId="78">#REF!</definedName>
    <definedName name="INIT" localSheetId="79">#REF!</definedName>
    <definedName name="INIT" localSheetId="81">#REF!</definedName>
    <definedName name="INIT" localSheetId="91">#REF!</definedName>
    <definedName name="INIT" localSheetId="92">#REF!</definedName>
    <definedName name="INIT" localSheetId="93">#REF!</definedName>
    <definedName name="INIT" localSheetId="94">#REF!</definedName>
    <definedName name="INIT" localSheetId="80">#REF!</definedName>
    <definedName name="INIT">#REF!</definedName>
    <definedName name="InvCaso1">[5]Expansiones!$B$233:$V$253</definedName>
    <definedName name="Invcaso2">[5]Expansiones!$B$261:$V$281</definedName>
    <definedName name="Invcaso3">[5]Expansiones!$B$292:$V$312</definedName>
    <definedName name="JET">#REF!</definedName>
    <definedName name="l" localSheetId="99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10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101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39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52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7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EAP" localSheetId="99">#REF!</definedName>
    <definedName name="LEAP" localSheetId="101">#REF!</definedName>
    <definedName name="LEAP" localSheetId="103">#REF!</definedName>
    <definedName name="LEAP" localSheetId="104">#REF!</definedName>
    <definedName name="LEAP" localSheetId="105">#REF!</definedName>
    <definedName name="LEAP" localSheetId="107">#REF!</definedName>
    <definedName name="LEAP" localSheetId="9">#REF!</definedName>
    <definedName name="LEAP" localSheetId="10">#REF!</definedName>
    <definedName name="LEAP" localSheetId="11">#REF!</definedName>
    <definedName name="LEAP" localSheetId="13">#REF!</definedName>
    <definedName name="LEAP" localSheetId="18">#REF!</definedName>
    <definedName name="LEAP" localSheetId="19">#REF!</definedName>
    <definedName name="LEAP" localSheetId="21">#REF!</definedName>
    <definedName name="LEAP" localSheetId="22">#REF!</definedName>
    <definedName name="LEAP" localSheetId="24">#REF!</definedName>
    <definedName name="LEAP" localSheetId="27">#REF!</definedName>
    <definedName name="LEAP" localSheetId="3">#REF!</definedName>
    <definedName name="LEAP" localSheetId="5">#REF!</definedName>
    <definedName name="LEAP" localSheetId="6">#REF!</definedName>
    <definedName name="LEAP" localSheetId="7">#REF!</definedName>
    <definedName name="LEAP" localSheetId="38">#REF!</definedName>
    <definedName name="LEAP" localSheetId="39">#REF!</definedName>
    <definedName name="LEAP" localSheetId="40">#REF!</definedName>
    <definedName name="LEAP" localSheetId="43">#REF!</definedName>
    <definedName name="LEAP" localSheetId="44">#REF!</definedName>
    <definedName name="LEAP" localSheetId="46">#REF!</definedName>
    <definedName name="LEAP" localSheetId="32">#REF!</definedName>
    <definedName name="LEAP" localSheetId="47">#REF!</definedName>
    <definedName name="LEAP" localSheetId="48">#REF!</definedName>
    <definedName name="LEAP" localSheetId="49">#REF!</definedName>
    <definedName name="LEAP" localSheetId="50">#REF!</definedName>
    <definedName name="LEAP" localSheetId="51">#REF!</definedName>
    <definedName name="LEAP" localSheetId="36">#REF!</definedName>
    <definedName name="LEAP" localSheetId="37">#REF!</definedName>
    <definedName name="LEAP" localSheetId="54">#REF!</definedName>
    <definedName name="LEAP" localSheetId="55">#REF!</definedName>
    <definedName name="LEAP" localSheetId="56">#REF!</definedName>
    <definedName name="LEAP" localSheetId="57">#REF!</definedName>
    <definedName name="LEAP" localSheetId="59">#REF!</definedName>
    <definedName name="LEAP" localSheetId="82">#REF!</definedName>
    <definedName name="LEAP" localSheetId="83">#REF!</definedName>
    <definedName name="LEAP" localSheetId="84">#REF!</definedName>
    <definedName name="LEAP" localSheetId="85">#REF!</definedName>
    <definedName name="LEAP" localSheetId="86">#REF!</definedName>
    <definedName name="LEAP" localSheetId="87">#REF!</definedName>
    <definedName name="LEAP" localSheetId="88">#REF!</definedName>
    <definedName name="LEAP" localSheetId="89">#REF!</definedName>
    <definedName name="LEAP" localSheetId="90">#REF!</definedName>
    <definedName name="LEAP" localSheetId="68">#REF!</definedName>
    <definedName name="LEAP" localSheetId="61">#REF!</definedName>
    <definedName name="LEAP" localSheetId="69">#REF!</definedName>
    <definedName name="LEAP" localSheetId="62">#REF!</definedName>
    <definedName name="LEAP" localSheetId="70">#REF!</definedName>
    <definedName name="LEAP" localSheetId="63">#REF!</definedName>
    <definedName name="LEAP" localSheetId="71">#REF!</definedName>
    <definedName name="LEAP" localSheetId="64">#REF!</definedName>
    <definedName name="LEAP" localSheetId="65">#REF!</definedName>
    <definedName name="LEAP" localSheetId="66">#REF!</definedName>
    <definedName name="LEAP" localSheetId="72">#REF!</definedName>
    <definedName name="LEAP" localSheetId="67">#REF!</definedName>
    <definedName name="LEAP" localSheetId="74">#REF!</definedName>
    <definedName name="LEAP" localSheetId="76">#REF!</definedName>
    <definedName name="LEAP" localSheetId="77">#REF!</definedName>
    <definedName name="LEAP" localSheetId="78">#REF!</definedName>
    <definedName name="LEAP" localSheetId="79">#REF!</definedName>
    <definedName name="LEAP" localSheetId="81">#REF!</definedName>
    <definedName name="LEAP" localSheetId="91">#REF!</definedName>
    <definedName name="LEAP" localSheetId="92">#REF!</definedName>
    <definedName name="LEAP" localSheetId="93">#REF!</definedName>
    <definedName name="LEAP" localSheetId="94">#REF!</definedName>
    <definedName name="LEAP" localSheetId="80">#REF!</definedName>
    <definedName name="LEAP">#REF!</definedName>
    <definedName name="Leticia">[5]Terminal!$D$123:$J$127</definedName>
    <definedName name="Lisama">[5]Terminal!$D$28:$J$30</definedName>
    <definedName name="llllll" localSheetId="99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10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101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39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52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7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Macro2" localSheetId="103">[7]!Macro2</definedName>
    <definedName name="Macro2" localSheetId="104">[7]!Macro2</definedName>
    <definedName name="Macro2" localSheetId="105">[7]!Macro2</definedName>
    <definedName name="Macro2" localSheetId="107">[7]!Macro2</definedName>
    <definedName name="Macro2" localSheetId="38">[7]!Macro2</definedName>
    <definedName name="Macro2" localSheetId="39">[7]!Macro2</definedName>
    <definedName name="Macro2" localSheetId="40">[7]!Macro2</definedName>
    <definedName name="Macro2" localSheetId="43">[7]!Macro2</definedName>
    <definedName name="Macro2" localSheetId="44">[7]!Macro2</definedName>
    <definedName name="Macro2" localSheetId="47">[7]!Macro2</definedName>
    <definedName name="Macro2" localSheetId="48">[7]!Macro2</definedName>
    <definedName name="Macro2" localSheetId="49">[7]!Macro2</definedName>
    <definedName name="Macro2" localSheetId="50">[7]!Macro2</definedName>
    <definedName name="Macro2" localSheetId="51">[7]!Macro2</definedName>
    <definedName name="Macro2" localSheetId="36">[7]!Macro2</definedName>
    <definedName name="Macro2" localSheetId="37">[7]!Macro2</definedName>
    <definedName name="Macro2" localSheetId="54">[7]!Macro2</definedName>
    <definedName name="Macro2" localSheetId="55">[7]!Macro2</definedName>
    <definedName name="Macro2" localSheetId="56">[7]!Macro2</definedName>
    <definedName name="Macro2" localSheetId="57">[7]!Macro2</definedName>
    <definedName name="Macro2" localSheetId="59">[7]!Macro2</definedName>
    <definedName name="Macro2" localSheetId="82">[7]!Macro2</definedName>
    <definedName name="Macro2" localSheetId="83">[7]!Macro2</definedName>
    <definedName name="Macro2" localSheetId="84">[7]!Macro2</definedName>
    <definedName name="Macro2" localSheetId="85">[7]!Macro2</definedName>
    <definedName name="Macro2" localSheetId="86">[7]!Macro2</definedName>
    <definedName name="Macro2" localSheetId="87">[7]!Macro2</definedName>
    <definedName name="Macro2" localSheetId="88">[7]!Macro2</definedName>
    <definedName name="Macro2" localSheetId="89">[7]!Macro2</definedName>
    <definedName name="Macro2" localSheetId="90">[7]!Macro2</definedName>
    <definedName name="Macro2" localSheetId="65">[7]!Macro2</definedName>
    <definedName name="Macro2" localSheetId="66">[7]!Macro2</definedName>
    <definedName name="Macro2" localSheetId="67">[7]!Macro2</definedName>
    <definedName name="Macro2" localSheetId="76">[7]!Macro2</definedName>
    <definedName name="Macro2" localSheetId="77">[7]!Macro2</definedName>
    <definedName name="Macro2" localSheetId="78">[7]!Macro2</definedName>
    <definedName name="Macro2" localSheetId="79">[7]!Macro2</definedName>
    <definedName name="Macro2" localSheetId="81">[7]!Macro2</definedName>
    <definedName name="Macro2" localSheetId="91">[7]!Macro2</definedName>
    <definedName name="Macro2" localSheetId="92">[7]!Macro2</definedName>
    <definedName name="Macro2" localSheetId="93">[7]!Macro2</definedName>
    <definedName name="Macro2" localSheetId="94">[7]!Macro2</definedName>
    <definedName name="Macro2" localSheetId="80">[7]!Macro2</definedName>
    <definedName name="Macro2">[7]!Macro2</definedName>
    <definedName name="Mamonal">[5]Terminal!$D$5:$J$13</definedName>
    <definedName name="Mansilla">[5]Terminal!$D$51:$J$58</definedName>
    <definedName name="mes" localSheetId="103">#REF!</definedName>
    <definedName name="mes" localSheetId="104">#REF!</definedName>
    <definedName name="mes" localSheetId="105">#REF!</definedName>
    <definedName name="mes" localSheetId="107">#REF!</definedName>
    <definedName name="mes" localSheetId="38">#REF!</definedName>
    <definedName name="mes" localSheetId="39">#REF!</definedName>
    <definedName name="mes" localSheetId="40">#REF!</definedName>
    <definedName name="mes" localSheetId="43">#REF!</definedName>
    <definedName name="mes" localSheetId="44">#REF!</definedName>
    <definedName name="mes" localSheetId="47">#REF!</definedName>
    <definedName name="mes" localSheetId="48">#REF!</definedName>
    <definedName name="mes" localSheetId="49">#REF!</definedName>
    <definedName name="mes" localSheetId="50">#REF!</definedName>
    <definedName name="mes" localSheetId="51">#REF!</definedName>
    <definedName name="mes" localSheetId="36">#REF!</definedName>
    <definedName name="mes" localSheetId="37">#REF!</definedName>
    <definedName name="mes" localSheetId="54">#REF!</definedName>
    <definedName name="mes" localSheetId="55">#REF!</definedName>
    <definedName name="mes" localSheetId="56">#REF!</definedName>
    <definedName name="mes" localSheetId="57">#REF!</definedName>
    <definedName name="mes" localSheetId="59">#REF!</definedName>
    <definedName name="mes" localSheetId="82">#REF!</definedName>
    <definedName name="mes" localSheetId="83">#REF!</definedName>
    <definedName name="mes" localSheetId="84">#REF!</definedName>
    <definedName name="mes" localSheetId="85">#REF!</definedName>
    <definedName name="mes" localSheetId="86">#REF!</definedName>
    <definedName name="mes" localSheetId="87">#REF!</definedName>
    <definedName name="mes" localSheetId="88">#REF!</definedName>
    <definedName name="mes" localSheetId="89">#REF!</definedName>
    <definedName name="mes" localSheetId="90">#REF!</definedName>
    <definedName name="mes" localSheetId="65">#REF!</definedName>
    <definedName name="mes" localSheetId="66">#REF!</definedName>
    <definedName name="mes" localSheetId="67">#REF!</definedName>
    <definedName name="mes" localSheetId="76">#REF!</definedName>
    <definedName name="mes" localSheetId="77">#REF!</definedName>
    <definedName name="mes" localSheetId="78">#REF!</definedName>
    <definedName name="mes" localSheetId="79">#REF!</definedName>
    <definedName name="mes" localSheetId="81">#REF!</definedName>
    <definedName name="mes" localSheetId="91">#REF!</definedName>
    <definedName name="mes" localSheetId="92">#REF!</definedName>
    <definedName name="mes" localSheetId="93">#REF!</definedName>
    <definedName name="mes" localSheetId="94">#REF!</definedName>
    <definedName name="mes" localSheetId="80">#REF!</definedName>
    <definedName name="mes">#REF!</definedName>
    <definedName name="Neiva">[5]Terminal!$D$71:$J$75</definedName>
    <definedName name="NONLEAP" localSheetId="99">#REF!</definedName>
    <definedName name="NONLEAP" localSheetId="101">#REF!</definedName>
    <definedName name="NONLEAP" localSheetId="103">#REF!</definedName>
    <definedName name="NONLEAP" localSheetId="104">#REF!</definedName>
    <definedName name="NONLEAP" localSheetId="105">#REF!</definedName>
    <definedName name="NONLEAP" localSheetId="107">#REF!</definedName>
    <definedName name="NONLEAP" localSheetId="9">#REF!</definedName>
    <definedName name="NONLEAP" localSheetId="10">#REF!</definedName>
    <definedName name="NONLEAP" localSheetId="11">#REF!</definedName>
    <definedName name="NONLEAP" localSheetId="13">#REF!</definedName>
    <definedName name="NONLEAP" localSheetId="18">#REF!</definedName>
    <definedName name="NONLEAP" localSheetId="19">#REF!</definedName>
    <definedName name="NONLEAP" localSheetId="21">#REF!</definedName>
    <definedName name="NONLEAP" localSheetId="22">#REF!</definedName>
    <definedName name="NONLEAP" localSheetId="24">#REF!</definedName>
    <definedName name="NONLEAP" localSheetId="27">#REF!</definedName>
    <definedName name="NONLEAP" localSheetId="3">#REF!</definedName>
    <definedName name="NONLEAP" localSheetId="5">#REF!</definedName>
    <definedName name="NONLEAP" localSheetId="6">#REF!</definedName>
    <definedName name="NONLEAP" localSheetId="7">#REF!</definedName>
    <definedName name="NONLEAP" localSheetId="38">#REF!</definedName>
    <definedName name="NONLEAP" localSheetId="39">#REF!</definedName>
    <definedName name="NONLEAP" localSheetId="40">#REF!</definedName>
    <definedName name="NONLEAP" localSheetId="43">#REF!</definedName>
    <definedName name="NONLEAP" localSheetId="44">#REF!</definedName>
    <definedName name="NONLEAP" localSheetId="46">#REF!</definedName>
    <definedName name="NONLEAP" localSheetId="32">#REF!</definedName>
    <definedName name="NONLEAP" localSheetId="47">#REF!</definedName>
    <definedName name="NONLEAP" localSheetId="48">#REF!</definedName>
    <definedName name="NONLEAP" localSheetId="49">#REF!</definedName>
    <definedName name="NONLEAP" localSheetId="50">#REF!</definedName>
    <definedName name="NONLEAP" localSheetId="51">#REF!</definedName>
    <definedName name="NONLEAP" localSheetId="36">#REF!</definedName>
    <definedName name="NONLEAP" localSheetId="37">#REF!</definedName>
    <definedName name="NONLEAP" localSheetId="54">#REF!</definedName>
    <definedName name="NONLEAP" localSheetId="55">#REF!</definedName>
    <definedName name="NONLEAP" localSheetId="56">#REF!</definedName>
    <definedName name="NONLEAP" localSheetId="57">#REF!</definedName>
    <definedName name="NONLEAP" localSheetId="59">#REF!</definedName>
    <definedName name="NONLEAP" localSheetId="82">#REF!</definedName>
    <definedName name="NONLEAP" localSheetId="83">#REF!</definedName>
    <definedName name="NONLEAP" localSheetId="84">#REF!</definedName>
    <definedName name="NONLEAP" localSheetId="85">#REF!</definedName>
    <definedName name="NONLEAP" localSheetId="86">#REF!</definedName>
    <definedName name="NONLEAP" localSheetId="87">#REF!</definedName>
    <definedName name="NONLEAP" localSheetId="88">#REF!</definedName>
    <definedName name="NONLEAP" localSheetId="89">#REF!</definedName>
    <definedName name="NONLEAP" localSheetId="90">#REF!</definedName>
    <definedName name="NONLEAP" localSheetId="68">#REF!</definedName>
    <definedName name="NONLEAP" localSheetId="61">#REF!</definedName>
    <definedName name="NONLEAP" localSheetId="69">#REF!</definedName>
    <definedName name="NONLEAP" localSheetId="62">#REF!</definedName>
    <definedName name="NONLEAP" localSheetId="70">#REF!</definedName>
    <definedName name="NONLEAP" localSheetId="63">#REF!</definedName>
    <definedName name="NONLEAP" localSheetId="71">#REF!</definedName>
    <definedName name="NONLEAP" localSheetId="64">#REF!</definedName>
    <definedName name="NONLEAP" localSheetId="65">#REF!</definedName>
    <definedName name="NONLEAP" localSheetId="66">#REF!</definedName>
    <definedName name="NONLEAP" localSheetId="72">#REF!</definedName>
    <definedName name="NONLEAP" localSheetId="67">#REF!</definedName>
    <definedName name="NONLEAP" localSheetId="74">#REF!</definedName>
    <definedName name="NONLEAP" localSheetId="76">#REF!</definedName>
    <definedName name="NONLEAP" localSheetId="77">#REF!</definedName>
    <definedName name="NONLEAP" localSheetId="78">#REF!</definedName>
    <definedName name="NONLEAP" localSheetId="79">#REF!</definedName>
    <definedName name="NONLEAP" localSheetId="81">#REF!</definedName>
    <definedName name="NONLEAP" localSheetId="91">#REF!</definedName>
    <definedName name="NONLEAP" localSheetId="92">#REF!</definedName>
    <definedName name="NONLEAP" localSheetId="93">#REF!</definedName>
    <definedName name="NONLEAP" localSheetId="94">#REF!</definedName>
    <definedName name="NONLEAP" localSheetId="80">#REF!</definedName>
    <definedName name="NONLEAP">#REF!</definedName>
    <definedName name="Orito">[5]Terminal!$D$118:$J$121</definedName>
    <definedName name="PAranda">[5]Terminal!$D$60:$J$64</definedName>
    <definedName name="Plazollenado">[5]Decisiones!$D$5</definedName>
    <definedName name="Polidampliado">[5]Poliductos!$D$134:$AD$155</definedName>
    <definedName name="Print1" localSheetId="99">#REF!</definedName>
    <definedName name="Print1" localSheetId="101">#REF!</definedName>
    <definedName name="Print1" localSheetId="103">#REF!</definedName>
    <definedName name="Print1" localSheetId="104">#REF!</definedName>
    <definedName name="Print1" localSheetId="105">#REF!</definedName>
    <definedName name="Print1" localSheetId="107">#REF!</definedName>
    <definedName name="Print1" localSheetId="9">#REF!</definedName>
    <definedName name="Print1" localSheetId="10">#REF!</definedName>
    <definedName name="Print1" localSheetId="11">#REF!</definedName>
    <definedName name="Print1" localSheetId="13">#REF!</definedName>
    <definedName name="Print1" localSheetId="18">#REF!</definedName>
    <definedName name="Print1" localSheetId="19">#REF!</definedName>
    <definedName name="Print1" localSheetId="21">#REF!</definedName>
    <definedName name="Print1" localSheetId="22">#REF!</definedName>
    <definedName name="Print1" localSheetId="24">#REF!</definedName>
    <definedName name="Print1" localSheetId="27">#REF!</definedName>
    <definedName name="Print1" localSheetId="3">#REF!</definedName>
    <definedName name="Print1" localSheetId="5">#REF!</definedName>
    <definedName name="Print1" localSheetId="6">#REF!</definedName>
    <definedName name="Print1" localSheetId="7">#REF!</definedName>
    <definedName name="Print1" localSheetId="38">#REF!</definedName>
    <definedName name="Print1" localSheetId="39">#REF!</definedName>
    <definedName name="Print1" localSheetId="40">#REF!</definedName>
    <definedName name="Print1" localSheetId="43">#REF!</definedName>
    <definedName name="Print1" localSheetId="44">#REF!</definedName>
    <definedName name="Print1" localSheetId="46">#REF!</definedName>
    <definedName name="Print1" localSheetId="32">#REF!</definedName>
    <definedName name="Print1" localSheetId="47">#REF!</definedName>
    <definedName name="Print1" localSheetId="48">#REF!</definedName>
    <definedName name="Print1" localSheetId="49">#REF!</definedName>
    <definedName name="Print1" localSheetId="50">#REF!</definedName>
    <definedName name="Print1" localSheetId="51">#REF!</definedName>
    <definedName name="Print1" localSheetId="36">#REF!</definedName>
    <definedName name="Print1" localSheetId="37">#REF!</definedName>
    <definedName name="Print1" localSheetId="54">#REF!</definedName>
    <definedName name="Print1" localSheetId="55">#REF!</definedName>
    <definedName name="Print1" localSheetId="56">#REF!</definedName>
    <definedName name="Print1" localSheetId="57">#REF!</definedName>
    <definedName name="Print1" localSheetId="59">#REF!</definedName>
    <definedName name="Print1" localSheetId="82">#REF!</definedName>
    <definedName name="Print1" localSheetId="83">#REF!</definedName>
    <definedName name="Print1" localSheetId="84">#REF!</definedName>
    <definedName name="Print1" localSheetId="85">#REF!</definedName>
    <definedName name="Print1" localSheetId="86">#REF!</definedName>
    <definedName name="Print1" localSheetId="87">#REF!</definedName>
    <definedName name="Print1" localSheetId="88">#REF!</definedName>
    <definedName name="Print1" localSheetId="89">#REF!</definedName>
    <definedName name="Print1" localSheetId="90">#REF!</definedName>
    <definedName name="Print1" localSheetId="68">#REF!</definedName>
    <definedName name="Print1" localSheetId="61">#REF!</definedName>
    <definedName name="Print1" localSheetId="69">#REF!</definedName>
    <definedName name="Print1" localSheetId="62">#REF!</definedName>
    <definedName name="Print1" localSheetId="70">#REF!</definedName>
    <definedName name="Print1" localSheetId="63">#REF!</definedName>
    <definedName name="Print1" localSheetId="71">#REF!</definedName>
    <definedName name="Print1" localSheetId="64">#REF!</definedName>
    <definedName name="Print1" localSheetId="65">#REF!</definedName>
    <definedName name="Print1" localSheetId="66">#REF!</definedName>
    <definedName name="Print1" localSheetId="72">#REF!</definedName>
    <definedName name="Print1" localSheetId="67">#REF!</definedName>
    <definedName name="Print1" localSheetId="74">#REF!</definedName>
    <definedName name="Print1" localSheetId="76">#REF!</definedName>
    <definedName name="Print1" localSheetId="77">#REF!</definedName>
    <definedName name="Print1" localSheetId="78">#REF!</definedName>
    <definedName name="Print1" localSheetId="79">#REF!</definedName>
    <definedName name="Print1" localSheetId="81">#REF!</definedName>
    <definedName name="Print1" localSheetId="91">#REF!</definedName>
    <definedName name="Print1" localSheetId="92">#REF!</definedName>
    <definedName name="Print1" localSheetId="93">#REF!</definedName>
    <definedName name="Print1" localSheetId="94">#REF!</definedName>
    <definedName name="Print1" localSheetId="80">#REF!</definedName>
    <definedName name="Print1">#REF!</definedName>
    <definedName name="Proyecciones" localSheetId="78">[8]Transporte!$F$272:$AF$282</definedName>
    <definedName name="Proyecciones">[8]Transporte!$F$272:$AF$282</definedName>
    <definedName name="RYC">[5]Resumen!$J$10</definedName>
    <definedName name="Salgar">[5]Terminal!$D$46:$J$49</definedName>
    <definedName name="Sebastopol">[5]Terminal!$D$42:$J$44</definedName>
    <definedName name="Tabla1">[5]Decisiones!$C$52:$K$72</definedName>
    <definedName name="Tanques">[5]Almacen!$C$1258:$D$1279</definedName>
    <definedName name="TERCERA" localSheetId="99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10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101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39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52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7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RM" localSheetId="103">#REF!</definedName>
    <definedName name="TRM" localSheetId="104">#REF!</definedName>
    <definedName name="TRM" localSheetId="105">#REF!</definedName>
    <definedName name="TRM" localSheetId="107">#REF!</definedName>
    <definedName name="TRM" localSheetId="38">#REF!</definedName>
    <definedName name="TRM" localSheetId="39">#REF!</definedName>
    <definedName name="TRM" localSheetId="40">#REF!</definedName>
    <definedName name="TRM" localSheetId="43">#REF!</definedName>
    <definedName name="TRM" localSheetId="44">#REF!</definedName>
    <definedName name="TRM" localSheetId="47">#REF!</definedName>
    <definedName name="TRM" localSheetId="48">#REF!</definedName>
    <definedName name="TRM" localSheetId="49">#REF!</definedName>
    <definedName name="TRM" localSheetId="50">#REF!</definedName>
    <definedName name="TRM" localSheetId="51">#REF!</definedName>
    <definedName name="TRM" localSheetId="36">#REF!</definedName>
    <definedName name="TRM" localSheetId="37">#REF!</definedName>
    <definedName name="TRM" localSheetId="54">#REF!</definedName>
    <definedName name="TRM" localSheetId="55">#REF!</definedName>
    <definedName name="TRM" localSheetId="56">#REF!</definedName>
    <definedName name="TRM" localSheetId="57">#REF!</definedName>
    <definedName name="TRM" localSheetId="59">#REF!</definedName>
    <definedName name="TRM" localSheetId="82">#REF!</definedName>
    <definedName name="TRM" localSheetId="83">#REF!</definedName>
    <definedName name="TRM" localSheetId="84">#REF!</definedName>
    <definedName name="TRM" localSheetId="85">#REF!</definedName>
    <definedName name="TRM" localSheetId="86">#REF!</definedName>
    <definedName name="TRM" localSheetId="87">#REF!</definedName>
    <definedName name="TRM" localSheetId="88">#REF!</definedName>
    <definedName name="TRM" localSheetId="89">#REF!</definedName>
    <definedName name="TRM" localSheetId="90">#REF!</definedName>
    <definedName name="TRM" localSheetId="65">#REF!</definedName>
    <definedName name="TRM" localSheetId="66">#REF!</definedName>
    <definedName name="TRM" localSheetId="67">#REF!</definedName>
    <definedName name="TRM" localSheetId="76">#REF!</definedName>
    <definedName name="TRM" localSheetId="77">#REF!</definedName>
    <definedName name="TRM" localSheetId="78">#REF!</definedName>
    <definedName name="TRM" localSheetId="79">#REF!</definedName>
    <definedName name="TRM" localSheetId="81">#REF!</definedName>
    <definedName name="TRM" localSheetId="91">#REF!</definedName>
    <definedName name="TRM" localSheetId="92">#REF!</definedName>
    <definedName name="TRM" localSheetId="93">#REF!</definedName>
    <definedName name="TRM" localSheetId="94">#REF!</definedName>
    <definedName name="TRM" localSheetId="80">#REF!</definedName>
    <definedName name="TRM">#REF!</definedName>
    <definedName name="wrn.MENSUAL." localSheetId="99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10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101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39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52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7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6" i="126" l="1"/>
  <c r="D25" i="126"/>
  <c r="D24" i="126"/>
  <c r="D23" i="126"/>
  <c r="D22" i="126"/>
  <c r="D21" i="126"/>
  <c r="D20" i="126"/>
  <c r="D19" i="126"/>
  <c r="D18" i="126"/>
  <c r="D17" i="126"/>
  <c r="D16" i="126"/>
  <c r="D15" i="126"/>
  <c r="D14" i="126"/>
  <c r="D13" i="126"/>
  <c r="D12" i="126"/>
  <c r="D11" i="126"/>
  <c r="D10" i="126"/>
  <c r="D9" i="126"/>
  <c r="D8" i="126"/>
  <c r="D7" i="126"/>
  <c r="D6" i="126"/>
  <c r="D5" i="126"/>
  <c r="D4" i="126"/>
  <c r="D26" i="125"/>
  <c r="D25" i="125"/>
  <c r="D24" i="125"/>
  <c r="D23" i="125"/>
  <c r="D22" i="125"/>
  <c r="D21" i="125"/>
  <c r="D20" i="125"/>
  <c r="D19" i="125"/>
  <c r="D18" i="125"/>
  <c r="D17" i="125"/>
  <c r="D16" i="125"/>
  <c r="D15" i="125"/>
  <c r="D14" i="125"/>
  <c r="D13" i="125"/>
  <c r="D12" i="125"/>
  <c r="D11" i="125"/>
  <c r="D10" i="125"/>
  <c r="D9" i="125"/>
  <c r="D8" i="125"/>
  <c r="D7" i="125"/>
  <c r="D6" i="125"/>
  <c r="D5" i="125"/>
  <c r="D4" i="125"/>
  <c r="Q105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D6" i="124"/>
  <c r="D5" i="124"/>
  <c r="D4" i="124"/>
  <c r="C6" i="122"/>
  <c r="D6" i="122" s="1"/>
  <c r="E6" i="122" s="1"/>
  <c r="F6" i="122" s="1"/>
  <c r="G6" i="122" s="1"/>
  <c r="H6" i="122" s="1"/>
  <c r="I6" i="122" s="1"/>
  <c r="J6" i="122" s="1"/>
  <c r="K6" i="122" s="1"/>
  <c r="L6" i="122" s="1"/>
  <c r="M6" i="122" s="1"/>
  <c r="N6" i="122" s="1"/>
  <c r="O6" i="122" s="1"/>
  <c r="P6" i="122" s="1"/>
  <c r="Q6" i="122" s="1"/>
  <c r="R6" i="122" s="1"/>
  <c r="S6" i="122" s="1"/>
  <c r="T6" i="122" s="1"/>
  <c r="U6" i="122" s="1"/>
  <c r="V6" i="122" s="1"/>
  <c r="V8" i="93" l="1"/>
  <c r="U8" i="93"/>
  <c r="T8" i="93"/>
  <c r="S8" i="93"/>
  <c r="R8" i="93"/>
  <c r="Q8" i="93"/>
  <c r="P8" i="93"/>
  <c r="O8" i="93"/>
  <c r="N8" i="93"/>
  <c r="M8" i="93"/>
  <c r="L8" i="93"/>
  <c r="K8" i="93"/>
  <c r="J8" i="93"/>
  <c r="I8" i="93"/>
  <c r="H8" i="93"/>
  <c r="G8" i="93"/>
  <c r="F8" i="93"/>
  <c r="E8" i="93"/>
  <c r="D8" i="93"/>
  <c r="C8" i="93"/>
  <c r="B8" i="93"/>
  <c r="AB39" i="103"/>
  <c r="X8" i="96"/>
  <c r="C6" i="94"/>
  <c r="D6" i="94"/>
  <c r="E6" i="94"/>
  <c r="F6" i="94"/>
  <c r="G6" i="94"/>
  <c r="H6" i="94"/>
  <c r="I6" i="94"/>
  <c r="J6" i="94"/>
  <c r="K6" i="94"/>
  <c r="L6" i="94"/>
  <c r="M6" i="94"/>
  <c r="N6" i="94"/>
  <c r="O6" i="94"/>
  <c r="P6" i="94"/>
  <c r="Q6" i="94"/>
  <c r="R6" i="94"/>
  <c r="S6" i="94"/>
  <c r="T6" i="94"/>
  <c r="U6" i="94"/>
  <c r="V6" i="94"/>
  <c r="U9" i="93"/>
  <c r="T9" i="93"/>
  <c r="S9" i="93"/>
  <c r="Q9" i="93"/>
  <c r="P9" i="93"/>
  <c r="O9" i="93"/>
  <c r="M9" i="93"/>
  <c r="L9" i="93"/>
  <c r="K9" i="93"/>
  <c r="I9" i="93"/>
  <c r="H9" i="93"/>
  <c r="G9" i="93"/>
  <c r="E9" i="93"/>
  <c r="D9" i="93"/>
  <c r="C9" i="93"/>
  <c r="C6" i="93"/>
  <c r="D6" i="93"/>
  <c r="E6" i="93"/>
  <c r="F6" i="93"/>
  <c r="G6" i="93"/>
  <c r="H6" i="93"/>
  <c r="I6" i="93"/>
  <c r="J6" i="93"/>
  <c r="K6" i="93"/>
  <c r="L6" i="93"/>
  <c r="M6" i="93"/>
  <c r="N6" i="93"/>
  <c r="O6" i="93"/>
  <c r="P6" i="93"/>
  <c r="Q6" i="93"/>
  <c r="R6" i="93"/>
  <c r="S6" i="93"/>
  <c r="T6" i="93"/>
  <c r="U6" i="93"/>
  <c r="V6" i="93"/>
  <c r="E15" i="90"/>
  <c r="D13" i="90"/>
  <c r="D15" i="90"/>
  <c r="C13" i="90"/>
  <c r="C15" i="90"/>
  <c r="D4" i="90"/>
  <c r="E4" i="90"/>
  <c r="F4" i="90"/>
  <c r="G4" i="90"/>
  <c r="H4" i="90"/>
  <c r="I4" i="90"/>
  <c r="J4" i="90"/>
  <c r="K4" i="90"/>
  <c r="L4" i="90"/>
  <c r="M4" i="90"/>
  <c r="N4" i="90"/>
  <c r="O4" i="90"/>
  <c r="P4" i="90"/>
  <c r="Q4" i="90"/>
  <c r="R4" i="90"/>
  <c r="S4" i="90"/>
  <c r="T4" i="90"/>
  <c r="U4" i="90"/>
  <c r="V4" i="90"/>
  <c r="W4" i="90"/>
  <c r="C39" i="89"/>
  <c r="C38" i="89"/>
  <c r="C37" i="89"/>
  <c r="C36" i="89"/>
  <c r="C35" i="89"/>
  <c r="C34" i="89"/>
  <c r="C33" i="89"/>
  <c r="C32" i="89"/>
  <c r="C31" i="89"/>
  <c r="C30" i="89"/>
  <c r="C29" i="89"/>
  <c r="C28" i="89"/>
  <c r="C27" i="89"/>
  <c r="C26" i="89"/>
  <c r="C25" i="89"/>
  <c r="E3" i="89"/>
  <c r="F3" i="89"/>
  <c r="G3" i="89"/>
  <c r="H3" i="89"/>
  <c r="I3" i="89"/>
  <c r="J3" i="89"/>
  <c r="K3" i="89"/>
  <c r="L3" i="89"/>
  <c r="M3" i="89"/>
  <c r="N3" i="89"/>
  <c r="O3" i="89"/>
  <c r="P3" i="89"/>
  <c r="Q3" i="89"/>
  <c r="R3" i="89"/>
  <c r="S3" i="89"/>
  <c r="T3" i="89"/>
  <c r="U3" i="89"/>
  <c r="V3" i="89"/>
  <c r="W3" i="89"/>
  <c r="X3" i="89"/>
  <c r="V8" i="88"/>
  <c r="U8" i="88"/>
  <c r="T8" i="88"/>
  <c r="S8" i="88"/>
  <c r="R8" i="88"/>
  <c r="Q8" i="88"/>
  <c r="P8" i="88"/>
  <c r="O8" i="88"/>
  <c r="N8" i="88"/>
  <c r="M8" i="88"/>
  <c r="L8" i="88"/>
  <c r="K8" i="88"/>
  <c r="J8" i="88"/>
  <c r="I8" i="88"/>
  <c r="H8" i="88"/>
  <c r="G8" i="88"/>
  <c r="F8" i="88"/>
  <c r="E8" i="88"/>
  <c r="D8" i="88"/>
  <c r="C8" i="88"/>
  <c r="B8" i="88"/>
  <c r="V7" i="88"/>
  <c r="U7" i="88"/>
  <c r="T7" i="88"/>
  <c r="S7" i="88"/>
  <c r="R7" i="88"/>
  <c r="Q7" i="88"/>
  <c r="P7" i="88"/>
  <c r="O7" i="88"/>
  <c r="N7" i="88"/>
  <c r="M7" i="88"/>
  <c r="L7" i="88"/>
  <c r="K7" i="88"/>
  <c r="J7" i="88"/>
  <c r="I7" i="88"/>
  <c r="H7" i="88"/>
  <c r="G7" i="88"/>
  <c r="F7" i="88"/>
  <c r="E7" i="88"/>
  <c r="D7" i="88"/>
  <c r="C7" i="88"/>
  <c r="B7" i="88"/>
  <c r="C6" i="88"/>
  <c r="D6" i="88"/>
  <c r="E6" i="88"/>
  <c r="F6" i="88"/>
  <c r="G6" i="88"/>
  <c r="H6" i="88"/>
  <c r="I6" i="88"/>
  <c r="J6" i="88"/>
  <c r="K6" i="88"/>
  <c r="L6" i="88"/>
  <c r="M6" i="88"/>
  <c r="N6" i="88"/>
  <c r="O6" i="88"/>
  <c r="P6" i="88"/>
  <c r="Q6" i="88"/>
  <c r="R6" i="88"/>
  <c r="S6" i="88"/>
  <c r="T6" i="88"/>
  <c r="U6" i="88"/>
  <c r="V6" i="88"/>
  <c r="C6" i="87"/>
  <c r="D6" i="87"/>
  <c r="E6" i="87"/>
  <c r="F6" i="87"/>
  <c r="G6" i="87"/>
  <c r="H6" i="87"/>
  <c r="I6" i="87"/>
  <c r="J6" i="87"/>
  <c r="K6" i="87"/>
  <c r="L6" i="87"/>
  <c r="M6" i="87"/>
  <c r="N6" i="87"/>
  <c r="O6" i="87"/>
  <c r="P6" i="87"/>
  <c r="Q6" i="87"/>
  <c r="R6" i="87"/>
  <c r="S6" i="87"/>
  <c r="T6" i="87"/>
  <c r="U6" i="87"/>
  <c r="V6" i="87"/>
  <c r="V11" i="86"/>
  <c r="U11" i="86"/>
  <c r="T11" i="86"/>
  <c r="S11" i="86"/>
  <c r="R11" i="86"/>
  <c r="Q11" i="86"/>
  <c r="P11" i="86"/>
  <c r="O11" i="86"/>
  <c r="N11" i="86"/>
  <c r="M11" i="86"/>
  <c r="L11" i="86"/>
  <c r="K11" i="86"/>
  <c r="J11" i="86"/>
  <c r="I11" i="86"/>
  <c r="H11" i="86"/>
  <c r="G11" i="86"/>
  <c r="F11" i="86"/>
  <c r="E11" i="86"/>
  <c r="D11" i="86"/>
  <c r="C11" i="86"/>
  <c r="B11" i="86"/>
  <c r="V10" i="86"/>
  <c r="U10" i="86"/>
  <c r="T10" i="86"/>
  <c r="S10" i="86"/>
  <c r="R10" i="86"/>
  <c r="Q10" i="86"/>
  <c r="P10" i="86"/>
  <c r="O10" i="86"/>
  <c r="N10" i="86"/>
  <c r="M10" i="86"/>
  <c r="L10" i="86"/>
  <c r="K10" i="86"/>
  <c r="J10" i="86"/>
  <c r="I10" i="86"/>
  <c r="H10" i="86"/>
  <c r="G10" i="86"/>
  <c r="F10" i="86"/>
  <c r="E10" i="86"/>
  <c r="D10" i="86"/>
  <c r="C10" i="86"/>
  <c r="B10" i="86"/>
  <c r="V9" i="86"/>
  <c r="U9" i="86"/>
  <c r="T9" i="86"/>
  <c r="S9" i="86"/>
  <c r="R9" i="86"/>
  <c r="Q9" i="86"/>
  <c r="P9" i="86"/>
  <c r="O9" i="86"/>
  <c r="N9" i="86"/>
  <c r="M9" i="86"/>
  <c r="L9" i="86"/>
  <c r="K9" i="86"/>
  <c r="J9" i="86"/>
  <c r="I9" i="86"/>
  <c r="H9" i="86"/>
  <c r="G9" i="86"/>
  <c r="F9" i="86"/>
  <c r="E9" i="86"/>
  <c r="D9" i="86"/>
  <c r="C9" i="86"/>
  <c r="B9" i="86"/>
  <c r="V8" i="86"/>
  <c r="U8" i="86"/>
  <c r="T8" i="86"/>
  <c r="S8" i="86"/>
  <c r="R8" i="86"/>
  <c r="Q8" i="86"/>
  <c r="P8" i="86"/>
  <c r="O8" i="86"/>
  <c r="N8" i="86"/>
  <c r="M8" i="86"/>
  <c r="L8" i="86"/>
  <c r="K8" i="86"/>
  <c r="J8" i="86"/>
  <c r="I8" i="86"/>
  <c r="H8" i="86"/>
  <c r="G8" i="86"/>
  <c r="F8" i="86"/>
  <c r="E8" i="86"/>
  <c r="D8" i="86"/>
  <c r="C8" i="86"/>
  <c r="B8" i="86"/>
  <c r="C6" i="86"/>
  <c r="D6" i="86"/>
  <c r="E6" i="86"/>
  <c r="F6" i="86"/>
  <c r="G6" i="86"/>
  <c r="H6" i="86"/>
  <c r="I6" i="86"/>
  <c r="J6" i="86"/>
  <c r="K6" i="86"/>
  <c r="L6" i="86"/>
  <c r="M6" i="86"/>
  <c r="N6" i="86"/>
  <c r="O6" i="86"/>
  <c r="P6" i="86"/>
  <c r="Q6" i="86"/>
  <c r="R6" i="86"/>
  <c r="S6" i="86"/>
  <c r="T6" i="86"/>
  <c r="U6" i="86"/>
  <c r="V6" i="86"/>
  <c r="C6" i="85"/>
  <c r="D6" i="85"/>
  <c r="E6" i="85"/>
  <c r="F6" i="85"/>
  <c r="G6" i="85"/>
  <c r="H6" i="85"/>
  <c r="I6" i="85"/>
  <c r="J6" i="85"/>
  <c r="K6" i="85"/>
  <c r="L6" i="85"/>
  <c r="M6" i="85"/>
  <c r="N6" i="85"/>
  <c r="O6" i="85"/>
  <c r="P6" i="85"/>
  <c r="Q6" i="85"/>
  <c r="R6" i="85"/>
  <c r="S6" i="85"/>
  <c r="T6" i="85"/>
  <c r="U6" i="85"/>
  <c r="V6" i="85"/>
  <c r="C6" i="84"/>
  <c r="D6" i="84"/>
  <c r="E6" i="84"/>
  <c r="F6" i="84"/>
  <c r="G6" i="84"/>
  <c r="H6" i="84"/>
  <c r="I6" i="84"/>
  <c r="J6" i="84"/>
  <c r="K6" i="84"/>
  <c r="L6" i="84"/>
  <c r="M6" i="84"/>
  <c r="N6" i="84"/>
  <c r="O6" i="84"/>
  <c r="P6" i="84"/>
  <c r="Q6" i="84"/>
  <c r="R6" i="84"/>
  <c r="S6" i="84"/>
  <c r="T6" i="84"/>
  <c r="U6" i="84"/>
  <c r="V6" i="84"/>
  <c r="C6" i="83"/>
  <c r="D6" i="83"/>
  <c r="E6" i="83"/>
  <c r="F6" i="83"/>
  <c r="G6" i="83"/>
  <c r="H6" i="83"/>
  <c r="I6" i="83"/>
  <c r="J6" i="83"/>
  <c r="K6" i="83"/>
  <c r="L6" i="83"/>
  <c r="M6" i="83"/>
  <c r="N6" i="83"/>
  <c r="O6" i="83"/>
  <c r="P6" i="83"/>
  <c r="Q6" i="83"/>
  <c r="R6" i="83"/>
  <c r="S6" i="83"/>
  <c r="T6" i="83"/>
  <c r="U6" i="83"/>
  <c r="V6" i="83"/>
  <c r="C6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C6" i="81"/>
  <c r="D6" i="81"/>
  <c r="E6" i="81"/>
  <c r="F6" i="81"/>
  <c r="G6" i="81"/>
  <c r="H6" i="81"/>
  <c r="I6" i="81"/>
  <c r="J6" i="81"/>
  <c r="K6" i="81"/>
  <c r="L6" i="81"/>
  <c r="M6" i="81"/>
  <c r="N6" i="81"/>
  <c r="O6" i="81"/>
  <c r="P6" i="81"/>
  <c r="Q6" i="81"/>
  <c r="R6" i="81"/>
  <c r="S6" i="81"/>
  <c r="T6" i="81"/>
  <c r="U6" i="81"/>
  <c r="V6" i="81"/>
  <c r="C6" i="80"/>
  <c r="D6" i="80"/>
  <c r="E6" i="80"/>
  <c r="F6" i="80"/>
  <c r="G6" i="80"/>
  <c r="H6" i="80"/>
  <c r="I6" i="80"/>
  <c r="J6" i="80"/>
  <c r="K6" i="80"/>
  <c r="L6" i="80"/>
  <c r="M6" i="80"/>
  <c r="N6" i="80"/>
  <c r="O6" i="80"/>
  <c r="P6" i="80"/>
  <c r="Q6" i="80"/>
  <c r="R6" i="80"/>
  <c r="S6" i="80"/>
  <c r="T6" i="80"/>
  <c r="U6" i="80"/>
  <c r="V6" i="80"/>
  <c r="C6" i="79"/>
  <c r="D6" i="79"/>
  <c r="E6" i="79"/>
  <c r="F6" i="79"/>
  <c r="G6" i="79"/>
  <c r="H6" i="79"/>
  <c r="I6" i="79"/>
  <c r="J6" i="79"/>
  <c r="K6" i="79"/>
  <c r="L6" i="79"/>
  <c r="M6" i="79"/>
  <c r="N6" i="79"/>
  <c r="O6" i="79"/>
  <c r="P6" i="79"/>
  <c r="Q6" i="79"/>
  <c r="R6" i="79"/>
  <c r="S6" i="79"/>
  <c r="T6" i="79"/>
  <c r="U6" i="79"/>
  <c r="V6" i="79"/>
  <c r="C6" i="78"/>
  <c r="D6" i="78"/>
  <c r="E6" i="78"/>
  <c r="F6" i="78"/>
  <c r="G6" i="78"/>
  <c r="H6" i="78"/>
  <c r="I6" i="78"/>
  <c r="J6" i="78"/>
  <c r="K6" i="78"/>
  <c r="L6" i="78"/>
  <c r="M6" i="78"/>
  <c r="N6" i="78"/>
  <c r="O6" i="78"/>
  <c r="P6" i="78"/>
  <c r="Q6" i="78"/>
  <c r="R6" i="78"/>
  <c r="S6" i="78"/>
  <c r="T6" i="78"/>
  <c r="U6" i="78"/>
  <c r="V6" i="78"/>
  <c r="C6" i="77"/>
  <c r="D6" i="77"/>
  <c r="E6" i="77"/>
  <c r="F6" i="77"/>
  <c r="G6" i="77"/>
  <c r="H6" i="77"/>
  <c r="I6" i="77"/>
  <c r="J6" i="77"/>
  <c r="K6" i="77"/>
  <c r="L6" i="77"/>
  <c r="M6" i="77"/>
  <c r="N6" i="77"/>
  <c r="O6" i="77"/>
  <c r="P6" i="77"/>
  <c r="Q6" i="77"/>
  <c r="R6" i="77"/>
  <c r="S6" i="77"/>
  <c r="T6" i="77"/>
  <c r="U6" i="77"/>
  <c r="V6" i="77"/>
  <c r="C6" i="76"/>
  <c r="D6" i="76"/>
  <c r="E6" i="76"/>
  <c r="F6" i="76"/>
  <c r="G6" i="76"/>
  <c r="H6" i="76"/>
  <c r="I6" i="76"/>
  <c r="J6" i="76"/>
  <c r="K6" i="76"/>
  <c r="L6" i="76"/>
  <c r="M6" i="76"/>
  <c r="N6" i="76"/>
  <c r="O6" i="76"/>
  <c r="P6" i="76"/>
  <c r="Q6" i="76"/>
  <c r="R6" i="76"/>
  <c r="S6" i="76"/>
  <c r="T6" i="76"/>
  <c r="U6" i="76"/>
  <c r="V6" i="76"/>
  <c r="M95" i="69"/>
  <c r="E95" i="69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8" i="71"/>
  <c r="D7" i="71"/>
  <c r="D6" i="71"/>
  <c r="D5" i="71"/>
  <c r="D4" i="71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8" i="70"/>
  <c r="D7" i="70"/>
  <c r="D6" i="70"/>
  <c r="D5" i="70"/>
  <c r="D4" i="70"/>
  <c r="Q105" i="69"/>
  <c r="Y96" i="69"/>
  <c r="X96" i="69"/>
  <c r="W96" i="69"/>
  <c r="V96" i="69"/>
  <c r="U96" i="69"/>
  <c r="T96" i="69"/>
  <c r="S96" i="69"/>
  <c r="R96" i="69"/>
  <c r="Q96" i="69"/>
  <c r="P96" i="69"/>
  <c r="O96" i="69"/>
  <c r="N96" i="69"/>
  <c r="M96" i="69"/>
  <c r="L96" i="69"/>
  <c r="K96" i="69"/>
  <c r="J96" i="69"/>
  <c r="I96" i="69"/>
  <c r="H96" i="69"/>
  <c r="G96" i="69"/>
  <c r="F96" i="69"/>
  <c r="E96" i="69"/>
  <c r="W95" i="69"/>
  <c r="S95" i="69"/>
  <c r="O95" i="69"/>
  <c r="L95" i="69"/>
  <c r="K95" i="69"/>
  <c r="I95" i="69"/>
  <c r="G95" i="69"/>
  <c r="A61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8" i="69"/>
  <c r="D7" i="69"/>
  <c r="D6" i="69"/>
  <c r="D5" i="69"/>
  <c r="D4" i="69"/>
  <c r="C6" i="68"/>
  <c r="D6" i="68"/>
  <c r="E6" i="68"/>
  <c r="F6" i="68"/>
  <c r="G6" i="68"/>
  <c r="H6" i="68"/>
  <c r="I6" i="68"/>
  <c r="J6" i="68"/>
  <c r="K6" i="68"/>
  <c r="L6" i="68"/>
  <c r="M6" i="68"/>
  <c r="N6" i="68"/>
  <c r="O6" i="68"/>
  <c r="P6" i="68"/>
  <c r="Q6" i="68"/>
  <c r="R6" i="68"/>
  <c r="S6" i="68"/>
  <c r="T6" i="68"/>
  <c r="U6" i="68"/>
  <c r="V6" i="68"/>
  <c r="W59" i="63"/>
  <c r="W58" i="63"/>
  <c r="W57" i="63"/>
  <c r="W56" i="63"/>
  <c r="W55" i="63"/>
  <c r="W54" i="63"/>
  <c r="W80" i="62"/>
  <c r="W79" i="62"/>
  <c r="W78" i="62"/>
  <c r="W77" i="62"/>
  <c r="W76" i="62"/>
  <c r="W75" i="62"/>
  <c r="AI11" i="59"/>
  <c r="AI10" i="59"/>
  <c r="AI37" i="59" s="1"/>
  <c r="AI38" i="59"/>
  <c r="AI12" i="59"/>
  <c r="AI39" i="59" s="1"/>
  <c r="AI13" i="59"/>
  <c r="AI40" i="59" s="1"/>
  <c r="AI14" i="59"/>
  <c r="AI41" i="59"/>
  <c r="AI15" i="59"/>
  <c r="AI42" i="59"/>
  <c r="AI16" i="59"/>
  <c r="AI43" i="59" s="1"/>
  <c r="AI17" i="59"/>
  <c r="AI44" i="59" s="1"/>
  <c r="AI18" i="59"/>
  <c r="AI45" i="59"/>
  <c r="AI19" i="59"/>
  <c r="AI46" i="59"/>
  <c r="AI20" i="59"/>
  <c r="AI47" i="59" s="1"/>
  <c r="AI21" i="59"/>
  <c r="AI48" i="59" s="1"/>
  <c r="AI22" i="59"/>
  <c r="AI49" i="59"/>
  <c r="AI23" i="59"/>
  <c r="AI50" i="59"/>
  <c r="AI24" i="59"/>
  <c r="AI51" i="59" s="1"/>
  <c r="AI25" i="59"/>
  <c r="AI52" i="59" s="1"/>
  <c r="AI26" i="59"/>
  <c r="AI53" i="59"/>
  <c r="AI27" i="59"/>
  <c r="AI54" i="59"/>
  <c r="AI28" i="59"/>
  <c r="AI55" i="59" s="1"/>
  <c r="AI29" i="59"/>
  <c r="AI56" i="59" s="1"/>
  <c r="AI30" i="59"/>
  <c r="AI57" i="59"/>
  <c r="AI31" i="59"/>
  <c r="AI58" i="59"/>
  <c r="AI32" i="59"/>
  <c r="AI59" i="59" s="1"/>
  <c r="AH46" i="59"/>
  <c r="AG46" i="59"/>
  <c r="AF38" i="59"/>
  <c r="AF60" i="59" s="1"/>
  <c r="AF39" i="59"/>
  <c r="AF40" i="59"/>
  <c r="AF41" i="59"/>
  <c r="AF42" i="59"/>
  <c r="AF43" i="59"/>
  <c r="AF44" i="59"/>
  <c r="AF45" i="59"/>
  <c r="AF46" i="59"/>
  <c r="AF47" i="59"/>
  <c r="AF48" i="59"/>
  <c r="AF49" i="59"/>
  <c r="AF50" i="59"/>
  <c r="AF51" i="59"/>
  <c r="AF52" i="59"/>
  <c r="AF53" i="59"/>
  <c r="AF54" i="59"/>
  <c r="AF55" i="59"/>
  <c r="AF56" i="59"/>
  <c r="AF57" i="59"/>
  <c r="AF58" i="59"/>
  <c r="AF59" i="59"/>
  <c r="AE38" i="59"/>
  <c r="AE60" i="59" s="1"/>
  <c r="AE39" i="59"/>
  <c r="AE40" i="59"/>
  <c r="AE41" i="59"/>
  <c r="AE42" i="59"/>
  <c r="AE43" i="59"/>
  <c r="AE44" i="59"/>
  <c r="AE45" i="59"/>
  <c r="AE46" i="59"/>
  <c r="AE47" i="59"/>
  <c r="AE48" i="59"/>
  <c r="AE49" i="59"/>
  <c r="AE50" i="59"/>
  <c r="AE51" i="59"/>
  <c r="AE52" i="59"/>
  <c r="AE53" i="59"/>
  <c r="AE54" i="59"/>
  <c r="AE55" i="59"/>
  <c r="AE56" i="59"/>
  <c r="AE57" i="59"/>
  <c r="AE58" i="59"/>
  <c r="AE59" i="59"/>
  <c r="AD38" i="59"/>
  <c r="AD39" i="59"/>
  <c r="AD60" i="59" s="1"/>
  <c r="AD40" i="59"/>
  <c r="AD41" i="59"/>
  <c r="AD42" i="59"/>
  <c r="AD43" i="59"/>
  <c r="AD44" i="59"/>
  <c r="AD45" i="59"/>
  <c r="AD46" i="59"/>
  <c r="AD47" i="59"/>
  <c r="AD48" i="59"/>
  <c r="AD49" i="59"/>
  <c r="AD50" i="59"/>
  <c r="AD51" i="59"/>
  <c r="AD52" i="59"/>
  <c r="AD53" i="59"/>
  <c r="AD54" i="59"/>
  <c r="AD55" i="59"/>
  <c r="AD56" i="59"/>
  <c r="AD57" i="59"/>
  <c r="AD58" i="59"/>
  <c r="AD59" i="59"/>
  <c r="AC38" i="59"/>
  <c r="AC39" i="59"/>
  <c r="AC40" i="59"/>
  <c r="AC60" i="59" s="1"/>
  <c r="AC41" i="59"/>
  <c r="AC42" i="59"/>
  <c r="AC43" i="59"/>
  <c r="AC44" i="59"/>
  <c r="AC45" i="59"/>
  <c r="AC46" i="59"/>
  <c r="AC47" i="59"/>
  <c r="AC48" i="59"/>
  <c r="AC49" i="59"/>
  <c r="AC50" i="59"/>
  <c r="AC51" i="59"/>
  <c r="AC52" i="59"/>
  <c r="AC53" i="59"/>
  <c r="AC54" i="59"/>
  <c r="AC55" i="59"/>
  <c r="AC56" i="59"/>
  <c r="AC57" i="59"/>
  <c r="AC58" i="59"/>
  <c r="AC59" i="59"/>
  <c r="AB38" i="59"/>
  <c r="AB39" i="59"/>
  <c r="AB40" i="59"/>
  <c r="AB41" i="59"/>
  <c r="AB60" i="59" s="1"/>
  <c r="AB42" i="59"/>
  <c r="AB43" i="59"/>
  <c r="AB44" i="59"/>
  <c r="AB45" i="59"/>
  <c r="AB46" i="59"/>
  <c r="AB47" i="59"/>
  <c r="AB48" i="59"/>
  <c r="AB49" i="59"/>
  <c r="AB50" i="59"/>
  <c r="AB51" i="59"/>
  <c r="AB52" i="59"/>
  <c r="AB53" i="59"/>
  <c r="AB54" i="59"/>
  <c r="AB55" i="59"/>
  <c r="AB56" i="59"/>
  <c r="AB57" i="59"/>
  <c r="AB58" i="59"/>
  <c r="AB59" i="59"/>
  <c r="AA38" i="59"/>
  <c r="AA39" i="59"/>
  <c r="AA40" i="59"/>
  <c r="AA41" i="59"/>
  <c r="AA42" i="59"/>
  <c r="AA60" i="59" s="1"/>
  <c r="AA43" i="59"/>
  <c r="AA44" i="59"/>
  <c r="AA45" i="59"/>
  <c r="AA46" i="59"/>
  <c r="AA47" i="59"/>
  <c r="AA48" i="59"/>
  <c r="AA49" i="59"/>
  <c r="AA50" i="59"/>
  <c r="AA51" i="59"/>
  <c r="AA52" i="59"/>
  <c r="AA53" i="59"/>
  <c r="AA54" i="59"/>
  <c r="AA55" i="59"/>
  <c r="AA56" i="59"/>
  <c r="AA57" i="59"/>
  <c r="AA58" i="59"/>
  <c r="AA59" i="59"/>
  <c r="Z38" i="59"/>
  <c r="Z39" i="59"/>
  <c r="Z40" i="59"/>
  <c r="Z41" i="59"/>
  <c r="Z42" i="59"/>
  <c r="Z43" i="59"/>
  <c r="Z44" i="59"/>
  <c r="Z45" i="59"/>
  <c r="Z46" i="59"/>
  <c r="Z47" i="59"/>
  <c r="Z48" i="59"/>
  <c r="Z49" i="59"/>
  <c r="Z50" i="59"/>
  <c r="Z51" i="59"/>
  <c r="Z52" i="59"/>
  <c r="Z53" i="59"/>
  <c r="Z54" i="59"/>
  <c r="Z55" i="59"/>
  <c r="Z56" i="59"/>
  <c r="Z57" i="59"/>
  <c r="Z58" i="59"/>
  <c r="Z59" i="59"/>
  <c r="Z60" i="59"/>
  <c r="W11" i="59"/>
  <c r="W38" i="59" s="1"/>
  <c r="W60" i="59" s="1"/>
  <c r="W10" i="59"/>
  <c r="W12" i="59"/>
  <c r="W39" i="59" s="1"/>
  <c r="W13" i="59"/>
  <c r="W40" i="59" s="1"/>
  <c r="W14" i="59"/>
  <c r="W41" i="59"/>
  <c r="W15" i="59"/>
  <c r="W42" i="59" s="1"/>
  <c r="W16" i="59"/>
  <c r="W43" i="59" s="1"/>
  <c r="W17" i="59"/>
  <c r="W44" i="59" s="1"/>
  <c r="W18" i="59"/>
  <c r="W45" i="59"/>
  <c r="W19" i="59"/>
  <c r="W46" i="59" s="1"/>
  <c r="W20" i="59"/>
  <c r="W47" i="59" s="1"/>
  <c r="W21" i="59"/>
  <c r="W48" i="59" s="1"/>
  <c r="W22" i="59"/>
  <c r="W49" i="59"/>
  <c r="W23" i="59"/>
  <c r="W50" i="59" s="1"/>
  <c r="W24" i="59"/>
  <c r="W51" i="59" s="1"/>
  <c r="W25" i="59"/>
  <c r="W52" i="59" s="1"/>
  <c r="W26" i="59"/>
  <c r="W53" i="59"/>
  <c r="W27" i="59"/>
  <c r="W54" i="59" s="1"/>
  <c r="W28" i="59"/>
  <c r="W55" i="59" s="1"/>
  <c r="W29" i="59"/>
  <c r="W56" i="59" s="1"/>
  <c r="W30" i="59"/>
  <c r="W57" i="59"/>
  <c r="W31" i="59"/>
  <c r="W58" i="59" s="1"/>
  <c r="W32" i="59"/>
  <c r="W59" i="59" s="1"/>
  <c r="T38" i="59"/>
  <c r="T39" i="59"/>
  <c r="T40" i="59"/>
  <c r="T60" i="59" s="1"/>
  <c r="T41" i="59"/>
  <c r="T42" i="59"/>
  <c r="T43" i="59"/>
  <c r="T44" i="59"/>
  <c r="T45" i="59"/>
  <c r="T46" i="59"/>
  <c r="T47" i="59"/>
  <c r="T48" i="59"/>
  <c r="T49" i="59"/>
  <c r="T50" i="59"/>
  <c r="T51" i="59"/>
  <c r="T52" i="59"/>
  <c r="T53" i="59"/>
  <c r="T54" i="59"/>
  <c r="T55" i="59"/>
  <c r="T56" i="59"/>
  <c r="T57" i="59"/>
  <c r="T58" i="59"/>
  <c r="T59" i="59"/>
  <c r="S38" i="59"/>
  <c r="S60" i="59" s="1"/>
  <c r="S39" i="59"/>
  <c r="S40" i="59"/>
  <c r="S41" i="59"/>
  <c r="S42" i="59"/>
  <c r="S43" i="59"/>
  <c r="S44" i="59"/>
  <c r="S45" i="59"/>
  <c r="S46" i="59"/>
  <c r="S47" i="59"/>
  <c r="S48" i="59"/>
  <c r="S49" i="59"/>
  <c r="S50" i="59"/>
  <c r="S51" i="59"/>
  <c r="S52" i="59"/>
  <c r="S53" i="59"/>
  <c r="S54" i="59"/>
  <c r="S55" i="59"/>
  <c r="S56" i="59"/>
  <c r="S57" i="59"/>
  <c r="S58" i="59"/>
  <c r="S59" i="59"/>
  <c r="R38" i="59"/>
  <c r="R39" i="59"/>
  <c r="R40" i="59"/>
  <c r="R41" i="59"/>
  <c r="R42" i="59"/>
  <c r="R60" i="59" s="1"/>
  <c r="R43" i="59"/>
  <c r="R44" i="59"/>
  <c r="R45" i="59"/>
  <c r="R46" i="59"/>
  <c r="R47" i="59"/>
  <c r="R48" i="59"/>
  <c r="R49" i="59"/>
  <c r="R50" i="59"/>
  <c r="R51" i="59"/>
  <c r="R52" i="59"/>
  <c r="R53" i="59"/>
  <c r="R54" i="59"/>
  <c r="R55" i="59"/>
  <c r="R56" i="59"/>
  <c r="R57" i="59"/>
  <c r="R58" i="59"/>
  <c r="R59" i="59"/>
  <c r="P38" i="59"/>
  <c r="P39" i="59"/>
  <c r="P40" i="59"/>
  <c r="P41" i="59"/>
  <c r="P42" i="59"/>
  <c r="P43" i="59"/>
  <c r="P60" i="59" s="1"/>
  <c r="P44" i="59"/>
  <c r="P45" i="59"/>
  <c r="P46" i="59"/>
  <c r="P47" i="59"/>
  <c r="P48" i="59"/>
  <c r="P49" i="59"/>
  <c r="P50" i="59"/>
  <c r="P51" i="59"/>
  <c r="P52" i="59"/>
  <c r="P53" i="59"/>
  <c r="P54" i="59"/>
  <c r="P55" i="59"/>
  <c r="P56" i="59"/>
  <c r="P57" i="59"/>
  <c r="P58" i="59"/>
  <c r="P59" i="59"/>
  <c r="N38" i="59"/>
  <c r="N39" i="59"/>
  <c r="N40" i="59"/>
  <c r="N41" i="59"/>
  <c r="N42" i="59"/>
  <c r="N43" i="59"/>
  <c r="N44" i="59"/>
  <c r="N45" i="59"/>
  <c r="N46" i="59"/>
  <c r="N47" i="59"/>
  <c r="N48" i="59"/>
  <c r="N49" i="59"/>
  <c r="N50" i="59"/>
  <c r="N51" i="59"/>
  <c r="N52" i="59"/>
  <c r="N53" i="59"/>
  <c r="N54" i="59"/>
  <c r="N55" i="59"/>
  <c r="N56" i="59"/>
  <c r="N57" i="59"/>
  <c r="N58" i="59"/>
  <c r="N59" i="59"/>
  <c r="N60" i="59"/>
  <c r="K11" i="59"/>
  <c r="K10" i="59"/>
  <c r="K38" i="59"/>
  <c r="K12" i="59"/>
  <c r="K39" i="59"/>
  <c r="K13" i="59"/>
  <c r="K40" i="59"/>
  <c r="K14" i="59"/>
  <c r="K41" i="59"/>
  <c r="K15" i="59"/>
  <c r="K42" i="59"/>
  <c r="K16" i="59"/>
  <c r="K43" i="59"/>
  <c r="K17" i="59"/>
  <c r="K44" i="59"/>
  <c r="K18" i="59"/>
  <c r="K45" i="59"/>
  <c r="K19" i="59"/>
  <c r="K46" i="59"/>
  <c r="K20" i="59"/>
  <c r="K47" i="59"/>
  <c r="K21" i="59"/>
  <c r="K48" i="59"/>
  <c r="K22" i="59"/>
  <c r="K49" i="59"/>
  <c r="K23" i="59"/>
  <c r="K50" i="59"/>
  <c r="K24" i="59"/>
  <c r="K51" i="59"/>
  <c r="K25" i="59"/>
  <c r="K52" i="59"/>
  <c r="K26" i="59"/>
  <c r="K53" i="59"/>
  <c r="K27" i="59"/>
  <c r="K54" i="59"/>
  <c r="K28" i="59"/>
  <c r="K55" i="59"/>
  <c r="K29" i="59"/>
  <c r="K56" i="59"/>
  <c r="K30" i="59"/>
  <c r="K57" i="59"/>
  <c r="K31" i="59"/>
  <c r="K58" i="59"/>
  <c r="K32" i="59"/>
  <c r="K59" i="59"/>
  <c r="K60" i="59"/>
  <c r="J46" i="59"/>
  <c r="J47" i="59"/>
  <c r="J48" i="59"/>
  <c r="J49" i="59"/>
  <c r="J50" i="59"/>
  <c r="J51" i="59"/>
  <c r="J52" i="59"/>
  <c r="J53" i="59"/>
  <c r="J54" i="59"/>
  <c r="J55" i="59"/>
  <c r="J56" i="59"/>
  <c r="J57" i="59"/>
  <c r="J58" i="59"/>
  <c r="J59" i="59"/>
  <c r="J60" i="59"/>
  <c r="I46" i="59"/>
  <c r="I47" i="59"/>
  <c r="I48" i="59"/>
  <c r="I49" i="59"/>
  <c r="I50" i="59"/>
  <c r="I51" i="59"/>
  <c r="I52" i="59"/>
  <c r="I53" i="59"/>
  <c r="I54" i="59"/>
  <c r="I55" i="59"/>
  <c r="I56" i="59"/>
  <c r="I57" i="59"/>
  <c r="I58" i="59"/>
  <c r="I59" i="59"/>
  <c r="I60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H56" i="59"/>
  <c r="H57" i="59"/>
  <c r="H58" i="59"/>
  <c r="H59" i="59"/>
  <c r="H60" i="59"/>
  <c r="G38" i="59"/>
  <c r="G39" i="59"/>
  <c r="G40" i="59"/>
  <c r="G41" i="59"/>
  <c r="G42" i="59"/>
  <c r="G43" i="59"/>
  <c r="G44" i="59"/>
  <c r="G45" i="59"/>
  <c r="G46" i="59"/>
  <c r="G47" i="59"/>
  <c r="G48" i="59"/>
  <c r="G49" i="59"/>
  <c r="G50" i="59"/>
  <c r="G51" i="59"/>
  <c r="G52" i="59"/>
  <c r="G53" i="59"/>
  <c r="G54" i="59"/>
  <c r="G55" i="59"/>
  <c r="G56" i="59"/>
  <c r="G57" i="59"/>
  <c r="G58" i="59"/>
  <c r="G59" i="59"/>
  <c r="G60" i="59"/>
  <c r="F38" i="59"/>
  <c r="F39" i="59"/>
  <c r="F40" i="59"/>
  <c r="F41" i="59"/>
  <c r="F42" i="59"/>
  <c r="F43" i="59"/>
  <c r="F44" i="59"/>
  <c r="F45" i="59"/>
  <c r="F46" i="59"/>
  <c r="F47" i="59"/>
  <c r="F48" i="59"/>
  <c r="F49" i="59"/>
  <c r="F50" i="59"/>
  <c r="F51" i="59"/>
  <c r="F52" i="59"/>
  <c r="F53" i="59"/>
  <c r="F54" i="59"/>
  <c r="F55" i="59"/>
  <c r="F56" i="59"/>
  <c r="F57" i="59"/>
  <c r="F58" i="59"/>
  <c r="F59" i="59"/>
  <c r="F60" i="59"/>
  <c r="D38" i="59"/>
  <c r="D39" i="59"/>
  <c r="D40" i="59"/>
  <c r="D41" i="59"/>
  <c r="D42" i="59"/>
  <c r="D43" i="59"/>
  <c r="D44" i="59"/>
  <c r="D45" i="59"/>
  <c r="D46" i="59"/>
  <c r="D47" i="59"/>
  <c r="D48" i="59"/>
  <c r="D49" i="59"/>
  <c r="D50" i="59"/>
  <c r="D51" i="59"/>
  <c r="D52" i="59"/>
  <c r="D53" i="59"/>
  <c r="D54" i="59"/>
  <c r="D55" i="59"/>
  <c r="D56" i="59"/>
  <c r="D57" i="59"/>
  <c r="D58" i="59"/>
  <c r="D59" i="59"/>
  <c r="D60" i="59"/>
  <c r="B38" i="59"/>
  <c r="B39" i="59"/>
  <c r="B40" i="59"/>
  <c r="B41" i="59"/>
  <c r="B42" i="59"/>
  <c r="B43" i="59"/>
  <c r="B44" i="59"/>
  <c r="B45" i="59"/>
  <c r="B46" i="59"/>
  <c r="B47" i="59"/>
  <c r="B48" i="59"/>
  <c r="B49" i="59"/>
  <c r="B50" i="59"/>
  <c r="B51" i="59"/>
  <c r="B52" i="59"/>
  <c r="B53" i="59"/>
  <c r="B54" i="59"/>
  <c r="B55" i="59"/>
  <c r="B56" i="59"/>
  <c r="B57" i="59"/>
  <c r="B58" i="59"/>
  <c r="B59" i="59"/>
  <c r="B60" i="59"/>
  <c r="AH59" i="59"/>
  <c r="AG59" i="59"/>
  <c r="AH58" i="59"/>
  <c r="AG58" i="59"/>
  <c r="AH57" i="59"/>
  <c r="AG57" i="59"/>
  <c r="AH56" i="59"/>
  <c r="AG56" i="59"/>
  <c r="AH55" i="59"/>
  <c r="AG55" i="59"/>
  <c r="AH54" i="59"/>
  <c r="AG54" i="59"/>
  <c r="AH53" i="59"/>
  <c r="AG53" i="59"/>
  <c r="AH52" i="59"/>
  <c r="AG52" i="59"/>
  <c r="AH51" i="59"/>
  <c r="AG51" i="59"/>
  <c r="AH50" i="59"/>
  <c r="AG50" i="59"/>
  <c r="AH49" i="59"/>
  <c r="AG49" i="59"/>
  <c r="AG60" i="59" s="1"/>
  <c r="AH48" i="59"/>
  <c r="AG48" i="59"/>
  <c r="AH47" i="59"/>
  <c r="AH60" i="59" s="1"/>
  <c r="AG47" i="59"/>
  <c r="AI9" i="59"/>
  <c r="AF37" i="59"/>
  <c r="AE37" i="59"/>
  <c r="AD37" i="59"/>
  <c r="AC37" i="59"/>
  <c r="AB37" i="59"/>
  <c r="AA37" i="59"/>
  <c r="Z37" i="59"/>
  <c r="W9" i="59"/>
  <c r="W37" i="59" s="1"/>
  <c r="T37" i="59"/>
  <c r="S37" i="59"/>
  <c r="R37" i="59"/>
  <c r="P37" i="59"/>
  <c r="N37" i="59"/>
  <c r="K9" i="59"/>
  <c r="K37" i="59"/>
  <c r="H37" i="59"/>
  <c r="G37" i="59"/>
  <c r="F37" i="59"/>
  <c r="D37" i="59"/>
  <c r="B37" i="59"/>
  <c r="AI8" i="59"/>
  <c r="AI36" i="59" s="1"/>
  <c r="AF36" i="59"/>
  <c r="AE36" i="59"/>
  <c r="AD36" i="59"/>
  <c r="AC36" i="59"/>
  <c r="AB36" i="59"/>
  <c r="AA36" i="59"/>
  <c r="Z36" i="59"/>
  <c r="W8" i="59"/>
  <c r="W36" i="59" s="1"/>
  <c r="T36" i="59"/>
  <c r="S36" i="59"/>
  <c r="R36" i="59"/>
  <c r="P36" i="59"/>
  <c r="N36" i="59"/>
  <c r="K8" i="59"/>
  <c r="K36" i="59"/>
  <c r="H36" i="59"/>
  <c r="G36" i="59"/>
  <c r="F36" i="59"/>
  <c r="D36" i="59"/>
  <c r="B36" i="59"/>
  <c r="L32" i="59"/>
  <c r="L31" i="59"/>
  <c r="L30" i="59"/>
  <c r="L29" i="59"/>
  <c r="L28" i="59"/>
  <c r="L27" i="59"/>
  <c r="L26" i="59"/>
  <c r="L25" i="59"/>
  <c r="L24" i="59"/>
  <c r="L23" i="59"/>
  <c r="L22" i="59"/>
  <c r="L21" i="59"/>
  <c r="L20" i="59"/>
  <c r="L19" i="59"/>
  <c r="L18" i="59"/>
  <c r="L17" i="59"/>
  <c r="L16" i="59"/>
  <c r="L15" i="59"/>
  <c r="L14" i="59"/>
  <c r="L13" i="59"/>
  <c r="L12" i="59"/>
  <c r="L11" i="59"/>
  <c r="L10" i="59"/>
  <c r="L9" i="59"/>
  <c r="J18" i="58"/>
  <c r="J17" i="58"/>
  <c r="J45" i="58"/>
  <c r="J19" i="58"/>
  <c r="J46" i="58"/>
  <c r="J20" i="58"/>
  <c r="J47" i="58"/>
  <c r="J21" i="58"/>
  <c r="J48" i="58"/>
  <c r="J22" i="58"/>
  <c r="J49" i="58"/>
  <c r="J23" i="58"/>
  <c r="J50" i="58"/>
  <c r="J24" i="58"/>
  <c r="J51" i="58"/>
  <c r="J25" i="58"/>
  <c r="J52" i="58"/>
  <c r="J26" i="58"/>
  <c r="J53" i="58"/>
  <c r="J27" i="58"/>
  <c r="J54" i="58"/>
  <c r="J28" i="58"/>
  <c r="J55" i="58"/>
  <c r="J29" i="58"/>
  <c r="J56" i="58"/>
  <c r="J30" i="58"/>
  <c r="J57" i="58"/>
  <c r="J31" i="58"/>
  <c r="J58" i="58"/>
  <c r="J60" i="58"/>
  <c r="I18" i="58"/>
  <c r="I17" i="58"/>
  <c r="I45" i="58"/>
  <c r="I19" i="58"/>
  <c r="I46" i="58"/>
  <c r="I20" i="58"/>
  <c r="I47" i="58"/>
  <c r="I21" i="58"/>
  <c r="I48" i="58"/>
  <c r="I22" i="58"/>
  <c r="I49" i="58"/>
  <c r="I23" i="58"/>
  <c r="I50" i="58"/>
  <c r="I24" i="58"/>
  <c r="I51" i="58"/>
  <c r="I25" i="58"/>
  <c r="I52" i="58"/>
  <c r="I26" i="58"/>
  <c r="I53" i="58"/>
  <c r="I27" i="58"/>
  <c r="I54" i="58"/>
  <c r="I28" i="58"/>
  <c r="I55" i="58"/>
  <c r="I29" i="58"/>
  <c r="I56" i="58"/>
  <c r="I30" i="58"/>
  <c r="I57" i="58"/>
  <c r="I31" i="58"/>
  <c r="I58" i="58"/>
  <c r="I60" i="58"/>
  <c r="H10" i="58"/>
  <c r="H9" i="58"/>
  <c r="H37" i="58"/>
  <c r="H11" i="58"/>
  <c r="H38" i="58"/>
  <c r="H12" i="58"/>
  <c r="H39" i="58"/>
  <c r="H13" i="58"/>
  <c r="H40" i="58"/>
  <c r="H14" i="58"/>
  <c r="H41" i="58"/>
  <c r="H15" i="58"/>
  <c r="H42" i="58"/>
  <c r="H16" i="58"/>
  <c r="H43" i="58"/>
  <c r="H17" i="58"/>
  <c r="H44" i="58"/>
  <c r="H18" i="58"/>
  <c r="H45" i="58"/>
  <c r="H19" i="58"/>
  <c r="H46" i="58"/>
  <c r="H20" i="58"/>
  <c r="H47" i="58"/>
  <c r="H21" i="58"/>
  <c r="H48" i="58"/>
  <c r="H22" i="58"/>
  <c r="H49" i="58"/>
  <c r="H23" i="58"/>
  <c r="H50" i="58"/>
  <c r="H24" i="58"/>
  <c r="H51" i="58"/>
  <c r="H25" i="58"/>
  <c r="H52" i="58"/>
  <c r="H26" i="58"/>
  <c r="H53" i="58"/>
  <c r="H27" i="58"/>
  <c r="H54" i="58"/>
  <c r="H28" i="58"/>
  <c r="H55" i="58"/>
  <c r="H29" i="58"/>
  <c r="H56" i="58"/>
  <c r="H30" i="58"/>
  <c r="H57" i="58"/>
  <c r="H31" i="58"/>
  <c r="H58" i="58"/>
  <c r="H60" i="58"/>
  <c r="G10" i="58"/>
  <c r="G9" i="58"/>
  <c r="G37" i="58"/>
  <c r="G11" i="58"/>
  <c r="G38" i="58"/>
  <c r="G12" i="58"/>
  <c r="G39" i="58"/>
  <c r="G13" i="58"/>
  <c r="G40" i="58"/>
  <c r="G14" i="58"/>
  <c r="G41" i="58"/>
  <c r="G15" i="58"/>
  <c r="G42" i="58"/>
  <c r="G16" i="58"/>
  <c r="G43" i="58"/>
  <c r="G17" i="58"/>
  <c r="G44" i="58"/>
  <c r="G18" i="58"/>
  <c r="G45" i="58"/>
  <c r="G19" i="58"/>
  <c r="G46" i="58"/>
  <c r="G20" i="58"/>
  <c r="G47" i="58"/>
  <c r="G21" i="58"/>
  <c r="G48" i="58"/>
  <c r="G22" i="58"/>
  <c r="G49" i="58"/>
  <c r="G23" i="58"/>
  <c r="G50" i="58"/>
  <c r="G24" i="58"/>
  <c r="G51" i="58"/>
  <c r="G25" i="58"/>
  <c r="G52" i="58"/>
  <c r="G26" i="58"/>
  <c r="G53" i="58"/>
  <c r="G27" i="58"/>
  <c r="G54" i="58"/>
  <c r="G28" i="58"/>
  <c r="G55" i="58"/>
  <c r="G29" i="58"/>
  <c r="G56" i="58"/>
  <c r="G30" i="58"/>
  <c r="G57" i="58"/>
  <c r="G31" i="58"/>
  <c r="G58" i="58"/>
  <c r="G60" i="58"/>
  <c r="F10" i="58"/>
  <c r="F9" i="58"/>
  <c r="F37" i="58"/>
  <c r="F11" i="58"/>
  <c r="F38" i="58"/>
  <c r="F12" i="58"/>
  <c r="F39" i="58"/>
  <c r="F13" i="58"/>
  <c r="F40" i="58"/>
  <c r="F14" i="58"/>
  <c r="F41" i="58"/>
  <c r="F15" i="58"/>
  <c r="F42" i="58"/>
  <c r="F16" i="58"/>
  <c r="F43" i="58"/>
  <c r="F17" i="58"/>
  <c r="F44" i="58"/>
  <c r="F18" i="58"/>
  <c r="F45" i="58"/>
  <c r="F19" i="58"/>
  <c r="F46" i="58"/>
  <c r="F20" i="58"/>
  <c r="F47" i="58"/>
  <c r="F21" i="58"/>
  <c r="F48" i="58"/>
  <c r="F22" i="58"/>
  <c r="F49" i="58"/>
  <c r="F23" i="58"/>
  <c r="F50" i="58"/>
  <c r="F24" i="58"/>
  <c r="F51" i="58"/>
  <c r="F25" i="58"/>
  <c r="F52" i="58"/>
  <c r="F26" i="58"/>
  <c r="F53" i="58"/>
  <c r="F27" i="58"/>
  <c r="F54" i="58"/>
  <c r="F28" i="58"/>
  <c r="F55" i="58"/>
  <c r="F29" i="58"/>
  <c r="F56" i="58"/>
  <c r="F30" i="58"/>
  <c r="F57" i="58"/>
  <c r="F31" i="58"/>
  <c r="F58" i="58"/>
  <c r="F60" i="58"/>
  <c r="E10" i="58"/>
  <c r="E9" i="58"/>
  <c r="E37" i="58"/>
  <c r="E11" i="58"/>
  <c r="E38" i="58"/>
  <c r="E12" i="58"/>
  <c r="E39" i="58"/>
  <c r="E13" i="58"/>
  <c r="E40" i="58"/>
  <c r="E14" i="58"/>
  <c r="E41" i="58"/>
  <c r="E15" i="58"/>
  <c r="E42" i="58"/>
  <c r="E16" i="58"/>
  <c r="E43" i="58"/>
  <c r="E17" i="58"/>
  <c r="E44" i="58"/>
  <c r="E18" i="58"/>
  <c r="E45" i="58"/>
  <c r="E19" i="58"/>
  <c r="E46" i="58"/>
  <c r="E20" i="58"/>
  <c r="E47" i="58"/>
  <c r="E21" i="58"/>
  <c r="E48" i="58"/>
  <c r="E22" i="58"/>
  <c r="E49" i="58"/>
  <c r="E23" i="58"/>
  <c r="E50" i="58"/>
  <c r="E24" i="58"/>
  <c r="E51" i="58"/>
  <c r="E25" i="58"/>
  <c r="E52" i="58"/>
  <c r="E26" i="58"/>
  <c r="E53" i="58"/>
  <c r="E27" i="58"/>
  <c r="E54" i="58"/>
  <c r="E28" i="58"/>
  <c r="E55" i="58"/>
  <c r="E29" i="58"/>
  <c r="E56" i="58"/>
  <c r="E30" i="58"/>
  <c r="E57" i="58"/>
  <c r="E31" i="58"/>
  <c r="E58" i="58"/>
  <c r="E60" i="58"/>
  <c r="D10" i="58"/>
  <c r="D9" i="58"/>
  <c r="D37" i="58"/>
  <c r="D11" i="58"/>
  <c r="D38" i="58"/>
  <c r="D12" i="58"/>
  <c r="D39" i="58"/>
  <c r="D13" i="58"/>
  <c r="D40" i="58"/>
  <c r="D14" i="58"/>
  <c r="D41" i="58"/>
  <c r="D15" i="58"/>
  <c r="D42" i="58"/>
  <c r="D16" i="58"/>
  <c r="D43" i="58"/>
  <c r="D17" i="58"/>
  <c r="D44" i="58"/>
  <c r="D18" i="58"/>
  <c r="D45" i="58"/>
  <c r="D19" i="58"/>
  <c r="D46" i="58"/>
  <c r="D20" i="58"/>
  <c r="D47" i="58"/>
  <c r="D21" i="58"/>
  <c r="D48" i="58"/>
  <c r="D22" i="58"/>
  <c r="D49" i="58"/>
  <c r="D23" i="58"/>
  <c r="D50" i="58"/>
  <c r="D24" i="58"/>
  <c r="D51" i="58"/>
  <c r="D25" i="58"/>
  <c r="D52" i="58"/>
  <c r="D26" i="58"/>
  <c r="D53" i="58"/>
  <c r="D27" i="58"/>
  <c r="D54" i="58"/>
  <c r="D28" i="58"/>
  <c r="D55" i="58"/>
  <c r="D29" i="58"/>
  <c r="D56" i="58"/>
  <c r="D30" i="58"/>
  <c r="D57" i="58"/>
  <c r="D31" i="58"/>
  <c r="D58" i="58"/>
  <c r="D60" i="58"/>
  <c r="C10" i="58"/>
  <c r="C9" i="58"/>
  <c r="C37" i="58"/>
  <c r="C11" i="58"/>
  <c r="C38" i="58"/>
  <c r="C12" i="58"/>
  <c r="C39" i="58"/>
  <c r="C13" i="58"/>
  <c r="C40" i="58"/>
  <c r="C14" i="58"/>
  <c r="C41" i="58"/>
  <c r="C15" i="58"/>
  <c r="C42" i="58"/>
  <c r="C16" i="58"/>
  <c r="C43" i="58"/>
  <c r="C17" i="58"/>
  <c r="C44" i="58"/>
  <c r="C18" i="58"/>
  <c r="C45" i="58"/>
  <c r="C19" i="58"/>
  <c r="C46" i="58"/>
  <c r="C20" i="58"/>
  <c r="C47" i="58"/>
  <c r="C21" i="58"/>
  <c r="C48" i="58"/>
  <c r="C22" i="58"/>
  <c r="C49" i="58"/>
  <c r="C23" i="58"/>
  <c r="C50" i="58"/>
  <c r="C24" i="58"/>
  <c r="C51" i="58"/>
  <c r="C25" i="58"/>
  <c r="C52" i="58"/>
  <c r="C26" i="58"/>
  <c r="C53" i="58"/>
  <c r="C27" i="58"/>
  <c r="C54" i="58"/>
  <c r="C28" i="58"/>
  <c r="C55" i="58"/>
  <c r="C29" i="58"/>
  <c r="C56" i="58"/>
  <c r="C30" i="58"/>
  <c r="C57" i="58"/>
  <c r="C31" i="58"/>
  <c r="C58" i="58"/>
  <c r="C60" i="58"/>
  <c r="B10" i="58"/>
  <c r="B9" i="58"/>
  <c r="B37" i="58"/>
  <c r="B11" i="58"/>
  <c r="B38" i="58"/>
  <c r="B12" i="58"/>
  <c r="B39" i="58"/>
  <c r="B13" i="58"/>
  <c r="B40" i="58"/>
  <c r="B14" i="58"/>
  <c r="B41" i="58"/>
  <c r="B15" i="58"/>
  <c r="B42" i="58"/>
  <c r="B16" i="58"/>
  <c r="B43" i="58"/>
  <c r="B17" i="58"/>
  <c r="B44" i="58"/>
  <c r="B18" i="58"/>
  <c r="B45" i="58"/>
  <c r="B19" i="58"/>
  <c r="B46" i="58"/>
  <c r="B20" i="58"/>
  <c r="B47" i="58"/>
  <c r="B21" i="58"/>
  <c r="B48" i="58"/>
  <c r="B22" i="58"/>
  <c r="B49" i="58"/>
  <c r="B23" i="58"/>
  <c r="B50" i="58"/>
  <c r="B24" i="58"/>
  <c r="B51" i="58"/>
  <c r="B25" i="58"/>
  <c r="B52" i="58"/>
  <c r="B26" i="58"/>
  <c r="B53" i="58"/>
  <c r="B27" i="58"/>
  <c r="B54" i="58"/>
  <c r="B28" i="58"/>
  <c r="B55" i="58"/>
  <c r="B29" i="58"/>
  <c r="B56" i="58"/>
  <c r="B30" i="58"/>
  <c r="B57" i="58"/>
  <c r="B31" i="58"/>
  <c r="B58" i="58"/>
  <c r="B60" i="58"/>
  <c r="H8" i="58"/>
  <c r="H36" i="58"/>
  <c r="G8" i="58"/>
  <c r="G36" i="58"/>
  <c r="F8" i="58"/>
  <c r="F36" i="58"/>
  <c r="E8" i="58"/>
  <c r="E36" i="58"/>
  <c r="D8" i="58"/>
  <c r="D36" i="58"/>
  <c r="C8" i="58"/>
  <c r="C36" i="58"/>
  <c r="B8" i="58"/>
  <c r="B36" i="58"/>
  <c r="H7" i="58"/>
  <c r="H35" i="58"/>
  <c r="G7" i="58"/>
  <c r="G35" i="58"/>
  <c r="F7" i="58"/>
  <c r="F35" i="58"/>
  <c r="E7" i="58"/>
  <c r="E35" i="58"/>
  <c r="D7" i="58"/>
  <c r="D35" i="58"/>
  <c r="C7" i="58"/>
  <c r="C35" i="58"/>
  <c r="B7" i="58"/>
  <c r="B35" i="58"/>
  <c r="K31" i="58"/>
  <c r="K30" i="58"/>
  <c r="K29" i="58"/>
  <c r="K28" i="58"/>
  <c r="K27" i="58"/>
  <c r="K26" i="58"/>
  <c r="K25" i="58"/>
  <c r="K24" i="58"/>
  <c r="K23" i="58"/>
  <c r="K22" i="58"/>
  <c r="K21" i="58"/>
  <c r="K20" i="58"/>
  <c r="K19" i="58"/>
  <c r="K18" i="58"/>
  <c r="K17" i="58"/>
  <c r="I16" i="58"/>
  <c r="J16" i="58"/>
  <c r="K16" i="58"/>
  <c r="I15" i="58"/>
  <c r="J15" i="58"/>
  <c r="K15" i="58"/>
  <c r="I14" i="58"/>
  <c r="J14" i="58"/>
  <c r="K14" i="58"/>
  <c r="I13" i="58"/>
  <c r="J13" i="58"/>
  <c r="K13" i="58"/>
  <c r="I12" i="58"/>
  <c r="J12" i="58"/>
  <c r="K12" i="58"/>
  <c r="I11" i="58"/>
  <c r="J11" i="58"/>
  <c r="K11" i="58"/>
  <c r="I10" i="58"/>
  <c r="J10" i="58"/>
  <c r="K10" i="58"/>
  <c r="I9" i="58"/>
  <c r="J9" i="58"/>
  <c r="K9" i="58"/>
  <c r="I8" i="58"/>
  <c r="J8" i="58"/>
  <c r="K8" i="58"/>
  <c r="I7" i="58"/>
  <c r="J7" i="58"/>
  <c r="K7" i="58"/>
  <c r="V8" i="54"/>
  <c r="U8" i="54"/>
  <c r="T8" i="54"/>
  <c r="S8" i="54"/>
  <c r="R8" i="54"/>
  <c r="Q8" i="54"/>
  <c r="P8" i="54"/>
  <c r="O8" i="54"/>
  <c r="N8" i="54"/>
  <c r="M8" i="54"/>
  <c r="L8" i="54"/>
  <c r="K8" i="54"/>
  <c r="J8" i="54"/>
  <c r="I8" i="54"/>
  <c r="H8" i="54"/>
  <c r="G8" i="54"/>
  <c r="F8" i="54"/>
  <c r="E8" i="54"/>
  <c r="D8" i="54"/>
  <c r="C8" i="54"/>
  <c r="B8" i="54"/>
  <c r="V7" i="54"/>
  <c r="U7" i="54"/>
  <c r="T7" i="54"/>
  <c r="S7" i="54"/>
  <c r="R7" i="54"/>
  <c r="Q7" i="54"/>
  <c r="P7" i="54"/>
  <c r="O7" i="54"/>
  <c r="N7" i="54"/>
  <c r="M7" i="54"/>
  <c r="L7" i="54"/>
  <c r="K7" i="54"/>
  <c r="J7" i="54"/>
  <c r="I7" i="54"/>
  <c r="H7" i="54"/>
  <c r="G7" i="54"/>
  <c r="F7" i="54"/>
  <c r="E7" i="54"/>
  <c r="D7" i="54"/>
  <c r="C7" i="54"/>
  <c r="B7" i="54"/>
  <c r="V6" i="54"/>
  <c r="U6" i="54"/>
  <c r="T6" i="54"/>
  <c r="S6" i="54"/>
  <c r="R6" i="54"/>
  <c r="Q6" i="54"/>
  <c r="P6" i="54"/>
  <c r="O6" i="54"/>
  <c r="N6" i="54"/>
  <c r="M6" i="54"/>
  <c r="L6" i="54"/>
  <c r="K6" i="54"/>
  <c r="J6" i="54"/>
  <c r="I6" i="54"/>
  <c r="H6" i="54"/>
  <c r="G6" i="54"/>
  <c r="F6" i="54"/>
  <c r="E6" i="54"/>
  <c r="D6" i="54"/>
  <c r="C6" i="54"/>
  <c r="B6" i="54"/>
  <c r="C5" i="54"/>
  <c r="D5" i="54"/>
  <c r="E5" i="54"/>
  <c r="F5" i="54"/>
  <c r="G5" i="54"/>
  <c r="H5" i="54"/>
  <c r="I5" i="54"/>
  <c r="J5" i="54"/>
  <c r="K5" i="54"/>
  <c r="L5" i="54"/>
  <c r="M5" i="54"/>
  <c r="N5" i="54"/>
  <c r="O5" i="54"/>
  <c r="P5" i="54"/>
  <c r="Q5" i="54"/>
  <c r="R5" i="54"/>
  <c r="S5" i="54"/>
  <c r="T5" i="54"/>
  <c r="U5" i="54"/>
  <c r="V5" i="54"/>
  <c r="C5" i="53"/>
  <c r="D5" i="53"/>
  <c r="E5" i="53"/>
  <c r="F5" i="53"/>
  <c r="G5" i="53"/>
  <c r="H5" i="53"/>
  <c r="I5" i="53"/>
  <c r="J5" i="53"/>
  <c r="K5" i="53"/>
  <c r="L5" i="53"/>
  <c r="M5" i="53"/>
  <c r="N5" i="53"/>
  <c r="O5" i="53"/>
  <c r="P5" i="53"/>
  <c r="Q5" i="53"/>
  <c r="R5" i="53"/>
  <c r="S5" i="53"/>
  <c r="T5" i="53"/>
  <c r="U5" i="53"/>
  <c r="V5" i="53"/>
  <c r="V12" i="51"/>
  <c r="U12" i="51"/>
  <c r="T12" i="51"/>
  <c r="S12" i="51"/>
  <c r="R12" i="51"/>
  <c r="Q12" i="51"/>
  <c r="P12" i="51"/>
  <c r="O12" i="51"/>
  <c r="N12" i="51"/>
  <c r="M12" i="51"/>
  <c r="L12" i="51"/>
  <c r="K12" i="51"/>
  <c r="J12" i="51"/>
  <c r="I12" i="51"/>
  <c r="H12" i="51"/>
  <c r="G12" i="51"/>
  <c r="F12" i="51"/>
  <c r="E12" i="51"/>
  <c r="D12" i="51"/>
  <c r="C12" i="51"/>
  <c r="B12" i="51"/>
  <c r="V11" i="51"/>
  <c r="U11" i="51"/>
  <c r="T11" i="51"/>
  <c r="S11" i="51"/>
  <c r="R11" i="51"/>
  <c r="Q11" i="51"/>
  <c r="P11" i="51"/>
  <c r="O11" i="51"/>
  <c r="N11" i="51"/>
  <c r="M11" i="51"/>
  <c r="L11" i="51"/>
  <c r="K11" i="51"/>
  <c r="J11" i="51"/>
  <c r="I11" i="51"/>
  <c r="H11" i="51"/>
  <c r="G11" i="51"/>
  <c r="F11" i="51"/>
  <c r="E11" i="51"/>
  <c r="D11" i="51"/>
  <c r="C11" i="51"/>
  <c r="B11" i="51"/>
  <c r="C10" i="51"/>
  <c r="D10" i="51"/>
  <c r="E10" i="51"/>
  <c r="F10" i="51"/>
  <c r="G10" i="51"/>
  <c r="H10" i="51"/>
  <c r="I10" i="51"/>
  <c r="J10" i="51"/>
  <c r="K10" i="51"/>
  <c r="L10" i="51"/>
  <c r="M10" i="51"/>
  <c r="N10" i="51"/>
  <c r="O10" i="51"/>
  <c r="P10" i="51"/>
  <c r="Q10" i="51"/>
  <c r="R10" i="51"/>
  <c r="S10" i="51"/>
  <c r="T10" i="51"/>
  <c r="U10" i="51"/>
  <c r="V10" i="51"/>
  <c r="V7" i="51"/>
  <c r="U7" i="51"/>
  <c r="T7" i="51"/>
  <c r="S7" i="51"/>
  <c r="R7" i="51"/>
  <c r="Q7" i="51"/>
  <c r="P7" i="51"/>
  <c r="O7" i="51"/>
  <c r="N7" i="51"/>
  <c r="M7" i="51"/>
  <c r="L7" i="51"/>
  <c r="K7" i="51"/>
  <c r="J7" i="51"/>
  <c r="I7" i="51"/>
  <c r="H7" i="51"/>
  <c r="G7" i="51"/>
  <c r="F7" i="51"/>
  <c r="E7" i="51"/>
  <c r="D7" i="51"/>
  <c r="C7" i="51"/>
  <c r="B7" i="51"/>
  <c r="V6" i="51"/>
  <c r="U6" i="51"/>
  <c r="T6" i="51"/>
  <c r="S6" i="51"/>
  <c r="R6" i="51"/>
  <c r="Q6" i="51"/>
  <c r="P6" i="51"/>
  <c r="O6" i="51"/>
  <c r="N6" i="51"/>
  <c r="M6" i="51"/>
  <c r="L6" i="51"/>
  <c r="K6" i="51"/>
  <c r="J6" i="51"/>
  <c r="I6" i="51"/>
  <c r="H6" i="51"/>
  <c r="G6" i="51"/>
  <c r="F6" i="51"/>
  <c r="E6" i="51"/>
  <c r="D6" i="51"/>
  <c r="C6" i="51"/>
  <c r="B6" i="51"/>
  <c r="V5" i="51"/>
  <c r="U5" i="51"/>
  <c r="T5" i="51"/>
  <c r="S5" i="51"/>
  <c r="R5" i="51"/>
  <c r="Q5" i="51"/>
  <c r="P5" i="51"/>
  <c r="O5" i="51"/>
  <c r="N5" i="51"/>
  <c r="M5" i="51"/>
  <c r="L5" i="51"/>
  <c r="K5" i="51"/>
  <c r="J5" i="51"/>
  <c r="I5" i="51"/>
  <c r="H5" i="51"/>
  <c r="G5" i="51"/>
  <c r="F5" i="51"/>
  <c r="E5" i="51"/>
  <c r="D5" i="51"/>
  <c r="C5" i="51"/>
  <c r="B5" i="51"/>
  <c r="C10" i="50"/>
  <c r="D10" i="50"/>
  <c r="E10" i="50"/>
  <c r="F10" i="50"/>
  <c r="G10" i="50"/>
  <c r="H10" i="50"/>
  <c r="I10" i="50"/>
  <c r="J10" i="50"/>
  <c r="K10" i="50"/>
  <c r="L10" i="50"/>
  <c r="M10" i="50"/>
  <c r="N10" i="50"/>
  <c r="O10" i="50"/>
  <c r="P10" i="50"/>
  <c r="Q10" i="50"/>
  <c r="R10" i="50"/>
  <c r="S10" i="50"/>
  <c r="T10" i="50"/>
  <c r="U10" i="50"/>
  <c r="V10" i="50"/>
  <c r="V23" i="49"/>
  <c r="U23" i="49"/>
  <c r="T23" i="49"/>
  <c r="S23" i="49"/>
  <c r="R23" i="49"/>
  <c r="Q23" i="49"/>
  <c r="P23" i="49"/>
  <c r="O23" i="49"/>
  <c r="N23" i="49"/>
  <c r="M23" i="49"/>
  <c r="L23" i="49"/>
  <c r="K23" i="49"/>
  <c r="J23" i="49"/>
  <c r="I23" i="49"/>
  <c r="H23" i="49"/>
  <c r="G23" i="49"/>
  <c r="F23" i="49"/>
  <c r="E23" i="49"/>
  <c r="D23" i="49"/>
  <c r="C23" i="49"/>
  <c r="B23" i="49"/>
  <c r="C6" i="49"/>
  <c r="D6" i="49"/>
  <c r="E6" i="49"/>
  <c r="F6" i="49"/>
  <c r="G6" i="49"/>
  <c r="H6" i="49"/>
  <c r="I6" i="49"/>
  <c r="J6" i="49"/>
  <c r="K6" i="49"/>
  <c r="L6" i="49"/>
  <c r="M6" i="49"/>
  <c r="N6" i="49"/>
  <c r="O6" i="49"/>
  <c r="P6" i="49"/>
  <c r="Q6" i="49"/>
  <c r="R6" i="49"/>
  <c r="S6" i="49"/>
  <c r="T6" i="49"/>
  <c r="U6" i="49"/>
  <c r="V6" i="49"/>
  <c r="C21" i="48"/>
  <c r="C20" i="48"/>
  <c r="C19" i="48"/>
  <c r="C18" i="48"/>
  <c r="C17" i="48"/>
  <c r="C16" i="48"/>
  <c r="C15" i="48"/>
  <c r="C14" i="48"/>
  <c r="C13" i="48"/>
  <c r="C12" i="48"/>
  <c r="C11" i="48"/>
  <c r="C10" i="48"/>
  <c r="C9" i="48"/>
  <c r="C8" i="48"/>
  <c r="C7" i="48"/>
  <c r="D7" i="46"/>
  <c r="D8" i="46"/>
  <c r="D12" i="46"/>
  <c r="C6" i="46"/>
  <c r="C7" i="46"/>
  <c r="C8" i="46"/>
  <c r="C12" i="46"/>
  <c r="B8" i="46"/>
  <c r="B7" i="46"/>
  <c r="B6" i="46"/>
  <c r="E105" i="39"/>
  <c r="D105" i="39"/>
  <c r="C105" i="39"/>
  <c r="D104" i="39"/>
  <c r="C104" i="39"/>
  <c r="I103" i="39"/>
  <c r="E103" i="39"/>
  <c r="E104" i="39"/>
  <c r="D103" i="39"/>
  <c r="H103" i="39"/>
  <c r="C103" i="39"/>
  <c r="G103" i="39"/>
  <c r="J100" i="39"/>
  <c r="F99" i="39"/>
  <c r="F97" i="39"/>
  <c r="F88" i="39"/>
  <c r="E88" i="39"/>
  <c r="D88" i="39"/>
  <c r="C88" i="39"/>
  <c r="E85" i="39"/>
  <c r="D85" i="39"/>
  <c r="E84" i="39"/>
  <c r="D84" i="39"/>
  <c r="E83" i="39"/>
  <c r="D83" i="39"/>
  <c r="E82" i="39"/>
  <c r="D82" i="39"/>
  <c r="E81" i="39"/>
  <c r="D81" i="39"/>
  <c r="E80" i="39"/>
  <c r="D80" i="39"/>
  <c r="E79" i="39"/>
  <c r="I77" i="39"/>
  <c r="D79" i="39"/>
  <c r="C79" i="39"/>
  <c r="G78" i="39"/>
  <c r="H78" i="39"/>
  <c r="F78" i="39"/>
  <c r="H77" i="39"/>
  <c r="F77" i="39"/>
  <c r="H76" i="39"/>
  <c r="F76" i="39"/>
  <c r="H75" i="39"/>
  <c r="F75" i="39"/>
  <c r="H74" i="39"/>
  <c r="H80" i="39"/>
  <c r="F74" i="39"/>
  <c r="H73" i="39"/>
  <c r="F73" i="39"/>
  <c r="C132" i="38"/>
  <c r="C131" i="38"/>
  <c r="E130" i="38"/>
  <c r="D130" i="38"/>
  <c r="C130" i="38"/>
  <c r="G128" i="38"/>
  <c r="E128" i="38"/>
  <c r="E129" i="38"/>
  <c r="D128" i="38"/>
  <c r="D129" i="38"/>
  <c r="J125" i="38"/>
  <c r="F124" i="38"/>
  <c r="F122" i="38"/>
  <c r="C115" i="38"/>
  <c r="E113" i="38"/>
  <c r="F113" i="38"/>
  <c r="D113" i="38"/>
  <c r="E110" i="38"/>
  <c r="D110" i="38"/>
  <c r="E109" i="38"/>
  <c r="D109" i="38"/>
  <c r="E108" i="38"/>
  <c r="D108" i="38"/>
  <c r="E107" i="38"/>
  <c r="D107" i="38"/>
  <c r="E106" i="38"/>
  <c r="D106" i="38"/>
  <c r="C106" i="38"/>
  <c r="E105" i="38"/>
  <c r="D105" i="38"/>
  <c r="E104" i="38"/>
  <c r="I102" i="38"/>
  <c r="D104" i="38"/>
  <c r="H103" i="38"/>
  <c r="G103" i="38"/>
  <c r="F103" i="38"/>
  <c r="H102" i="38"/>
  <c r="G102" i="38"/>
  <c r="F102" i="38"/>
  <c r="G101" i="38"/>
  <c r="F101" i="38"/>
  <c r="H100" i="38"/>
  <c r="G100" i="38"/>
  <c r="F100" i="38"/>
  <c r="G99" i="38"/>
  <c r="F99" i="38"/>
  <c r="H98" i="38"/>
  <c r="G98" i="38"/>
  <c r="G105" i="38"/>
  <c r="F98" i="38"/>
  <c r="M211" i="37"/>
  <c r="L211" i="37"/>
  <c r="K211" i="37"/>
  <c r="J211" i="37"/>
  <c r="I211" i="37"/>
  <c r="H211" i="37"/>
  <c r="G211" i="37"/>
  <c r="F211" i="37"/>
  <c r="D211" i="37"/>
  <c r="C211" i="37"/>
  <c r="B211" i="37"/>
  <c r="M208" i="37"/>
  <c r="L208" i="37"/>
  <c r="K208" i="37"/>
  <c r="J208" i="37"/>
  <c r="I208" i="37"/>
  <c r="H208" i="37"/>
  <c r="G208" i="37"/>
  <c r="F208" i="37"/>
  <c r="D208" i="37"/>
  <c r="C208" i="37"/>
  <c r="B208" i="37"/>
  <c r="M152" i="37"/>
  <c r="L152" i="37"/>
  <c r="K152" i="37"/>
  <c r="J152" i="37"/>
  <c r="I152" i="37"/>
  <c r="H152" i="37"/>
  <c r="G152" i="37"/>
  <c r="F152" i="37"/>
  <c r="D152" i="37"/>
  <c r="C152" i="37"/>
  <c r="B152" i="37"/>
  <c r="I104" i="39"/>
  <c r="I105" i="39"/>
  <c r="G104" i="39"/>
  <c r="G105" i="39"/>
  <c r="G106" i="39"/>
  <c r="I129" i="38"/>
  <c r="H104" i="39"/>
  <c r="G129" i="38"/>
  <c r="I74" i="39"/>
  <c r="I76" i="39"/>
  <c r="I78" i="39"/>
  <c r="I98" i="38"/>
  <c r="H128" i="38"/>
  <c r="H130" i="38"/>
  <c r="G73" i="39"/>
  <c r="G75" i="39"/>
  <c r="G77" i="39"/>
  <c r="H105" i="39"/>
  <c r="I100" i="38"/>
  <c r="I128" i="38"/>
  <c r="I130" i="38"/>
  <c r="I131" i="38"/>
  <c r="H99" i="38"/>
  <c r="H105" i="38"/>
  <c r="H101" i="38"/>
  <c r="G130" i="38"/>
  <c r="I73" i="39"/>
  <c r="I80" i="39"/>
  <c r="I75" i="39"/>
  <c r="I99" i="38"/>
  <c r="I101" i="38"/>
  <c r="I103" i="38"/>
  <c r="G74" i="39"/>
  <c r="G76" i="39"/>
  <c r="H131" i="38"/>
  <c r="I105" i="38"/>
  <c r="H106" i="39"/>
  <c r="I106" i="39"/>
  <c r="G131" i="38"/>
  <c r="H129" i="38"/>
  <c r="G80" i="39"/>
  <c r="G23" i="21"/>
  <c r="G21" i="21"/>
  <c r="G22" i="21"/>
  <c r="G20" i="21"/>
  <c r="G19" i="21"/>
  <c r="F18" i="21"/>
  <c r="G18" i="21" s="1"/>
  <c r="F17" i="21"/>
  <c r="C17" i="21"/>
  <c r="G17" i="21" s="1"/>
  <c r="F16" i="21"/>
  <c r="G16" i="21" s="1"/>
  <c r="C16" i="21"/>
  <c r="F15" i="21"/>
  <c r="C15" i="21"/>
  <c r="G15" i="21" s="1"/>
  <c r="C14" i="21"/>
  <c r="F14" i="21"/>
  <c r="C13" i="21"/>
  <c r="F13" i="21"/>
  <c r="F12" i="21"/>
  <c r="C12" i="21"/>
  <c r="F11" i="21"/>
  <c r="C11" i="21"/>
  <c r="G11" i="21" s="1"/>
  <c r="C10" i="21"/>
  <c r="F10" i="21"/>
  <c r="G10" i="21" s="1"/>
  <c r="C9" i="21"/>
  <c r="F9" i="21"/>
  <c r="F8" i="21"/>
  <c r="G8" i="21" s="1"/>
  <c r="C8" i="21"/>
  <c r="F7" i="21"/>
  <c r="C7" i="21"/>
  <c r="G7" i="21" s="1"/>
  <c r="C6" i="21"/>
  <c r="G6" i="21" s="1"/>
  <c r="F6" i="21"/>
  <c r="AY45" i="11"/>
  <c r="AX45" i="11"/>
  <c r="AW45" i="11"/>
  <c r="AV45" i="11"/>
  <c r="AU45" i="11"/>
  <c r="AT45" i="11"/>
  <c r="AS45" i="11"/>
  <c r="AR45" i="11"/>
  <c r="AQ45" i="11"/>
  <c r="AP45" i="11"/>
  <c r="AY43" i="11"/>
  <c r="AX43" i="11"/>
  <c r="AW43" i="11"/>
  <c r="AV43" i="11"/>
  <c r="AU43" i="11"/>
  <c r="BA43" i="11"/>
  <c r="AT43" i="11"/>
  <c r="AS43" i="11"/>
  <c r="AR43" i="11"/>
  <c r="AQ43" i="11"/>
  <c r="AP43" i="11"/>
  <c r="AZ43" i="11"/>
  <c r="AY48" i="7"/>
  <c r="AX48" i="7"/>
  <c r="AW48" i="7"/>
  <c r="AV48" i="7"/>
  <c r="AU48" i="7"/>
  <c r="AT48" i="7"/>
  <c r="AS48" i="7"/>
  <c r="AR48" i="7"/>
  <c r="AQ48" i="7"/>
  <c r="AP48" i="7"/>
  <c r="BA46" i="7"/>
  <c r="AY46" i="7"/>
  <c r="AX46" i="7"/>
  <c r="AW46" i="7"/>
  <c r="AV46" i="7"/>
  <c r="AU46" i="7"/>
  <c r="AT46" i="7"/>
  <c r="AS46" i="7"/>
  <c r="AR46" i="7"/>
  <c r="AQ46" i="7"/>
  <c r="AP46" i="7"/>
  <c r="AZ46" i="7"/>
  <c r="AY49" i="4"/>
  <c r="AX49" i="4"/>
  <c r="AW49" i="4"/>
  <c r="AV49" i="4"/>
  <c r="AU49" i="4"/>
  <c r="AT49" i="4"/>
  <c r="AS49" i="4"/>
  <c r="AR49" i="4"/>
  <c r="AQ49" i="4"/>
  <c r="AP49" i="4"/>
  <c r="AY47" i="4"/>
  <c r="AX47" i="4"/>
  <c r="AW47" i="4"/>
  <c r="AV47" i="4"/>
  <c r="AU47" i="4"/>
  <c r="BA47" i="4"/>
  <c r="AT47" i="4"/>
  <c r="AS47" i="4"/>
  <c r="AR47" i="4"/>
  <c r="AQ47" i="4"/>
  <c r="AP47" i="4"/>
  <c r="AZ47" i="4"/>
  <c r="G14" i="21"/>
  <c r="G9" i="21"/>
  <c r="G13" i="21"/>
  <c r="F9" i="93" l="1"/>
  <c r="N9" i="93"/>
  <c r="V9" i="93"/>
  <c r="B9" i="93"/>
  <c r="J9" i="93"/>
  <c r="R9" i="93"/>
  <c r="Y95" i="69"/>
  <c r="U95" i="69"/>
  <c r="T95" i="69"/>
  <c r="G12" i="21"/>
  <c r="Q95" i="69"/>
  <c r="AI60" i="59"/>
  <c r="F95" i="69"/>
  <c r="N95" i="69"/>
  <c r="V95" i="69"/>
  <c r="H95" i="69"/>
  <c r="P95" i="69"/>
  <c r="X95" i="69"/>
  <c r="J95" i="69"/>
  <c r="R95" i="69"/>
</calcChain>
</file>

<file path=xl/sharedStrings.xml><?xml version="1.0" encoding="utf-8"?>
<sst xmlns="http://schemas.openxmlformats.org/spreadsheetml/2006/main" count="1706" uniqueCount="549">
  <si>
    <t>Unidad: MTEP</t>
  </si>
  <si>
    <t>Petróleo</t>
  </si>
  <si>
    <t>Gas Natural</t>
  </si>
  <si>
    <t>Carbón</t>
  </si>
  <si>
    <t>Nuclear</t>
  </si>
  <si>
    <t>Hidroeléctrica</t>
  </si>
  <si>
    <t>Renovables</t>
  </si>
  <si>
    <t>Total</t>
  </si>
  <si>
    <t>Unidad: MBBL</t>
  </si>
  <si>
    <t>Norte América</t>
  </si>
  <si>
    <t>Centro y Sudamérica</t>
  </si>
  <si>
    <t>Europa &amp;Eurasia</t>
  </si>
  <si>
    <t>Medio Oriente</t>
  </si>
  <si>
    <t>África</t>
  </si>
  <si>
    <t>Asia Pacífico</t>
  </si>
  <si>
    <t>Tasa Crecimiento</t>
  </si>
  <si>
    <t>Unidad: kBPD</t>
  </si>
  <si>
    <t>Iran</t>
  </si>
  <si>
    <t>Canadá</t>
  </si>
  <si>
    <t>Alemania</t>
  </si>
  <si>
    <t>Corea del Sur</t>
  </si>
  <si>
    <t>Rusia</t>
  </si>
  <si>
    <t>Brasil</t>
  </si>
  <si>
    <t>Arabia Saudita</t>
  </si>
  <si>
    <t>Japón</t>
  </si>
  <si>
    <t>India</t>
  </si>
  <si>
    <t>China</t>
  </si>
  <si>
    <t>Estados Unidos</t>
  </si>
  <si>
    <t>Fuente: EIA</t>
  </si>
  <si>
    <t>WTI</t>
  </si>
  <si>
    <t>http://tonto.eia.gov/dnav/pet/hist/LeafHandler.ashx?n=PET&amp;s=RWTC&amp;f=M</t>
  </si>
  <si>
    <t>BRENT</t>
  </si>
  <si>
    <t>http://tonto.eia.gov/dnav/pet/hist/LeafHandler.ashx?n=PET&amp;s=RBRTE&amp;f=M</t>
  </si>
  <si>
    <t>Unidad:USD/BBL</t>
  </si>
  <si>
    <t>Evolución del precio del petróleo</t>
  </si>
  <si>
    <t>Fecha</t>
  </si>
  <si>
    <t>Unidad: MBPD</t>
  </si>
  <si>
    <t>Producción mundial de derivados de petróleo</t>
  </si>
  <si>
    <t>Europa &amp; Eurasia</t>
  </si>
  <si>
    <t>Asia Pacifico</t>
  </si>
  <si>
    <t>Unidad:  Miles MBBL</t>
  </si>
  <si>
    <t>Emiratos Arabes</t>
  </si>
  <si>
    <t>Kuwait</t>
  </si>
  <si>
    <t>Iraq</t>
  </si>
  <si>
    <t>Irán</t>
  </si>
  <si>
    <t>Venezuela</t>
  </si>
  <si>
    <t xml:space="preserve">Total </t>
  </si>
  <si>
    <t>Irak</t>
  </si>
  <si>
    <t>Fuente:Agencia Internacional de Energía. Energy Security – What is energy security?.</t>
  </si>
  <si>
    <t>https://www.iea.org/topics/energysecurity/subtopics/whatisenergysecurity/</t>
  </si>
  <si>
    <t>Fuente:Agencia Internacional de Energía. Sistema de respuesta de la AIE ante situaciones de emergencia en el abastecimiento de petróleo 2010</t>
  </si>
  <si>
    <t>https://www.iea.org/publications/freepublications/publication/fs_response_system_spanish.pdf</t>
  </si>
  <si>
    <t>Fuente: DANE</t>
  </si>
  <si>
    <t>Unidad: Miles de Millones de COP</t>
  </si>
  <si>
    <t>INDICADORES ECONÓMICOS</t>
  </si>
  <si>
    <t>Datos originales tomados de DANE</t>
  </si>
  <si>
    <t xml:space="preserve">Producto Interno Bruto </t>
  </si>
  <si>
    <t>Inflación - IPC Anual</t>
  </si>
  <si>
    <t>Inflación</t>
  </si>
  <si>
    <t>Variación PIB DANE</t>
  </si>
  <si>
    <t>Evolución de Indicadores económicos</t>
  </si>
  <si>
    <t>MES</t>
  </si>
  <si>
    <t>Exportaciones tradicionales</t>
  </si>
  <si>
    <t>No tradicionales</t>
  </si>
  <si>
    <t>Total exportaciones</t>
  </si>
  <si>
    <t>Café</t>
  </si>
  <si>
    <t>Petróleo y sus derivados</t>
  </si>
  <si>
    <t>Ferroníquel</t>
  </si>
  <si>
    <t xml:space="preserve">Total Exportaciones Tradicionales </t>
  </si>
  <si>
    <t>Crecimiento exportaciones no tradicionales</t>
  </si>
  <si>
    <t>Miles de Dólares FOB</t>
  </si>
  <si>
    <t>Inversión extranjera directa en Colombia</t>
  </si>
  <si>
    <t xml:space="preserve">Colombia, exportaciones de café, carbón, petróleo y sus derivados,  ferroníquel y no tradicionales, </t>
  </si>
  <si>
    <t>según valores y toneladas métricas</t>
  </si>
  <si>
    <r>
      <t>p</t>
    </r>
    <r>
      <rPr>
        <sz val="8"/>
        <rFont val="Arial"/>
        <family val="2"/>
      </rPr>
      <t xml:space="preserve"> Cifras provisionales.</t>
    </r>
  </si>
  <si>
    <t>https://www.dane.gov.co/index.php/estadisticas-por-tema/comercio-internacional/balanza-comercial</t>
  </si>
  <si>
    <t>Unidad: Millones de dólares FOB</t>
  </si>
  <si>
    <t>Colombia, balanza comercial anual</t>
  </si>
  <si>
    <t>Comportamiento esperado del indicador R/P</t>
  </si>
  <si>
    <t>Millones de dólares FOB</t>
  </si>
  <si>
    <t>Años</t>
  </si>
  <si>
    <t>Exportaciones</t>
  </si>
  <si>
    <t>Importaciones</t>
  </si>
  <si>
    <t>Balanza</t>
  </si>
  <si>
    <t>Fuente: DIAN- DANE (IMPO)</t>
  </si>
  <si>
    <t>TOTAL</t>
  </si>
  <si>
    <t>Sector Petrolero</t>
  </si>
  <si>
    <t>Comercio</t>
  </si>
  <si>
    <t>Servicios</t>
  </si>
  <si>
    <t>Otros Sector Minero Energético</t>
  </si>
  <si>
    <t>Agricultura y Otros</t>
  </si>
  <si>
    <t>Manufactura</t>
  </si>
  <si>
    <t>Construcción y Otros</t>
  </si>
  <si>
    <t>Fuente: ANH</t>
  </si>
  <si>
    <t>http://www.anh.gov.co/ANH-en-Datos/Paginas/Cifras-y-Estad%C3%ADsticas.aspx</t>
  </si>
  <si>
    <t>Unidad: Miles de km Equivalentes</t>
  </si>
  <si>
    <t>Exploración</t>
  </si>
  <si>
    <t>Año</t>
  </si>
  <si>
    <t>Unidad: Pozos Exploratorios</t>
  </si>
  <si>
    <t>Perforación de pozos exploratorios</t>
  </si>
  <si>
    <t>Pozos</t>
  </si>
  <si>
    <t xml:space="preserve">Productor </t>
  </si>
  <si>
    <t xml:space="preserve"> Prueba</t>
  </si>
  <si>
    <t>Seco</t>
  </si>
  <si>
    <t>Tasa de éxito</t>
  </si>
  <si>
    <t>http://www.anh.gov.co/Operaciones-Regalias-y-Participaciones/Paginas/Sistema-Integrado-de-Reservas.aspx</t>
  </si>
  <si>
    <t>Reservas*</t>
  </si>
  <si>
    <t>Evolución de reservas probadas de petróleo en Colombia</t>
  </si>
  <si>
    <t>Reservas Probadas</t>
  </si>
  <si>
    <t xml:space="preserve">Reservas Probables </t>
  </si>
  <si>
    <t xml:space="preserve">Reservas Posibles </t>
  </si>
  <si>
    <t>Producción (kBPD)</t>
  </si>
  <si>
    <t>R/P (años)</t>
  </si>
  <si>
    <t>* Reservas y Produccion. Fuente: ANH - Estadisticas de Producción. http://www.anh.gov.co/Operaciones-Regalias-y-Participaciones/Sistema-Integrado-de-Operaciones/Paginas/Estadisticas-de-Produccion.aspx</t>
  </si>
  <si>
    <t>http://www.anh.gov.co/Operaciones-Regalias-y-Participaciones/Sistema-Integrado-de-Operaciones/Paginas/Estadisticas-de-Produccion.aspx</t>
  </si>
  <si>
    <t>Evolución de la producción de petróleo en Colombia</t>
  </si>
  <si>
    <t xml:space="preserve">Reservas </t>
  </si>
  <si>
    <t xml:space="preserve">Producción </t>
  </si>
  <si>
    <t>Relación R/P</t>
  </si>
  <si>
    <t>Fuente: ECOPETROL</t>
  </si>
  <si>
    <t>Unidad: BPD</t>
  </si>
  <si>
    <t>Oferta de combustibles refinería de Barrancabermeja</t>
  </si>
  <si>
    <t>Barrancabermeja</t>
  </si>
  <si>
    <t>Combustible</t>
  </si>
  <si>
    <t>Ventas</t>
  </si>
  <si>
    <t xml:space="preserve">Importación </t>
  </si>
  <si>
    <t>Gasolinas</t>
  </si>
  <si>
    <t>JP-A</t>
  </si>
  <si>
    <t>GLP</t>
  </si>
  <si>
    <t>Fuente: REFICAR</t>
  </si>
  <si>
    <t>Oferta de combustibles refinería de Cartagena</t>
  </si>
  <si>
    <t>Cartagena</t>
  </si>
  <si>
    <t>Productos</t>
  </si>
  <si>
    <t>Enero</t>
  </si>
  <si>
    <t>Febrero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</si>
  <si>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</si>
  <si>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</si>
  <si>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</si>
  <si>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</si>
  <si>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</si>
  <si>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</si>
  <si>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</si>
  <si>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</si>
  <si>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</si>
  <si>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EXPORTACIONES</t>
  </si>
  <si>
    <t>CRUDOS</t>
  </si>
  <si>
    <t>Caño Limon</t>
  </si>
  <si>
    <t>Castilla Blend</t>
  </si>
  <si>
    <t>Mares Blend</t>
  </si>
  <si>
    <t>Nare Blend</t>
  </si>
  <si>
    <t>Oriente Light</t>
  </si>
  <si>
    <t>South Blend</t>
  </si>
  <si>
    <t>Rubiales Blend</t>
  </si>
  <si>
    <t>Napo</t>
  </si>
  <si>
    <t>Magdalena Blend</t>
  </si>
  <si>
    <t>Southern Green Canyon</t>
  </si>
  <si>
    <t>Vasconia</t>
  </si>
  <si>
    <t>Vasconia Norte</t>
  </si>
  <si>
    <t>PRODUCTOS</t>
  </si>
  <si>
    <t>Fuel Oil</t>
  </si>
  <si>
    <t>High API Fuel</t>
  </si>
  <si>
    <t>Avigas</t>
  </si>
  <si>
    <t>Butane</t>
  </si>
  <si>
    <t>Cracked Naphta</t>
  </si>
  <si>
    <t>Diluyent Naphta</t>
  </si>
  <si>
    <t>Gasoline Ron 92</t>
  </si>
  <si>
    <t>HSD</t>
  </si>
  <si>
    <t>Jet Fuel</t>
  </si>
  <si>
    <t>LCO</t>
  </si>
  <si>
    <t>LPG</t>
  </si>
  <si>
    <t>LSD</t>
  </si>
  <si>
    <t>Naphta</t>
  </si>
  <si>
    <t>Propane</t>
  </si>
  <si>
    <t>ULSD</t>
  </si>
  <si>
    <t>VGO</t>
  </si>
  <si>
    <t>Heating Oil</t>
  </si>
  <si>
    <t>RBOB</t>
  </si>
  <si>
    <t>TOTAL EXPORTACIONES</t>
  </si>
  <si>
    <t>IMPORTACIONES</t>
  </si>
  <si>
    <t>Bonga</t>
  </si>
  <si>
    <t>Calypso</t>
  </si>
  <si>
    <t>Coco</t>
  </si>
  <si>
    <t>Forties</t>
  </si>
  <si>
    <t>Importation Crude</t>
  </si>
  <si>
    <t>Plutonio</t>
  </si>
  <si>
    <t>Diluent Naphtha 9RVP</t>
  </si>
  <si>
    <t>Diluent Naphtha 11RVP</t>
  </si>
  <si>
    <t>Gasoline Ron 91.5 - Leticia</t>
  </si>
  <si>
    <t>HSD - Cucuta</t>
  </si>
  <si>
    <t>HSD - Leticia</t>
  </si>
  <si>
    <t>Jet Fuel - Leticia</t>
  </si>
  <si>
    <t>Fuel Oil - Leticia</t>
  </si>
  <si>
    <t>Jet Fuel Import</t>
  </si>
  <si>
    <t>Gasoline Ron 87 Import</t>
  </si>
  <si>
    <t>Gasoline Ron 92 Import</t>
  </si>
  <si>
    <t>Gasolina Importada Zona de Frontera</t>
  </si>
  <si>
    <t>Gasoline Unl 91 Import</t>
  </si>
  <si>
    <t>TOTAL IMPORTACIONES</t>
  </si>
  <si>
    <t>IMPORTACIONES DE ECOPETROL PARA VENTA A DRUMMOND</t>
  </si>
  <si>
    <t>BALANZA COMERCIAL ECOPETROL</t>
  </si>
  <si>
    <t>Fuente: SICOM</t>
  </si>
  <si>
    <t>http:/</t>
  </si>
  <si>
    <t>Consumo de combustibles</t>
  </si>
  <si>
    <t>ACPM</t>
  </si>
  <si>
    <t xml:space="preserve">Gasolina Corriente </t>
  </si>
  <si>
    <t xml:space="preserve">Gasolina Extra </t>
  </si>
  <si>
    <t>Biodiesel</t>
  </si>
  <si>
    <t>Etanol</t>
  </si>
  <si>
    <t>BPD</t>
  </si>
  <si>
    <t xml:space="preserve">ACPM </t>
  </si>
  <si>
    <t>GMC</t>
  </si>
  <si>
    <t>GME</t>
  </si>
  <si>
    <t>JET</t>
  </si>
  <si>
    <t>OH</t>
  </si>
  <si>
    <t>BIODIESEL</t>
  </si>
  <si>
    <t>SICOM</t>
  </si>
  <si>
    <t>SOBRETASA</t>
  </si>
  <si>
    <t>ACPM  st</t>
  </si>
  <si>
    <t>GMC st</t>
  </si>
  <si>
    <t>GME st</t>
  </si>
  <si>
    <t>corriente</t>
  </si>
  <si>
    <t>Gasolina Corriente</t>
  </si>
  <si>
    <t>Gasolina Extra</t>
  </si>
  <si>
    <t>Alcohol</t>
  </si>
  <si>
    <t>http://www.bp.com/en/global/corporate/energy-economics/statistical-review-of-world-energy.html</t>
  </si>
  <si>
    <t>https://www.dane.gov.co/files/investigaciones/comercio_exterior/exportaciones/2017/expo_tra_notra_abr17.xls</t>
  </si>
  <si>
    <t>http:</t>
  </si>
  <si>
    <t>Evolución de la balanza comercial colombiana</t>
  </si>
  <si>
    <t>Evolución de exportaciones colombianas</t>
  </si>
  <si>
    <t>Nuevas Politicas</t>
  </si>
  <si>
    <t>Consumo mundial de energía por fuente 2017-2040. Nuevas Politicas</t>
  </si>
  <si>
    <t>http://www.dane.gov.co/index.php/estadisticas-por-tema/cuentas-nacionales/cuentas-nacionales-trimestrales/historicos-producto-interno-bruto-pib</t>
  </si>
  <si>
    <t>http://www.dane.gov.co/index.php/estadisticas-por-tema/precios-y-costos/indice-de-precios-al-consumidor-ipc/ipc-historico</t>
  </si>
  <si>
    <t>Inflación IPC anual</t>
  </si>
  <si>
    <t>http://www.banrep.gov.co/es/inversion-directa</t>
  </si>
  <si>
    <t>Fuente: BANREP</t>
  </si>
  <si>
    <t>Total otros sectores</t>
  </si>
  <si>
    <t>Crecimiento otros sectores</t>
  </si>
  <si>
    <t>Crecimiento total</t>
  </si>
  <si>
    <t>Unidad: MBBL (millones de barriles)</t>
  </si>
  <si>
    <t>Producción millones barriles/año</t>
  </si>
  <si>
    <t>Evolución de la adquisición de sísmica 2017</t>
  </si>
  <si>
    <t>Información de reservas de la ANH a diciembre de 2017</t>
  </si>
  <si>
    <t>Históricos</t>
  </si>
  <si>
    <t>Reservas de petróleo por país 2017</t>
  </si>
  <si>
    <t>Resto</t>
  </si>
  <si>
    <t>Evolución de la producción mundial de petróleo 2017</t>
  </si>
  <si>
    <t>Consumo mundial de petróleo por región 2017</t>
  </si>
  <si>
    <t>Distribución mundial de las reservas de petróleo 2017</t>
  </si>
  <si>
    <t>Consumo mundial de energía por fuente 2017</t>
  </si>
  <si>
    <t>Capacidad mundial de refinación de petróleo 2017</t>
  </si>
  <si>
    <t>Consumo mundial de derivados del petróleo 2017</t>
  </si>
  <si>
    <t>Fuente: BP Statical Review June 2018 Primary energy: Consumption by fuel*</t>
  </si>
  <si>
    <t xml:space="preserve">Fuente:  BP Statical Review June 2018 Primary energy: Oil: Proved reserves </t>
  </si>
  <si>
    <t>Fuente:  BP Statical Review June 2018 Primary energy: Oil: Total proved reserves</t>
  </si>
  <si>
    <t>Fuente:  BP Statical Review June 2018 Primary energy: Oil: Production*</t>
  </si>
  <si>
    <t>Fuente:  BP Statical Review June 2018 Primary energy: Oil: Consumption*</t>
  </si>
  <si>
    <t>Fuente:  BP Statical Review June 2018 Primary energy: Oil: Refinery Capacities</t>
  </si>
  <si>
    <t>https://asb.opec.org/index.php/data-download</t>
  </si>
  <si>
    <t>Fuente: Annual Statistical Bulletin OPEC, 2018</t>
  </si>
  <si>
    <t>Crecimiento Exportaciones Tradicionales</t>
  </si>
  <si>
    <t>Total Exportaciones Tradicionales y No tradicionales</t>
  </si>
  <si>
    <t>Participacion petroleo y sus derivados, en el total de exportaciones (Tradicionales y no tradicionales)</t>
  </si>
  <si>
    <t>%</t>
  </si>
  <si>
    <t xml:space="preserve">Fuente: DANE Producto interno bruto constantes desestacionalizados / Inflación anual: variación del ipc de diciembre de cada año </t>
  </si>
  <si>
    <r>
      <t xml:space="preserve">1992 - 2017 </t>
    </r>
    <r>
      <rPr>
        <b/>
        <vertAlign val="superscript"/>
        <sz val="8"/>
        <rFont val="Arial"/>
        <family val="2"/>
      </rPr>
      <t>p</t>
    </r>
    <r>
      <rPr>
        <b/>
        <sz val="8"/>
        <rFont val="Arial"/>
        <family val="2"/>
      </rPr>
      <t xml:space="preserve"> (Abril)</t>
    </r>
  </si>
  <si>
    <t>Miles de km quivalente</t>
  </si>
  <si>
    <t>Fuente: ANH / Avisos de descubrimiento Informe Gestion ANH 2017</t>
  </si>
  <si>
    <t>GLP Total</t>
  </si>
  <si>
    <t>Consumo de combustibles líquidos en 2017</t>
  </si>
  <si>
    <t>Jet-A</t>
  </si>
  <si>
    <t>Fue Oíl</t>
  </si>
  <si>
    <t>Evolución del consumo de combustibles líquidos 2014-2017</t>
  </si>
  <si>
    <t>Fuente: BP Statical Review 2018 Primary energy: Consumption by fuel*</t>
  </si>
  <si>
    <t>Consumo mundial de energía por fuente 2018</t>
  </si>
  <si>
    <t>Hidroenergia</t>
  </si>
  <si>
    <t>1980 - 2017*</t>
  </si>
  <si>
    <t>Escenarios de Precios del Crudo Brent</t>
  </si>
  <si>
    <t xml:space="preserve">Unidad: </t>
  </si>
  <si>
    <t>USD/ BBL _Dic_2017</t>
  </si>
  <si>
    <t>Escenario Referencia</t>
  </si>
  <si>
    <t>Escenario Alto</t>
  </si>
  <si>
    <t>Escenario Bajo</t>
  </si>
  <si>
    <t>Escenarios de Precios de Gasolina y ACPM  Estación de Servicio Bogotá</t>
  </si>
  <si>
    <t>USD/ galòn _Dic_2017</t>
  </si>
  <si>
    <t>USD/Gal diciembre 2017</t>
  </si>
  <si>
    <t>Gasolina</t>
  </si>
  <si>
    <t>Esc Referencia ACPM</t>
  </si>
  <si>
    <t>Esc Alto ACPM</t>
  </si>
  <si>
    <t>Esc Bajo ACPM</t>
  </si>
  <si>
    <t>Esc Referencia GM</t>
  </si>
  <si>
    <t>Esc Alto GM</t>
  </si>
  <si>
    <t>Esc Bajo GM</t>
  </si>
  <si>
    <t>Escenarios de Precios de Energéticos</t>
  </si>
  <si>
    <t>DO PPP</t>
  </si>
  <si>
    <t>DO Pimp</t>
  </si>
  <si>
    <t>GM PImp</t>
  </si>
  <si>
    <t>GM PE</t>
  </si>
  <si>
    <t>GN</t>
  </si>
  <si>
    <t>USD/ MMBTU _Dic_2017</t>
  </si>
  <si>
    <t>Fuente: UPME</t>
  </si>
  <si>
    <t>Estimación de Reservas de Petróleo a Incorporar Según Escenario</t>
  </si>
  <si>
    <t>Escenario Medio</t>
  </si>
  <si>
    <t>Reservas Probables</t>
  </si>
  <si>
    <t>Recuperación Mejorada</t>
  </si>
  <si>
    <t>Yet To Find</t>
  </si>
  <si>
    <t>Recursos No Convencionales</t>
  </si>
  <si>
    <r>
      <rPr>
        <b/>
        <sz val="8"/>
        <rFont val="Arial"/>
        <family val="2"/>
      </rPr>
      <t>Escenario Bajo</t>
    </r>
    <r>
      <rPr>
        <sz val="8"/>
        <rFont val="Arial"/>
        <family val="2"/>
      </rPr>
      <t>:Reservas Probadas+75%Reservas Probables+50%Reservas Posibles+50%EOR: 3,209 MBls</t>
    </r>
  </si>
  <si>
    <r>
      <rPr>
        <b/>
        <sz val="8"/>
        <rFont val="Arial"/>
        <family val="2"/>
      </rPr>
      <t>Escenario Medio:</t>
    </r>
    <r>
      <rPr>
        <sz val="8"/>
        <rFont val="Arial"/>
        <family val="2"/>
      </rPr>
      <t>'Reservas Probadas+90%Reservas Probables+75%Reservas Posibles+75%EOR+50%YTF: 5,329 MBls</t>
    </r>
  </si>
  <si>
    <r>
      <rPr>
        <b/>
        <sz val="8"/>
        <rFont val="Arial"/>
        <family val="2"/>
      </rPr>
      <t>Escenario Alto:'</t>
    </r>
    <r>
      <rPr>
        <sz val="8"/>
        <rFont val="Arial"/>
        <family val="2"/>
      </rPr>
      <t>Reservas Probadas+Reservas Probables+Reservas Posibles+90%EOR+75%YTF: 7,025 MBls</t>
    </r>
  </si>
  <si>
    <t>'Reservas Probadas+Reservas Probables+Reservas Posibles+90%EOR+YTF</t>
  </si>
  <si>
    <t xml:space="preserve">Escenario Medio </t>
  </si>
  <si>
    <t xml:space="preserve">Escenario Alto </t>
  </si>
  <si>
    <t>Escenarios de Producción de Petróleo 2018-2038</t>
  </si>
  <si>
    <t>Distribución de Reservas por Nodo – Escenario Bajo</t>
  </si>
  <si>
    <t>Apiay</t>
  </si>
  <si>
    <t>CIB</t>
  </si>
  <si>
    <t>Rubiales</t>
  </si>
  <si>
    <t>Porvenir</t>
  </si>
  <si>
    <t>Orito</t>
  </si>
  <si>
    <t>Araguaney</t>
  </si>
  <si>
    <t>Tenay</t>
  </si>
  <si>
    <t>Ayacucho</t>
  </si>
  <si>
    <t>Velasquez 26</t>
  </si>
  <si>
    <t>Tibu</t>
  </si>
  <si>
    <t>Santiago</t>
  </si>
  <si>
    <t>Coveñas</t>
  </si>
  <si>
    <t>Banadia</t>
  </si>
  <si>
    <t>http://</t>
  </si>
  <si>
    <t>Capacidad de Refinación</t>
  </si>
  <si>
    <t>Total general</t>
  </si>
  <si>
    <t>Producción de Petróleo por Nodo – Escenario Bajo</t>
  </si>
  <si>
    <t>Carga Reficar</t>
  </si>
  <si>
    <t>Requerido Liv</t>
  </si>
  <si>
    <t>Requerido Pes</t>
  </si>
  <si>
    <t>Livianos</t>
  </si>
  <si>
    <t>Pesados</t>
  </si>
  <si>
    <t>Cabotaje de Orito</t>
  </si>
  <si>
    <t>Importación Livianos</t>
  </si>
  <si>
    <t>Importación Pesados</t>
  </si>
  <si>
    <t>Composición de la carga Refinería de Cartagena</t>
  </si>
  <si>
    <t>Requerimientos de Importación de Crudo para Refinería de Cartagena</t>
  </si>
  <si>
    <t>Jet</t>
  </si>
  <si>
    <t>Otros</t>
  </si>
  <si>
    <t>Oferta principales Combustibles Refinería de Cartagena</t>
  </si>
  <si>
    <t>Carga Barrancabermeja</t>
  </si>
  <si>
    <t>Area Barranca</t>
  </si>
  <si>
    <t>Ayacucho Liviano</t>
  </si>
  <si>
    <t>Vasconia Liviano</t>
  </si>
  <si>
    <t>Vasconia Pesado</t>
  </si>
  <si>
    <t>Ayacucho Pesado</t>
  </si>
  <si>
    <t>Importación Liviano</t>
  </si>
  <si>
    <t>Importación Pesado</t>
  </si>
  <si>
    <t>Composición de la carga Refinería de Barrancabermeja</t>
  </si>
  <si>
    <t>Requerimientos de Importación de Crudo para Refinería de Barrancabermeja</t>
  </si>
  <si>
    <t>Oferta principales Combustibles Refinería de Barrancabermeja</t>
  </si>
  <si>
    <t>Unidad: %</t>
  </si>
  <si>
    <t xml:space="preserve">Rendimiento </t>
  </si>
  <si>
    <t>Comparación Rendimiento Refinería de Barrancabermeja Modernizada</t>
  </si>
  <si>
    <t>Producto</t>
  </si>
  <si>
    <t>Actual</t>
  </si>
  <si>
    <t>Modernizada</t>
  </si>
  <si>
    <t xml:space="preserve">Jet </t>
  </si>
  <si>
    <t>Fuente:MHCP</t>
  </si>
  <si>
    <t>Escenarios de Crecimiento Económico y de IPC</t>
  </si>
  <si>
    <t>PIB</t>
  </si>
  <si>
    <t>IPC</t>
  </si>
  <si>
    <t>PERIODO</t>
  </si>
  <si>
    <t xml:space="preserve"> PIB BAJO </t>
  </si>
  <si>
    <t>PIB MEDIO</t>
  </si>
  <si>
    <t>PIB ALTO</t>
  </si>
  <si>
    <t>IPC BAJO</t>
  </si>
  <si>
    <t>IPC MEDIO</t>
  </si>
  <si>
    <t>IPC ALTO</t>
  </si>
  <si>
    <t>Unidad: GBTUD</t>
  </si>
  <si>
    <t>Proyección de Demanda de Energéticos Sector Transporte - Escenario Base</t>
  </si>
  <si>
    <t>Esce. Base</t>
  </si>
  <si>
    <t>GNV</t>
  </si>
  <si>
    <t>Electricidad</t>
  </si>
  <si>
    <t>GNL</t>
  </si>
  <si>
    <t xml:space="preserve">Escenario Base </t>
  </si>
  <si>
    <t xml:space="preserve">Esc. Tendencial </t>
  </si>
  <si>
    <t>Esc. Eficiente</t>
  </si>
  <si>
    <t>Escenarios de Proyección Nacional Sectores Transporte e Industria</t>
  </si>
  <si>
    <t>Diesel</t>
  </si>
  <si>
    <t>Aceite</t>
  </si>
  <si>
    <t xml:space="preserve">Escenarios de Proyección de ACPM, Gasolina, Jet, Electricidad, GLP y Gas Natural </t>
  </si>
  <si>
    <t>ACPM (BPD)</t>
  </si>
  <si>
    <t>GM (BPD)</t>
  </si>
  <si>
    <t>JET (BPD)</t>
  </si>
  <si>
    <t>GLP (BPD)</t>
  </si>
  <si>
    <t>GNV +GNL (GBTUD)</t>
  </si>
  <si>
    <t>Electricidad (GW-h/añp)</t>
  </si>
  <si>
    <t>E. Eficiente</t>
  </si>
  <si>
    <t>E. Tendencial</t>
  </si>
  <si>
    <t>E.Base</t>
  </si>
  <si>
    <t>Región</t>
  </si>
  <si>
    <t>Tasas de Crecimiento Demanda</t>
  </si>
  <si>
    <t>Norte</t>
  </si>
  <si>
    <t>Nororiente</t>
  </si>
  <si>
    <t>Central</t>
  </si>
  <si>
    <t>Oeste</t>
  </si>
  <si>
    <t>Bogotá</t>
  </si>
  <si>
    <t>Sur</t>
  </si>
  <si>
    <t>Fuente: UPME - LUXEN</t>
  </si>
  <si>
    <t>NORTE</t>
  </si>
  <si>
    <t>CENTRAL</t>
  </si>
  <si>
    <t>NORORIENTE</t>
  </si>
  <si>
    <t>BOGOTA</t>
  </si>
  <si>
    <t>SUR</t>
  </si>
  <si>
    <t>OESTE</t>
  </si>
  <si>
    <t>2018 -2025</t>
  </si>
  <si>
    <t>2025-2030</t>
  </si>
  <si>
    <t>2030-2038</t>
  </si>
  <si>
    <t>Proyección Demanda Regional Gasolina Motor-Escenario Base.</t>
  </si>
  <si>
    <t>2018 -2015</t>
  </si>
  <si>
    <t>Proyección Demanda Regional ACPM-Escenario Base</t>
  </si>
  <si>
    <t>Proyección Demanda Regional JET- Escenario Base</t>
  </si>
  <si>
    <t>01- Mamonal</t>
  </si>
  <si>
    <t>03- Galán</t>
  </si>
  <si>
    <t>04- Lisama</t>
  </si>
  <si>
    <t>05- Ayacucho</t>
  </si>
  <si>
    <t>06- Chimitá</t>
  </si>
  <si>
    <t>07- Sebastopol</t>
  </si>
  <si>
    <t>08- Salgar</t>
  </si>
  <si>
    <t>09- Mansilla</t>
  </si>
  <si>
    <t>10- Puente Aranda</t>
  </si>
  <si>
    <t>11- Tocancipá</t>
  </si>
  <si>
    <t>12 - Gualanday</t>
  </si>
  <si>
    <t>13- Neiva</t>
  </si>
  <si>
    <t>14- Manizales</t>
  </si>
  <si>
    <t>15- Pereira</t>
  </si>
  <si>
    <t>16- Cartago</t>
  </si>
  <si>
    <t>17- Medellín</t>
  </si>
  <si>
    <t>18- Yumbo</t>
  </si>
  <si>
    <t>19- Buenaventura</t>
  </si>
  <si>
    <t>20- Orito</t>
  </si>
  <si>
    <t>23- Import3</t>
  </si>
  <si>
    <t>21- Import1</t>
  </si>
  <si>
    <t>22- Import2</t>
  </si>
  <si>
    <t>Proyección Nodal ACPM-Escenario Base</t>
  </si>
  <si>
    <t>GM</t>
  </si>
  <si>
    <t>Proyección Nodal GM-Escenario Base</t>
  </si>
  <si>
    <t>Proyección Nodal JET-Escenario Base</t>
  </si>
  <si>
    <t>BASE ACPM</t>
  </si>
  <si>
    <t>12- Gualanday</t>
  </si>
  <si>
    <t/>
  </si>
  <si>
    <t>TOTAL (BPD)</t>
  </si>
  <si>
    <t>Mezcla</t>
  </si>
  <si>
    <t>Demanda ACPM</t>
  </si>
  <si>
    <t>Total sin Mezcla (kBPD)</t>
  </si>
  <si>
    <t>Oferta ACPM</t>
  </si>
  <si>
    <t>Bios</t>
  </si>
  <si>
    <t>Oferta</t>
  </si>
  <si>
    <t>Demanda</t>
  </si>
  <si>
    <t>BASE GM</t>
  </si>
  <si>
    <t>Demanda GM</t>
  </si>
  <si>
    <t>Total Sin Mezcla</t>
  </si>
  <si>
    <t>Oferta GM</t>
  </si>
  <si>
    <t>BASE JET</t>
  </si>
  <si>
    <t>Demanda JET</t>
  </si>
  <si>
    <t>Oferta JET</t>
  </si>
  <si>
    <t>Balance Costa</t>
  </si>
  <si>
    <t>Oferta Costa</t>
  </si>
  <si>
    <t>Demanda Costa</t>
  </si>
  <si>
    <t>Deficit (kBPD)</t>
  </si>
  <si>
    <t>Balance Interior</t>
  </si>
  <si>
    <t>Oferta Interior</t>
  </si>
  <si>
    <t>Demanda Interior</t>
  </si>
  <si>
    <t>Demanda Interior por Calidad</t>
  </si>
  <si>
    <t>***** Balance sin Bios en la demanda y la oferta</t>
  </si>
  <si>
    <t>Capacidad</t>
  </si>
  <si>
    <t>Carga del Oleoducto Araguaney  - Banadía</t>
  </si>
  <si>
    <t>Disponible Apiay</t>
  </si>
  <si>
    <t>Carga del Oleoducto Apiay</t>
  </si>
  <si>
    <t>Carga del Oleoducto Porvenir - Vasconia</t>
  </si>
  <si>
    <t>Vasconia Liv.</t>
  </si>
  <si>
    <t>Vasconia Pes.</t>
  </si>
  <si>
    <t>Carga de Ocensa</t>
  </si>
  <si>
    <t>Carga Oleoducto Ayacucho - Coveñas</t>
  </si>
  <si>
    <t>Carga Oleoducto Ayacucho - Coveñas 16"</t>
  </si>
  <si>
    <t>Disponibilidad en Coveñas</t>
  </si>
  <si>
    <t>Disponibilidad de crudo en Coveñas</t>
  </si>
  <si>
    <t>Araguaney Liv.</t>
  </si>
  <si>
    <t>Araguaney Pes.</t>
  </si>
  <si>
    <t>Carga del Oleoducto Banadía - Ayacucho</t>
  </si>
  <si>
    <t>Carga Bicentenario</t>
  </si>
  <si>
    <t>Disponible Rubiales</t>
  </si>
  <si>
    <t>Carga del Oleoducto de los Llanos</t>
  </si>
  <si>
    <t>Carga CIB</t>
  </si>
  <si>
    <t>Para Ayacucho</t>
  </si>
  <si>
    <t>Carga del Oleoducto Vasconia - Galán</t>
  </si>
  <si>
    <t>Carga Oleoducto de Colombia</t>
  </si>
  <si>
    <t>Pesado</t>
  </si>
  <si>
    <t>Liviano</t>
  </si>
  <si>
    <t>Area Coveñas</t>
  </si>
  <si>
    <t>ODC Liviano</t>
  </si>
  <si>
    <t>ODC Pesado</t>
  </si>
  <si>
    <t>Ocensa Pesado</t>
  </si>
  <si>
    <t>Ayacucho-Coveñas 16"  Liviano</t>
  </si>
  <si>
    <t>Ayacucho-Coveñas 16" Pesado</t>
  </si>
  <si>
    <t xml:space="preserve">Ayacucho Coveñas CLC </t>
  </si>
  <si>
    <t>Volumen Transportado por Carrtoanque</t>
  </si>
  <si>
    <t>Desde</t>
  </si>
  <si>
    <t>Hasta</t>
  </si>
  <si>
    <t>Banadía</t>
  </si>
  <si>
    <t>Galán</t>
  </si>
  <si>
    <t>Carrotanques requeridos / Dia</t>
  </si>
  <si>
    <t>Demanda de Vehículos para Transporte de Crudo – Escenario Bajo</t>
  </si>
  <si>
    <t>kBPD</t>
  </si>
  <si>
    <t>Nodo</t>
  </si>
  <si>
    <t>Volumen Poliductos</t>
  </si>
  <si>
    <t>Volumen Carrotanque</t>
  </si>
  <si>
    <t>No. Carrotanques*</t>
  </si>
  <si>
    <r>
      <rPr>
        <sz val="8"/>
        <rFont val="Arial"/>
        <family val="2"/>
      </rPr>
      <t>*</t>
    </r>
    <r>
      <rPr>
        <sz val="8"/>
        <color theme="1"/>
        <rFont val="Calibri"/>
        <family val="2"/>
        <scheme val="minor"/>
      </rPr>
      <t xml:space="preserve"> Carrotanques de 10 500 gal (250 BBL)</t>
    </r>
  </si>
  <si>
    <t>Volumen de Diluyente para Transporte de Crudo – Escenario Bajo</t>
  </si>
  <si>
    <t>Capacidad Transporte</t>
  </si>
  <si>
    <t>P1 Cartagena - Baranoa</t>
  </si>
  <si>
    <t xml:space="preserve"> </t>
  </si>
  <si>
    <t>Capacidad de Transporte</t>
  </si>
  <si>
    <t>Nafta</t>
  </si>
  <si>
    <t>P2 Pozos - Galán</t>
  </si>
  <si>
    <t>NAFTA</t>
  </si>
  <si>
    <t>P3 Galán - Lisama</t>
  </si>
  <si>
    <t>P4 Lisama - Chimitá</t>
  </si>
  <si>
    <t>P5 Galán - Sebastopol</t>
  </si>
  <si>
    <t>P7 Sebastopol - Salgar</t>
  </si>
  <si>
    <t>P6 Sebastopol - Medellín</t>
  </si>
  <si>
    <t>P9 Medellín - Cartago</t>
  </si>
  <si>
    <t>P10 Salgar - Manizales</t>
  </si>
  <si>
    <t>P15 Cartago - Yumbo</t>
  </si>
  <si>
    <t>P18 Yumbo - Buenaventura</t>
  </si>
  <si>
    <t>P12 Salgar - Gualanday</t>
  </si>
  <si>
    <t>P13 Salgar - Mansilla</t>
  </si>
  <si>
    <t>P8 Sebastopol - Tocancipá</t>
  </si>
  <si>
    <t>P11 Manizales - Pereira</t>
  </si>
  <si>
    <t>P14 Pereira - Cartago</t>
  </si>
  <si>
    <t>P16 Gualanday - Neiva</t>
  </si>
  <si>
    <t>P17 Mansilla - Puente Aranda</t>
  </si>
  <si>
    <t>Días de almacenamiento en terminales</t>
  </si>
  <si>
    <t>Terminales</t>
  </si>
  <si>
    <t>Sebastopol - Lisama</t>
  </si>
  <si>
    <t>Cobro hasta</t>
  </si>
  <si>
    <t>Inicio del Cobro</t>
  </si>
  <si>
    <t>02- Barranquilla</t>
  </si>
  <si>
    <t xml:space="preserve">Oferta </t>
  </si>
  <si>
    <t>02- Baranoa</t>
  </si>
  <si>
    <t>Importacion por Calidad &amp; Deficit</t>
  </si>
  <si>
    <t>Oferta Nacional de Derivados Barranca Modernizada ( ACPM  + GM + JET)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</si>
</sst>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\ _€_-;\-* #,##0.00\ _€_-;_-* &quot;-&quot;??\ _€_-;_-@_-"/>
    <numFmt numFmtId="164" formatCode="_-* #,##0.00_-;\-* #,##0.00_-;_-* &quot;-&quot;??_-;_-@_-"/>
    <numFmt numFmtId="165" formatCode="0.0%"/>
    <numFmt numFmtId="166" formatCode="[&gt;0.05]0.0;[=0]\-;\^"/>
    <numFmt numFmtId="167" formatCode="_-* #,##0.0_-;\-* #,##0.0_-;_-* &quot;-&quot;?_-;_-@_-"/>
    <numFmt numFmtId="168" formatCode="#,##0.0"/>
    <numFmt numFmtId="169" formatCode="0.0"/>
    <numFmt numFmtId="170" formatCode="_(* #,##0.00_);_(* \(#,##0.00\);_(* &quot;-&quot;??_);_(@_)"/>
    <numFmt numFmtId="171" formatCode="_ * #,##0_ ;_ * \-#,##0_ ;_ * &quot;-&quot;??_ ;_ @_ "/>
    <numFmt numFmtId="172" formatCode="0;[Red]0"/>
    <numFmt numFmtId="173" formatCode="0.00000"/>
    <numFmt numFmtId="174" formatCode="_(* #,##0_);_(* \(#,##0\);_(* &quot;-&quot;??_);_(@_)"/>
    <numFmt numFmtId="175" formatCode="_-* #,##0\ _€_-;\-* #,##0\ _€_-;_-* &quot;-&quot;??\ _€_-;_-@_-"/>
    <numFmt numFmtId="176" formatCode="_-* #,##0.0\ _€_-;\-* #,##0.0\ _€_-;_-* &quot;-&quot;?\ _€_-;_-@_-"/>
    <numFmt numFmtId="177" formatCode="_-* #,##0_-;\-* #,##0_-;_-* &quot;-&quot;??_-;_-@_-"/>
    <numFmt numFmtId="178" formatCode="_-* #,##0.0000_-;\-* #,##0.0000_-;_-* &quot;-&quot;??_-;_-@_-"/>
    <numFmt numFmtId="179" formatCode="0.00000000000000000%"/>
    <numFmt numFmtId="180" formatCode="_-* #,##0_-;\-* #,##0_-;_-* &quot;-&quot;_-;_-@_-"/>
    <numFmt numFmtId="181" formatCode="0.000%"/>
    <numFmt numFmtId="182" formatCode="[&gt;0.05]0;[=0]\-;\^"/>
    <numFmt numFmtId="183" formatCode="#,##0_ ;[Red]\-#,##0\ "/>
  </numFmts>
  <fonts count="69"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0"/>
      <color indexed="20"/>
      <name val="Arial"/>
      <family val="2"/>
    </font>
    <font>
      <b/>
      <sz val="11"/>
      <name val="Arial"/>
      <family val="2"/>
    </font>
    <font>
      <sz val="9"/>
      <name val="Geneva"/>
    </font>
    <font>
      <b/>
      <sz val="8"/>
      <name val="Arial"/>
      <family val="2"/>
    </font>
    <font>
      <b/>
      <sz val="9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color indexed="18"/>
      <name val="Arial"/>
      <family val="2"/>
    </font>
    <font>
      <b/>
      <sz val="9"/>
      <name val="Arial"/>
      <family val="2"/>
    </font>
    <font>
      <sz val="8"/>
      <color indexed="8"/>
      <name val="Arial"/>
      <family val="2"/>
    </font>
    <font>
      <sz val="9"/>
      <color indexed="12"/>
      <name val="Arial"/>
      <family val="2"/>
    </font>
    <font>
      <sz val="10"/>
      <color indexed="12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vertAlign val="superscript"/>
      <sz val="8"/>
      <name val="Arial"/>
      <family val="2"/>
    </font>
    <font>
      <b/>
      <sz val="11"/>
      <color indexed="8"/>
      <name val="Calibri"/>
      <family val="2"/>
    </font>
    <font>
      <sz val="10"/>
      <name val="Tahoma"/>
      <family val="2"/>
    </font>
    <font>
      <sz val="12"/>
      <name val="Arial"/>
      <family val="2"/>
    </font>
    <font>
      <sz val="10"/>
      <color theme="1"/>
      <name val="Arial"/>
      <family val="2"/>
    </font>
    <font>
      <u/>
      <sz val="10"/>
      <color rgb="FF0563C1"/>
      <name val="Arial"/>
      <family val="2"/>
    </font>
    <font>
      <b/>
      <sz val="14"/>
      <color theme="7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indexed="8"/>
      <name val="Arial"/>
      <family val="2"/>
    </font>
    <font>
      <sz val="8"/>
      <color rgb="FFFF0000"/>
      <name val="Arial"/>
      <family val="2"/>
    </font>
    <font>
      <b/>
      <vertAlign val="superscript"/>
      <sz val="8"/>
      <name val="Arial"/>
      <family val="2"/>
    </font>
    <font>
      <sz val="8"/>
      <color indexed="12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8"/>
      <color theme="0"/>
      <name val="Arial"/>
      <family val="2"/>
    </font>
    <font>
      <sz val="11"/>
      <color theme="0" tint="-0.499984740745262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8"/>
      <color rgb="FFC00000"/>
      <name val="Arial"/>
      <family val="2"/>
    </font>
    <font>
      <b/>
      <sz val="10"/>
      <color rgb="FFFFFFFF"/>
      <name val="Calibri"/>
      <family val="2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b/>
      <sz val="9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sz val="8"/>
      <color rgb="FF000000"/>
      <name val="Arial"/>
      <family val="2"/>
    </font>
    <font>
      <b/>
      <sz val="9"/>
      <color theme="1"/>
      <name val="Arial"/>
      <family val="2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sz val="11"/>
      <color theme="1"/>
      <name val="Calibri Light"/>
      <family val="2"/>
      <scheme val="major"/>
    </font>
    <font>
      <sz val="10"/>
      <name val="Calibri"/>
      <family val="2"/>
      <scheme val="minor"/>
    </font>
    <font>
      <sz val="9"/>
      <name val="Arial"/>
      <family val="2"/>
    </font>
    <font>
      <b/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FCDDCF"/>
        <bgColor indexed="64"/>
      </patternFill>
    </fill>
    <fill>
      <patternFill patternType="solid">
        <fgColor rgb="FFFDEFE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 tint="-9.9978637043366805E-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/>
      <right/>
      <top style="medium">
        <color rgb="FFFFFFFF"/>
      </top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/>
      <top/>
      <bottom/>
      <diagonal/>
    </border>
    <border>
      <left style="thick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/>
      <top/>
      <bottom style="thick">
        <color rgb="FFFFFFFF"/>
      </bottom>
      <diagonal/>
    </border>
    <border>
      <left style="thick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double">
        <color indexed="64"/>
      </bottom>
      <diagonal/>
    </border>
  </borders>
  <cellStyleXfs count="40">
    <xf numFmtId="0" fontId="0" fillId="0" borderId="0" applyFill="0" applyBorder="0"/>
    <xf numFmtId="165" fontId="14" fillId="0" borderId="0" applyFont="0" applyFill="0" applyBorder="0" applyAlignment="0" applyProtection="0"/>
    <xf numFmtId="0" fontId="9" fillId="0" borderId="0" applyFill="0" applyBorder="0"/>
    <xf numFmtId="0" fontId="17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7" fillId="0" borderId="0"/>
    <xf numFmtId="9" fontId="7" fillId="0" borderId="0" applyFont="0" applyFill="0" applyBorder="0" applyAlignment="0" applyProtection="0"/>
    <xf numFmtId="0" fontId="17" fillId="0" borderId="0"/>
    <xf numFmtId="170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0" fillId="0" borderId="0"/>
    <xf numFmtId="0" fontId="28" fillId="0" borderId="0"/>
    <xf numFmtId="9" fontId="28" fillId="0" borderId="0" applyFont="0" applyFill="0" applyBorder="0" applyAlignment="0" applyProtection="0"/>
    <xf numFmtId="9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7" fillId="0" borderId="0"/>
    <xf numFmtId="0" fontId="4" fillId="0" borderId="0"/>
    <xf numFmtId="0" fontId="3" fillId="0" borderId="0"/>
    <xf numFmtId="0" fontId="3" fillId="0" borderId="0"/>
    <xf numFmtId="0" fontId="28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6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852">
    <xf numFmtId="0" fontId="0" fillId="0" borderId="0" xfId="0"/>
    <xf numFmtId="0" fontId="10" fillId="0" borderId="0" xfId="0" applyFont="1"/>
    <xf numFmtId="0" fontId="0" fillId="0" borderId="0" xfId="0" applyFill="1"/>
    <xf numFmtId="0" fontId="11" fillId="0" borderId="0" xfId="0" applyFont="1"/>
    <xf numFmtId="0" fontId="12" fillId="0" borderId="0" xfId="0" applyFont="1"/>
    <xf numFmtId="0" fontId="11" fillId="0" borderId="0" xfId="0" applyFont="1" applyFill="1"/>
    <xf numFmtId="166" fontId="0" fillId="0" borderId="0" xfId="0" applyNumberFormat="1" applyAlignment="1">
      <alignment horizontal="right"/>
    </xf>
    <xf numFmtId="0" fontId="9" fillId="0" borderId="0" xfId="2"/>
    <xf numFmtId="0" fontId="9" fillId="0" borderId="0" xfId="2" applyFont="1"/>
    <xf numFmtId="0" fontId="15" fillId="0" borderId="0" xfId="2" applyFont="1"/>
    <xf numFmtId="0" fontId="9" fillId="0" borderId="0" xfId="2" applyFill="1"/>
    <xf numFmtId="0" fontId="9" fillId="0" borderId="1" xfId="2" applyFill="1" applyBorder="1"/>
    <xf numFmtId="0" fontId="15" fillId="0" borderId="1" xfId="2" applyFont="1" applyFill="1" applyBorder="1"/>
    <xf numFmtId="0" fontId="16" fillId="0" borderId="0" xfId="2" applyFont="1" applyFill="1"/>
    <xf numFmtId="166" fontId="9" fillId="0" borderId="0" xfId="2" applyNumberFormat="1" applyFill="1"/>
    <xf numFmtId="166" fontId="15" fillId="0" borderId="0" xfId="2" applyNumberFormat="1" applyFont="1" applyFill="1"/>
    <xf numFmtId="165" fontId="0" fillId="0" borderId="0" xfId="1" applyFont="1" applyFill="1"/>
    <xf numFmtId="165" fontId="9" fillId="0" borderId="0" xfId="2" applyNumberFormat="1" applyFill="1"/>
    <xf numFmtId="0" fontId="11" fillId="0" borderId="0" xfId="2" applyFont="1"/>
    <xf numFmtId="0" fontId="9" fillId="0" borderId="0" xfId="2" applyFont="1" applyFill="1"/>
    <xf numFmtId="3" fontId="9" fillId="0" borderId="0" xfId="2" applyNumberFormat="1" applyFill="1" applyAlignment="1">
      <alignment horizontal="center" vertical="center"/>
    </xf>
    <xf numFmtId="3" fontId="15" fillId="0" borderId="0" xfId="2" applyNumberFormat="1" applyFont="1" applyFill="1" applyAlignment="1">
      <alignment horizontal="center"/>
    </xf>
    <xf numFmtId="165" fontId="15" fillId="0" borderId="0" xfId="1" applyFont="1"/>
    <xf numFmtId="165" fontId="9" fillId="0" borderId="0" xfId="2" applyNumberFormat="1"/>
    <xf numFmtId="165" fontId="15" fillId="0" borderId="0" xfId="1" applyNumberFormat="1" applyFont="1"/>
    <xf numFmtId="0" fontId="10" fillId="2" borderId="0" xfId="0" applyFont="1" applyFill="1"/>
    <xf numFmtId="0" fontId="17" fillId="2" borderId="0" xfId="3" applyFill="1"/>
    <xf numFmtId="0" fontId="17" fillId="2" borderId="0" xfId="3" applyFont="1" applyFill="1"/>
    <xf numFmtId="0" fontId="18" fillId="2" borderId="0" xfId="3" applyFont="1" applyFill="1"/>
    <xf numFmtId="0" fontId="18" fillId="2" borderId="0" xfId="4" quotePrefix="1" applyFill="1" applyAlignment="1" applyProtection="1">
      <alignment horizontal="left"/>
    </xf>
    <xf numFmtId="0" fontId="19" fillId="2" borderId="0" xfId="3" applyFont="1" applyFill="1"/>
    <xf numFmtId="0" fontId="20" fillId="2" borderId="0" xfId="3" applyFont="1" applyFill="1" applyAlignment="1">
      <alignment horizontal="center" wrapText="1"/>
    </xf>
    <xf numFmtId="0" fontId="11" fillId="2" borderId="0" xfId="3" applyFont="1" applyFill="1" applyAlignment="1">
      <alignment horizontal="center" vertical="center"/>
    </xf>
    <xf numFmtId="168" fontId="9" fillId="0" borderId="0" xfId="2" applyNumberFormat="1" applyFill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11" fillId="2" borderId="0" xfId="2" applyFont="1" applyFill="1"/>
    <xf numFmtId="0" fontId="9" fillId="0" borderId="0" xfId="0" applyFont="1"/>
    <xf numFmtId="0" fontId="0" fillId="2" borderId="0" xfId="0" applyFill="1"/>
    <xf numFmtId="0" fontId="17" fillId="2" borderId="0" xfId="0" applyFont="1" applyFill="1"/>
    <xf numFmtId="0" fontId="11" fillId="2" borderId="0" xfId="0" applyFont="1" applyFill="1"/>
    <xf numFmtId="0" fontId="9" fillId="0" borderId="0" xfId="0" applyFont="1" applyFill="1"/>
    <xf numFmtId="0" fontId="21" fillId="0" borderId="0" xfId="0" applyFont="1" applyFill="1"/>
    <xf numFmtId="2" fontId="9" fillId="0" borderId="0" xfId="0" applyNumberFormat="1" applyFont="1" applyFill="1"/>
    <xf numFmtId="167" fontId="9" fillId="0" borderId="0" xfId="0" applyNumberFormat="1" applyFont="1" applyFill="1" applyBorder="1"/>
    <xf numFmtId="167" fontId="15" fillId="0" borderId="0" xfId="0" applyNumberFormat="1" applyFont="1" applyFill="1" applyBorder="1"/>
    <xf numFmtId="0" fontId="15" fillId="0" borderId="0" xfId="0" applyFont="1" applyFill="1"/>
    <xf numFmtId="0" fontId="7" fillId="2" borderId="0" xfId="5" applyFill="1" applyAlignment="1">
      <alignment horizontal="center"/>
    </xf>
    <xf numFmtId="0" fontId="7" fillId="2" borderId="0" xfId="5" applyFill="1"/>
    <xf numFmtId="0" fontId="7" fillId="0" borderId="0" xfId="5"/>
    <xf numFmtId="165" fontId="0" fillId="2" borderId="0" xfId="6" applyNumberFormat="1" applyFont="1" applyFill="1" applyAlignment="1">
      <alignment horizontal="center"/>
    </xf>
    <xf numFmtId="168" fontId="10" fillId="3" borderId="0" xfId="5" applyNumberFormat="1" applyFont="1" applyFill="1" applyBorder="1" applyAlignment="1">
      <alignment horizontal="center" vertical="center"/>
    </xf>
    <xf numFmtId="0" fontId="17" fillId="2" borderId="0" xfId="7" applyFont="1" applyFill="1"/>
    <xf numFmtId="0" fontId="17" fillId="2" borderId="0" xfId="7" applyFont="1" applyFill="1" applyAlignment="1"/>
    <xf numFmtId="0" fontId="17" fillId="2" borderId="0" xfId="7" applyFont="1" applyFill="1" applyBorder="1"/>
    <xf numFmtId="0" fontId="17" fillId="2" borderId="0" xfId="7" applyFont="1" applyFill="1" applyAlignment="1">
      <alignment horizontal="center"/>
    </xf>
    <xf numFmtId="0" fontId="17" fillId="2" borderId="0" xfId="7" applyFill="1"/>
    <xf numFmtId="0" fontId="17" fillId="2" borderId="0" xfId="7" applyFill="1" applyBorder="1"/>
    <xf numFmtId="0" fontId="9" fillId="3" borderId="3" xfId="7" applyFont="1" applyFill="1" applyBorder="1" applyAlignment="1">
      <alignment horizontal="right"/>
    </xf>
    <xf numFmtId="0" fontId="9" fillId="2" borderId="0" xfId="7" applyFont="1" applyFill="1" applyAlignment="1">
      <alignment horizontal="center"/>
    </xf>
    <xf numFmtId="171" fontId="9" fillId="2" borderId="5" xfId="8" applyNumberFormat="1" applyFont="1" applyFill="1" applyBorder="1" applyAlignment="1">
      <alignment vertical="center" wrapText="1"/>
    </xf>
    <xf numFmtId="171" fontId="9" fillId="2" borderId="3" xfId="8" applyNumberFormat="1" applyFont="1" applyFill="1" applyBorder="1" applyAlignment="1">
      <alignment horizontal="center" vertical="center" wrapText="1"/>
    </xf>
    <xf numFmtId="171" fontId="9" fillId="2" borderId="5" xfId="8" applyNumberFormat="1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/>
    </xf>
    <xf numFmtId="0" fontId="9" fillId="2" borderId="0" xfId="7" applyFont="1" applyFill="1" applyBorder="1" applyAlignment="1">
      <alignment horizontal="center"/>
    </xf>
    <xf numFmtId="172" fontId="22" fillId="2" borderId="0" xfId="8" applyNumberFormat="1" applyFont="1" applyFill="1" applyAlignment="1">
      <alignment horizontal="center"/>
    </xf>
    <xf numFmtId="165" fontId="17" fillId="2" borderId="0" xfId="9" applyNumberFormat="1" applyFont="1" applyFill="1"/>
    <xf numFmtId="3" fontId="17" fillId="2" borderId="0" xfId="7" applyNumberFormat="1" applyFill="1"/>
    <xf numFmtId="171" fontId="9" fillId="2" borderId="0" xfId="8" applyNumberFormat="1" applyFont="1" applyFill="1" applyBorder="1" applyAlignment="1">
      <alignment vertical="center" wrapText="1"/>
    </xf>
    <xf numFmtId="171" fontId="9" fillId="2" borderId="0" xfId="8" applyNumberFormat="1" applyFont="1" applyFill="1" applyBorder="1" applyAlignment="1">
      <alignment horizontal="center" vertical="center" wrapText="1"/>
    </xf>
    <xf numFmtId="1" fontId="17" fillId="2" borderId="0" xfId="7" applyNumberFormat="1" applyFont="1" applyFill="1"/>
    <xf numFmtId="10" fontId="23" fillId="2" borderId="0" xfId="8" applyNumberFormat="1" applyFont="1" applyFill="1" applyAlignment="1">
      <alignment horizontal="center"/>
    </xf>
    <xf numFmtId="173" fontId="17" fillId="2" borderId="0" xfId="7" applyNumberFormat="1" applyFill="1"/>
    <xf numFmtId="171" fontId="23" fillId="2" borderId="0" xfId="8" applyNumberFormat="1" applyFont="1" applyFill="1" applyBorder="1"/>
    <xf numFmtId="165" fontId="17" fillId="2" borderId="0" xfId="7" applyNumberFormat="1" applyFill="1"/>
    <xf numFmtId="17" fontId="23" fillId="2" borderId="0" xfId="8" applyNumberFormat="1" applyFont="1" applyFill="1" applyBorder="1" applyAlignment="1">
      <alignment horizontal="right"/>
    </xf>
    <xf numFmtId="171" fontId="23" fillId="2" borderId="0" xfId="8" applyNumberFormat="1" applyFont="1" applyFill="1" applyBorder="1" applyAlignment="1">
      <alignment horizontal="left"/>
    </xf>
    <xf numFmtId="0" fontId="17" fillId="2" borderId="0" xfId="7" applyFill="1" applyAlignment="1"/>
    <xf numFmtId="0" fontId="26" fillId="3" borderId="0" xfId="7" applyFont="1" applyFill="1" applyAlignment="1" applyProtection="1">
      <alignment horizontal="left" vertical="top"/>
    </xf>
    <xf numFmtId="174" fontId="17" fillId="2" borderId="0" xfId="10" applyNumberFormat="1" applyFont="1" applyFill="1"/>
    <xf numFmtId="174" fontId="17" fillId="2" borderId="0" xfId="7" applyNumberFormat="1" applyFill="1"/>
    <xf numFmtId="171" fontId="17" fillId="2" borderId="0" xfId="7" applyNumberFormat="1" applyFill="1"/>
    <xf numFmtId="0" fontId="17" fillId="2" borderId="0" xfId="7" applyFill="1" applyAlignment="1">
      <alignment horizontal="center"/>
    </xf>
    <xf numFmtId="0" fontId="7" fillId="2" borderId="0" xfId="11" applyFont="1" applyFill="1" applyAlignment="1"/>
    <xf numFmtId="0" fontId="10" fillId="0" borderId="0" xfId="0" applyFont="1" applyFill="1"/>
    <xf numFmtId="0" fontId="17" fillId="0" borderId="0" xfId="0" applyFont="1"/>
    <xf numFmtId="0" fontId="10" fillId="3" borderId="0" xfId="11" applyFont="1" applyFill="1" applyBorder="1" applyAlignment="1">
      <alignment horizontal="centerContinuous"/>
    </xf>
    <xf numFmtId="0" fontId="7" fillId="3" borderId="0" xfId="11" applyFont="1" applyFill="1" applyBorder="1" applyAlignment="1"/>
    <xf numFmtId="0" fontId="9" fillId="3" borderId="0" xfId="11" applyFont="1" applyFill="1" applyBorder="1" applyAlignment="1">
      <alignment horizontal="right"/>
    </xf>
    <xf numFmtId="3" fontId="7" fillId="2" borderId="0" xfId="11" applyNumberFormat="1" applyFont="1" applyFill="1" applyAlignment="1"/>
    <xf numFmtId="168" fontId="7" fillId="2" borderId="0" xfId="11" applyNumberFormat="1" applyFont="1" applyFill="1" applyAlignment="1"/>
    <xf numFmtId="165" fontId="0" fillId="2" borderId="0" xfId="12" applyNumberFormat="1" applyFont="1" applyFill="1" applyAlignment="1"/>
    <xf numFmtId="168" fontId="17" fillId="2" borderId="0" xfId="13" applyNumberFormat="1" applyFont="1" applyFill="1" applyAlignment="1"/>
    <xf numFmtId="0" fontId="9" fillId="3" borderId="0" xfId="11" applyFont="1" applyFill="1" applyBorder="1"/>
    <xf numFmtId="174" fontId="17" fillId="2" borderId="0" xfId="13" applyNumberFormat="1" applyFont="1" applyFill="1" applyBorder="1" applyAlignment="1"/>
    <xf numFmtId="0" fontId="9" fillId="2" borderId="0" xfId="7" applyFont="1" applyFill="1" applyBorder="1" applyAlignment="1">
      <alignment vertical="center"/>
    </xf>
    <xf numFmtId="0" fontId="7" fillId="2" borderId="0" xfId="11" applyFill="1"/>
    <xf numFmtId="0" fontId="7" fillId="0" borderId="0" xfId="11"/>
    <xf numFmtId="0" fontId="8" fillId="2" borderId="0" xfId="11" applyFont="1" applyFill="1"/>
    <xf numFmtId="164" fontId="7" fillId="2" borderId="0" xfId="11" applyNumberFormat="1" applyFill="1"/>
    <xf numFmtId="0" fontId="11" fillId="2" borderId="0" xfId="0" applyFont="1" applyFill="1" applyAlignment="1">
      <alignment horizontal="center" vertical="center"/>
    </xf>
    <xf numFmtId="165" fontId="0" fillId="2" borderId="0" xfId="1" applyFont="1" applyFill="1"/>
    <xf numFmtId="0" fontId="10" fillId="2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5" fontId="11" fillId="2" borderId="0" xfId="1" applyFont="1" applyFill="1"/>
    <xf numFmtId="0" fontId="17" fillId="2" borderId="1" xfId="0" applyFont="1" applyFill="1" applyBorder="1" applyAlignment="1">
      <alignment horizontal="center" vertical="center"/>
    </xf>
    <xf numFmtId="165" fontId="17" fillId="2" borderId="0" xfId="1" applyFont="1" applyFill="1"/>
    <xf numFmtId="0" fontId="9" fillId="2" borderId="0" xfId="0" applyFont="1" applyFill="1" applyAlignment="1">
      <alignment horizontal="center" vertical="center"/>
    </xf>
    <xf numFmtId="9" fontId="0" fillId="2" borderId="0" xfId="1" applyNumberFormat="1" applyFont="1" applyFill="1"/>
    <xf numFmtId="0" fontId="9" fillId="2" borderId="0" xfId="0" applyFont="1" applyFill="1"/>
    <xf numFmtId="0" fontId="0" fillId="2" borderId="0" xfId="0" applyFill="1" applyBorder="1"/>
    <xf numFmtId="0" fontId="27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10" fillId="2" borderId="0" xfId="14" applyFill="1"/>
    <xf numFmtId="0" fontId="10" fillId="2" borderId="0" xfId="14" applyFont="1" applyFill="1"/>
    <xf numFmtId="9" fontId="17" fillId="2" borderId="0" xfId="1" applyNumberFormat="1" applyFont="1" applyFill="1" applyAlignment="1">
      <alignment horizontal="center" vertical="center"/>
    </xf>
    <xf numFmtId="0" fontId="28" fillId="2" borderId="0" xfId="15" applyFill="1"/>
    <xf numFmtId="0" fontId="17" fillId="2" borderId="0" xfId="15" applyFont="1" applyFill="1"/>
    <xf numFmtId="0" fontId="28" fillId="2" borderId="0" xfId="15" applyFill="1" applyAlignment="1">
      <alignment horizontal="center" vertical="center"/>
    </xf>
    <xf numFmtId="3" fontId="28" fillId="2" borderId="0" xfId="15" applyNumberFormat="1" applyFill="1" applyAlignment="1">
      <alignment horizontal="center" vertical="center"/>
    </xf>
    <xf numFmtId="165" fontId="0" fillId="2" borderId="0" xfId="16" applyNumberFormat="1" applyFont="1" applyFill="1" applyAlignment="1">
      <alignment horizontal="center"/>
    </xf>
    <xf numFmtId="3" fontId="28" fillId="2" borderId="0" xfId="15" applyNumberFormat="1" applyFill="1"/>
    <xf numFmtId="0" fontId="28" fillId="2" borderId="0" xfId="15" applyFill="1" applyAlignment="1">
      <alignment horizontal="center"/>
    </xf>
    <xf numFmtId="17" fontId="28" fillId="2" borderId="0" xfId="15" applyNumberFormat="1" applyFill="1"/>
    <xf numFmtId="4" fontId="29" fillId="5" borderId="9" xfId="17" applyNumberFormat="1" applyFont="1" applyFill="1" applyBorder="1" applyAlignment="1">
      <alignment horizontal="center"/>
    </xf>
    <xf numFmtId="169" fontId="28" fillId="2" borderId="0" xfId="15" applyNumberFormat="1" applyFill="1"/>
    <xf numFmtId="175" fontId="28" fillId="2" borderId="0" xfId="10" applyNumberFormat="1" applyFont="1" applyFill="1"/>
    <xf numFmtId="43" fontId="28" fillId="2" borderId="0" xfId="10" applyNumberFormat="1" applyFont="1" applyFill="1"/>
    <xf numFmtId="176" fontId="28" fillId="2" borderId="0" xfId="15" applyNumberFormat="1" applyFill="1"/>
    <xf numFmtId="43" fontId="28" fillId="2" borderId="0" xfId="15" applyNumberFormat="1" applyFill="1"/>
    <xf numFmtId="0" fontId="17" fillId="2" borderId="0" xfId="15" applyFont="1" applyFill="1" applyAlignment="1">
      <alignment horizontal="center" vertical="center"/>
    </xf>
    <xf numFmtId="0" fontId="15" fillId="0" borderId="1" xfId="2" applyFont="1" applyFill="1" applyBorder="1" applyAlignment="1">
      <alignment horizontal="center" vertical="center"/>
    </xf>
    <xf numFmtId="168" fontId="15" fillId="0" borderId="0" xfId="2" applyNumberFormat="1" applyFont="1" applyFill="1" applyAlignment="1">
      <alignment horizontal="center" vertical="center"/>
    </xf>
    <xf numFmtId="0" fontId="17" fillId="0" borderId="0" xfId="2" applyFont="1"/>
    <xf numFmtId="0" fontId="31" fillId="0" borderId="0" xfId="0" applyFont="1"/>
    <xf numFmtId="10" fontId="17" fillId="2" borderId="0" xfId="5" applyNumberFormat="1" applyFont="1" applyFill="1" applyBorder="1" applyAlignment="1">
      <alignment horizontal="center" vertical="center"/>
    </xf>
    <xf numFmtId="165" fontId="9" fillId="0" borderId="0" xfId="1" applyFont="1" applyFill="1"/>
    <xf numFmtId="3" fontId="9" fillId="0" borderId="0" xfId="2" applyNumberFormat="1"/>
    <xf numFmtId="0" fontId="9" fillId="0" borderId="0" xfId="2" applyFill="1" applyAlignment="1">
      <alignment horizontal="left"/>
    </xf>
    <xf numFmtId="0" fontId="18" fillId="0" borderId="0" xfId="4" applyAlignment="1" applyProtection="1"/>
    <xf numFmtId="4" fontId="9" fillId="0" borderId="0" xfId="2" applyNumberFormat="1"/>
    <xf numFmtId="4" fontId="11" fillId="0" borderId="0" xfId="2" applyNumberFormat="1" applyFont="1" applyFill="1" applyAlignment="1">
      <alignment horizontal="center" vertical="center"/>
    </xf>
    <xf numFmtId="0" fontId="24" fillId="2" borderId="0" xfId="0" applyFont="1" applyFill="1"/>
    <xf numFmtId="3" fontId="17" fillId="2" borderId="0" xfId="15" applyNumberFormat="1" applyFont="1" applyFill="1" applyAlignment="1">
      <alignment horizontal="center" vertical="center"/>
    </xf>
    <xf numFmtId="2" fontId="17" fillId="2" borderId="0" xfId="15" applyNumberFormat="1" applyFont="1" applyFill="1"/>
    <xf numFmtId="3" fontId="6" fillId="2" borderId="0" xfId="11" applyNumberFormat="1" applyFont="1" applyFill="1" applyAlignment="1"/>
    <xf numFmtId="0" fontId="6" fillId="2" borderId="0" xfId="11" applyFont="1" applyFill="1" applyAlignment="1"/>
    <xf numFmtId="0" fontId="6" fillId="2" borderId="0" xfId="11" applyFont="1" applyFill="1" applyBorder="1" applyAlignment="1"/>
    <xf numFmtId="174" fontId="6" fillId="2" borderId="0" xfId="11" applyNumberFormat="1" applyFont="1" applyFill="1" applyBorder="1" applyAlignment="1"/>
    <xf numFmtId="0" fontId="15" fillId="0" borderId="0" xfId="0" applyFont="1" applyBorder="1" applyAlignment="1">
      <alignment horizontal="center" vertical="center"/>
    </xf>
    <xf numFmtId="0" fontId="0" fillId="0" borderId="7" xfId="0" applyBorder="1"/>
    <xf numFmtId="0" fontId="0" fillId="0" borderId="0" xfId="0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6" fillId="2" borderId="0" xfId="5" applyFont="1" applyFill="1" applyAlignment="1">
      <alignment horizontal="center"/>
    </xf>
    <xf numFmtId="165" fontId="7" fillId="2" borderId="0" xfId="1" applyFont="1" applyFill="1"/>
    <xf numFmtId="0" fontId="6" fillId="2" borderId="0" xfId="5" applyFont="1" applyFill="1" applyAlignment="1">
      <alignment horizontal="left"/>
    </xf>
    <xf numFmtId="0" fontId="18" fillId="2" borderId="0" xfId="4" applyFill="1" applyAlignment="1" applyProtection="1"/>
    <xf numFmtId="0" fontId="17" fillId="2" borderId="0" xfId="0" applyFont="1" applyFill="1" applyBorder="1" applyAlignment="1">
      <alignment horizontal="center" vertical="center"/>
    </xf>
    <xf numFmtId="4" fontId="17" fillId="2" borderId="0" xfId="15" applyNumberFormat="1" applyFont="1" applyFill="1" applyAlignment="1">
      <alignment horizontal="center" vertical="center"/>
    </xf>
    <xf numFmtId="164" fontId="28" fillId="2" borderId="0" xfId="18" applyNumberFormat="1" applyFont="1" applyFill="1" applyAlignment="1">
      <alignment horizontal="center" vertical="center"/>
    </xf>
    <xf numFmtId="2" fontId="0" fillId="2" borderId="0" xfId="0" applyNumberFormat="1" applyFill="1" applyBorder="1"/>
    <xf numFmtId="0" fontId="31" fillId="0" borderId="0" xfId="0" applyFont="1" applyFill="1"/>
    <xf numFmtId="178" fontId="28" fillId="2" borderId="0" xfId="18" applyNumberFormat="1" applyFont="1" applyFill="1" applyAlignment="1">
      <alignment horizontal="center" vertical="center"/>
    </xf>
    <xf numFmtId="169" fontId="9" fillId="0" borderId="0" xfId="2" applyNumberFormat="1" applyFill="1"/>
    <xf numFmtId="10" fontId="9" fillId="0" borderId="0" xfId="1" applyNumberFormat="1" applyFont="1" applyFill="1"/>
    <xf numFmtId="10" fontId="7" fillId="2" borderId="0" xfId="1" applyNumberFormat="1" applyFont="1" applyFill="1"/>
    <xf numFmtId="0" fontId="7" fillId="2" borderId="0" xfId="5" applyFill="1" applyAlignment="1">
      <alignment horizontal="center"/>
    </xf>
    <xf numFmtId="0" fontId="25" fillId="2" borderId="0" xfId="11" applyFont="1" applyFill="1"/>
    <xf numFmtId="0" fontId="0" fillId="0" borderId="1" xfId="0" applyFont="1" applyFill="1" applyBorder="1"/>
    <xf numFmtId="0" fontId="15" fillId="0" borderId="1" xfId="0" applyFont="1" applyFill="1" applyBorder="1" applyAlignment="1">
      <alignment horizontal="center" vertical="center"/>
    </xf>
    <xf numFmtId="0" fontId="0" fillId="0" borderId="0" xfId="0" applyFont="1" applyFill="1"/>
    <xf numFmtId="168" fontId="0" fillId="0" borderId="0" xfId="0" applyNumberFormat="1" applyFont="1" applyAlignment="1">
      <alignment horizontal="center"/>
    </xf>
    <xf numFmtId="0" fontId="0" fillId="0" borderId="0" xfId="0" applyFont="1"/>
    <xf numFmtId="0" fontId="0" fillId="0" borderId="1" xfId="0" applyFont="1" applyBorder="1"/>
    <xf numFmtId="168" fontId="0" fillId="0" borderId="1" xfId="0" applyNumberFormat="1" applyFont="1" applyBorder="1" applyAlignment="1">
      <alignment horizontal="center"/>
    </xf>
    <xf numFmtId="168" fontId="15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165" fontId="0" fillId="0" borderId="1" xfId="1" applyFont="1" applyBorder="1" applyAlignment="1">
      <alignment horizontal="center"/>
    </xf>
    <xf numFmtId="166" fontId="0" fillId="0" borderId="0" xfId="0" applyNumberFormat="1" applyFont="1" applyFill="1"/>
    <xf numFmtId="169" fontId="0" fillId="0" borderId="0" xfId="0" applyNumberFormat="1" applyFont="1" applyFill="1"/>
    <xf numFmtId="0" fontId="9" fillId="0" borderId="1" xfId="0" applyFont="1" applyFill="1" applyBorder="1"/>
    <xf numFmtId="166" fontId="0" fillId="0" borderId="1" xfId="0" applyNumberFormat="1" applyFont="1" applyFill="1" applyBorder="1"/>
    <xf numFmtId="165" fontId="0" fillId="0" borderId="1" xfId="1" applyFont="1" applyFill="1" applyBorder="1"/>
    <xf numFmtId="0" fontId="15" fillId="0" borderId="1" xfId="0" applyFont="1" applyFill="1" applyBorder="1"/>
    <xf numFmtId="166" fontId="15" fillId="0" borderId="1" xfId="0" applyNumberFormat="1" applyFont="1" applyFill="1" applyBorder="1"/>
    <xf numFmtId="9" fontId="15" fillId="0" borderId="1" xfId="1" applyNumberFormat="1" applyFont="1" applyFill="1" applyBorder="1"/>
    <xf numFmtId="0" fontId="20" fillId="0" borderId="0" xfId="2" applyFont="1" applyFill="1"/>
    <xf numFmtId="0" fontId="15" fillId="0" borderId="0" xfId="2" applyFont="1" applyFill="1"/>
    <xf numFmtId="165" fontId="0" fillId="0" borderId="0" xfId="1" applyFont="1" applyFill="1" applyAlignment="1">
      <alignment horizontal="center"/>
    </xf>
    <xf numFmtId="165" fontId="0" fillId="0" borderId="0" xfId="1" applyFont="1" applyFill="1" applyAlignment="1">
      <alignment horizontal="center" vertical="center"/>
    </xf>
    <xf numFmtId="0" fontId="9" fillId="0" borderId="1" xfId="2" applyFont="1" applyBorder="1"/>
    <xf numFmtId="0" fontId="9" fillId="0" borderId="1" xfId="2" applyFont="1" applyFill="1" applyBorder="1"/>
    <xf numFmtId="10" fontId="9" fillId="0" borderId="0" xfId="1" applyNumberFormat="1" applyFont="1" applyAlignment="1">
      <alignment horizontal="center"/>
    </xf>
    <xf numFmtId="10" fontId="9" fillId="0" borderId="1" xfId="1" applyNumberFormat="1" applyFont="1" applyBorder="1" applyAlignment="1">
      <alignment horizontal="center"/>
    </xf>
    <xf numFmtId="3" fontId="9" fillId="0" borderId="0" xfId="2" applyNumberFormat="1" applyFont="1" applyFill="1" applyAlignment="1">
      <alignment horizontal="center" vertical="center"/>
    </xf>
    <xf numFmtId="10" fontId="9" fillId="0" borderId="0" xfId="1" applyNumberFormat="1" applyFont="1" applyAlignment="1">
      <alignment horizontal="center" vertical="center"/>
    </xf>
    <xf numFmtId="3" fontId="9" fillId="0" borderId="0" xfId="2" applyNumberFormat="1" applyFont="1" applyAlignment="1">
      <alignment horizontal="center" vertical="center"/>
    </xf>
    <xf numFmtId="3" fontId="9" fillId="0" borderId="1" xfId="2" applyNumberFormat="1" applyFont="1" applyFill="1" applyBorder="1" applyAlignment="1">
      <alignment horizontal="center" vertical="center"/>
    </xf>
    <xf numFmtId="10" fontId="9" fillId="0" borderId="1" xfId="1" applyNumberFormat="1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3" fontId="15" fillId="0" borderId="1" xfId="2" applyNumberFormat="1" applyFont="1" applyFill="1" applyBorder="1" applyAlignment="1">
      <alignment horizontal="center" vertical="center"/>
    </xf>
    <xf numFmtId="9" fontId="15" fillId="0" borderId="1" xfId="1" applyNumberFormat="1" applyFont="1" applyFill="1" applyBorder="1" applyAlignment="1">
      <alignment horizontal="center" vertical="center"/>
    </xf>
    <xf numFmtId="0" fontId="15" fillId="0" borderId="1" xfId="2" applyFont="1" applyFill="1" applyBorder="1" applyAlignment="1">
      <alignment horizontal="center"/>
    </xf>
    <xf numFmtId="0" fontId="9" fillId="0" borderId="0" xfId="2" applyFill="1" applyAlignment="1">
      <alignment horizontal="center" vertical="center"/>
    </xf>
    <xf numFmtId="3" fontId="15" fillId="0" borderId="0" xfId="2" applyNumberFormat="1" applyFont="1" applyFill="1" applyAlignment="1">
      <alignment horizontal="center" vertical="center"/>
    </xf>
    <xf numFmtId="0" fontId="9" fillId="0" borderId="1" xfId="2" applyBorder="1"/>
    <xf numFmtId="0" fontId="15" fillId="0" borderId="1" xfId="2" applyFont="1" applyBorder="1"/>
    <xf numFmtId="3" fontId="9" fillId="0" borderId="1" xfId="2" applyNumberFormat="1" applyFont="1" applyBorder="1" applyAlignment="1">
      <alignment horizontal="center" vertical="center"/>
    </xf>
    <xf numFmtId="0" fontId="9" fillId="0" borderId="0" xfId="2" applyAlignment="1">
      <alignment horizontal="center" vertical="center"/>
    </xf>
    <xf numFmtId="3" fontId="15" fillId="0" borderId="1" xfId="2" applyNumberFormat="1" applyFont="1" applyBorder="1" applyAlignment="1">
      <alignment horizontal="center" vertical="center"/>
    </xf>
    <xf numFmtId="9" fontId="15" fillId="0" borderId="1" xfId="1" applyNumberFormat="1" applyFont="1" applyBorder="1" applyAlignment="1">
      <alignment horizontal="center" vertical="center"/>
    </xf>
    <xf numFmtId="0" fontId="15" fillId="2" borderId="1" xfId="3" applyFont="1" applyFill="1" applyBorder="1" applyAlignment="1">
      <alignment horizontal="center" vertical="center" wrapText="1"/>
    </xf>
    <xf numFmtId="17" fontId="9" fillId="2" borderId="0" xfId="3" applyNumberFormat="1" applyFont="1" applyFill="1" applyAlignment="1">
      <alignment horizontal="left" vertical="center"/>
    </xf>
    <xf numFmtId="0" fontId="9" fillId="2" borderId="0" xfId="3" applyFont="1" applyFill="1" applyAlignment="1">
      <alignment horizontal="center" vertical="center"/>
    </xf>
    <xf numFmtId="3" fontId="9" fillId="0" borderId="0" xfId="2" applyNumberFormat="1" applyFill="1" applyAlignment="1">
      <alignment horizontal="center"/>
    </xf>
    <xf numFmtId="165" fontId="9" fillId="0" borderId="0" xfId="2" applyNumberFormat="1" applyFill="1" applyAlignment="1">
      <alignment horizontal="center" vertical="center"/>
    </xf>
    <xf numFmtId="0" fontId="9" fillId="2" borderId="0" xfId="2" applyFont="1" applyFill="1"/>
    <xf numFmtId="4" fontId="9" fillId="0" borderId="0" xfId="2" applyNumberFormat="1" applyFont="1" applyAlignment="1">
      <alignment horizontal="center"/>
    </xf>
    <xf numFmtId="0" fontId="15" fillId="0" borderId="1" xfId="2" applyFont="1" applyBorder="1" applyAlignment="1">
      <alignment horizontal="center"/>
    </xf>
    <xf numFmtId="4" fontId="9" fillId="0" borderId="1" xfId="2" applyNumberFormat="1" applyFont="1" applyBorder="1" applyAlignment="1">
      <alignment horizontal="center"/>
    </xf>
    <xf numFmtId="3" fontId="11" fillId="2" borderId="0" xfId="2" applyNumberFormat="1" applyFont="1" applyFill="1"/>
    <xf numFmtId="4" fontId="15" fillId="0" borderId="1" xfId="2" applyNumberFormat="1" applyFont="1" applyFill="1" applyBorder="1" applyAlignment="1">
      <alignment horizontal="center" vertical="center"/>
    </xf>
    <xf numFmtId="4" fontId="9" fillId="0" borderId="0" xfId="2" applyNumberFormat="1" applyFont="1" applyFill="1" applyAlignment="1">
      <alignment horizontal="center"/>
    </xf>
    <xf numFmtId="4" fontId="9" fillId="0" borderId="1" xfId="2" applyNumberFormat="1" applyFont="1" applyFill="1" applyBorder="1" applyAlignment="1">
      <alignment horizontal="center"/>
    </xf>
    <xf numFmtId="0" fontId="17" fillId="2" borderId="0" xfId="2" applyFont="1" applyFill="1"/>
    <xf numFmtId="0" fontId="9" fillId="2" borderId="0" xfId="2" applyFill="1"/>
    <xf numFmtId="0" fontId="5" fillId="2" borderId="0" xfId="5" applyFont="1" applyFill="1" applyAlignment="1">
      <alignment horizontal="left"/>
    </xf>
    <xf numFmtId="0" fontId="33" fillId="2" borderId="0" xfId="5" applyFont="1" applyFill="1"/>
    <xf numFmtId="0" fontId="36" fillId="2" borderId="0" xfId="5" applyFont="1" applyFill="1" applyAlignment="1">
      <alignment horizontal="center"/>
    </xf>
    <xf numFmtId="0" fontId="36" fillId="2" borderId="0" xfId="5" applyFont="1" applyFill="1"/>
    <xf numFmtId="0" fontId="33" fillId="0" borderId="1" xfId="5" applyFont="1" applyBorder="1"/>
    <xf numFmtId="0" fontId="37" fillId="2" borderId="2" xfId="5" applyFont="1" applyFill="1" applyBorder="1" applyAlignment="1">
      <alignment horizontal="center" vertical="center"/>
    </xf>
    <xf numFmtId="3" fontId="9" fillId="2" borderId="0" xfId="5" applyNumberFormat="1" applyFont="1" applyFill="1" applyBorder="1" applyAlignment="1">
      <alignment horizontal="center" vertical="center"/>
    </xf>
    <xf numFmtId="10" fontId="9" fillId="2" borderId="0" xfId="5" applyNumberFormat="1" applyFont="1" applyFill="1" applyBorder="1" applyAlignment="1">
      <alignment horizontal="center" vertical="center"/>
    </xf>
    <xf numFmtId="168" fontId="15" fillId="2" borderId="0" xfId="5" applyNumberFormat="1" applyFont="1" applyFill="1" applyBorder="1" applyAlignment="1">
      <alignment horizontal="center" vertical="center"/>
    </xf>
    <xf numFmtId="0" fontId="33" fillId="2" borderId="1" xfId="5" applyFont="1" applyFill="1" applyBorder="1"/>
    <xf numFmtId="2" fontId="9" fillId="2" borderId="1" xfId="5" applyNumberFormat="1" applyFont="1" applyFill="1" applyBorder="1" applyAlignment="1">
      <alignment horizontal="center"/>
    </xf>
    <xf numFmtId="10" fontId="15" fillId="2" borderId="0" xfId="6" applyNumberFormat="1" applyFont="1" applyFill="1" applyBorder="1" applyAlignment="1">
      <alignment horizontal="center" vertical="center"/>
    </xf>
    <xf numFmtId="0" fontId="15" fillId="2" borderId="0" xfId="7" applyFont="1" applyFill="1" applyBorder="1" applyAlignment="1">
      <alignment horizontal="left"/>
    </xf>
    <xf numFmtId="0" fontId="15" fillId="2" borderId="0" xfId="7" applyFont="1" applyFill="1" applyBorder="1" applyAlignment="1"/>
    <xf numFmtId="0" fontId="9" fillId="2" borderId="0" xfId="7" applyFont="1" applyFill="1" applyAlignment="1"/>
    <xf numFmtId="0" fontId="9" fillId="2" borderId="0" xfId="7" applyFont="1" applyFill="1" applyBorder="1"/>
    <xf numFmtId="0" fontId="9" fillId="2" borderId="0" xfId="7" applyFont="1" applyFill="1"/>
    <xf numFmtId="49" fontId="15" fillId="2" borderId="0" xfId="7" applyNumberFormat="1" applyFont="1" applyFill="1" applyBorder="1" applyAlignment="1">
      <alignment horizontal="left"/>
    </xf>
    <xf numFmtId="0" fontId="15" fillId="2" borderId="0" xfId="7" applyFont="1" applyFill="1" applyBorder="1" applyAlignment="1">
      <alignment horizontal="centerContinuous"/>
    </xf>
    <xf numFmtId="0" fontId="9" fillId="2" borderId="3" xfId="7" applyFont="1" applyFill="1" applyBorder="1" applyAlignment="1"/>
    <xf numFmtId="0" fontId="9" fillId="2" borderId="0" xfId="7" applyFont="1" applyFill="1" applyBorder="1" applyAlignment="1"/>
    <xf numFmtId="0" fontId="9" fillId="2" borderId="3" xfId="7" applyFont="1" applyFill="1" applyBorder="1"/>
    <xf numFmtId="171" fontId="15" fillId="2" borderId="0" xfId="8" applyNumberFormat="1" applyFont="1" applyFill="1" applyBorder="1" applyAlignment="1">
      <alignment vertical="center" wrapText="1"/>
    </xf>
    <xf numFmtId="171" fontId="15" fillId="2" borderId="0" xfId="8" applyNumberFormat="1" applyFont="1" applyFill="1" applyBorder="1" applyAlignment="1">
      <alignment horizontal="center" vertical="center" wrapText="1"/>
    </xf>
    <xf numFmtId="171" fontId="15" fillId="2" borderId="1" xfId="8" applyNumberFormat="1" applyFont="1" applyFill="1" applyBorder="1" applyAlignment="1">
      <alignment vertical="center" wrapText="1"/>
    </xf>
    <xf numFmtId="0" fontId="15" fillId="2" borderId="1" xfId="7" applyFont="1" applyFill="1" applyBorder="1" applyAlignment="1">
      <alignment vertical="center" wrapText="1"/>
    </xf>
    <xf numFmtId="0" fontId="15" fillId="2" borderId="0" xfId="7" applyFont="1" applyFill="1" applyBorder="1" applyAlignment="1">
      <alignment vertical="center" wrapText="1"/>
    </xf>
    <xf numFmtId="172" fontId="9" fillId="2" borderId="0" xfId="8" applyNumberFormat="1" applyFont="1" applyFill="1" applyAlignment="1">
      <alignment horizontal="center"/>
    </xf>
    <xf numFmtId="3" fontId="9" fillId="2" borderId="0" xfId="7" applyNumberFormat="1" applyFont="1" applyFill="1"/>
    <xf numFmtId="4" fontId="9" fillId="2" borderId="0" xfId="7" applyNumberFormat="1" applyFont="1" applyFill="1"/>
    <xf numFmtId="172" fontId="40" fillId="2" borderId="0" xfId="8" applyNumberFormat="1" applyFont="1" applyFill="1" applyAlignment="1">
      <alignment horizontal="center"/>
    </xf>
    <xf numFmtId="165" fontId="40" fillId="2" borderId="0" xfId="9" applyNumberFormat="1" applyFont="1" applyFill="1" applyAlignment="1">
      <alignment horizontal="center"/>
    </xf>
    <xf numFmtId="10" fontId="40" fillId="2" borderId="0" xfId="8" applyNumberFormat="1" applyFont="1" applyFill="1" applyAlignment="1">
      <alignment horizontal="center"/>
    </xf>
    <xf numFmtId="171" fontId="40" fillId="2" borderId="0" xfId="8" applyNumberFormat="1" applyFont="1" applyFill="1"/>
    <xf numFmtId="171" fontId="40" fillId="2" borderId="0" xfId="8" applyNumberFormat="1" applyFont="1" applyFill="1" applyBorder="1"/>
    <xf numFmtId="3" fontId="40" fillId="2" borderId="0" xfId="8" applyNumberFormat="1" applyFont="1" applyFill="1" applyBorder="1"/>
    <xf numFmtId="3" fontId="40" fillId="2" borderId="0" xfId="8" applyNumberFormat="1" applyFont="1" applyFill="1" applyAlignment="1">
      <alignment horizontal="center"/>
    </xf>
    <xf numFmtId="17" fontId="40" fillId="2" borderId="0" xfId="8" applyNumberFormat="1" applyFont="1" applyFill="1" applyBorder="1" applyAlignment="1">
      <alignment horizontal="right"/>
    </xf>
    <xf numFmtId="0" fontId="36" fillId="2" borderId="0" xfId="11" applyFont="1" applyFill="1" applyAlignment="1"/>
    <xf numFmtId="0" fontId="36" fillId="2" borderId="1" xfId="11" applyFont="1" applyFill="1" applyBorder="1" applyAlignment="1">
      <alignment horizontal="center" vertical="center" wrapText="1"/>
    </xf>
    <xf numFmtId="3" fontId="36" fillId="2" borderId="1" xfId="11" quotePrefix="1" applyNumberFormat="1" applyFont="1" applyFill="1" applyBorder="1" applyAlignment="1">
      <alignment horizontal="center" vertical="center" wrapText="1"/>
    </xf>
    <xf numFmtId="3" fontId="36" fillId="2" borderId="0" xfId="11" applyNumberFormat="1" applyFont="1" applyFill="1" applyBorder="1" applyAlignment="1"/>
    <xf numFmtId="174" fontId="35" fillId="2" borderId="0" xfId="13" applyNumberFormat="1" applyFont="1" applyFill="1" applyBorder="1"/>
    <xf numFmtId="3" fontId="36" fillId="2" borderId="0" xfId="11" quotePrefix="1" applyNumberFormat="1" applyFont="1" applyFill="1" applyBorder="1" applyAlignment="1">
      <alignment horizontal="center" vertical="center" wrapText="1"/>
    </xf>
    <xf numFmtId="0" fontId="36" fillId="2" borderId="0" xfId="11" applyFont="1" applyFill="1" applyBorder="1" applyAlignment="1">
      <alignment horizontal="center" vertical="center" wrapText="1"/>
    </xf>
    <xf numFmtId="0" fontId="41" fillId="2" borderId="0" xfId="11" applyFont="1" applyFill="1" applyBorder="1" applyAlignment="1">
      <alignment horizontal="center" vertical="center" wrapText="1"/>
    </xf>
    <xf numFmtId="168" fontId="26" fillId="2" borderId="0" xfId="7" applyNumberFormat="1" applyFont="1" applyFill="1" applyBorder="1" applyAlignment="1" applyProtection="1">
      <alignment horizontal="left"/>
    </xf>
    <xf numFmtId="0" fontId="36" fillId="2" borderId="0" xfId="11" applyFont="1" applyFill="1" applyBorder="1" applyAlignment="1"/>
    <xf numFmtId="0" fontId="15" fillId="2" borderId="1" xfId="11" applyFont="1" applyFill="1" applyBorder="1" applyAlignment="1">
      <alignment horizontal="centerContinuous" vertical="center"/>
    </xf>
    <xf numFmtId="0" fontId="15" fillId="2" borderId="1" xfId="11" applyFont="1" applyFill="1" applyBorder="1" applyAlignment="1">
      <alignment horizontal="center"/>
    </xf>
    <xf numFmtId="164" fontId="9" fillId="2" borderId="0" xfId="13" applyFont="1" applyFill="1"/>
    <xf numFmtId="165" fontId="9" fillId="2" borderId="0" xfId="12" applyNumberFormat="1" applyFont="1" applyFill="1"/>
    <xf numFmtId="9" fontId="9" fillId="2" borderId="0" xfId="12" applyFont="1" applyFill="1"/>
    <xf numFmtId="0" fontId="9" fillId="2" borderId="0" xfId="11" applyFont="1" applyFill="1"/>
    <xf numFmtId="0" fontId="15" fillId="2" borderId="0" xfId="11" applyFont="1" applyFill="1"/>
    <xf numFmtId="164" fontId="33" fillId="2" borderId="0" xfId="11" applyNumberFormat="1" applyFont="1" applyFill="1"/>
    <xf numFmtId="0" fontId="33" fillId="2" borderId="0" xfId="11" applyFont="1" applyFill="1"/>
    <xf numFmtId="0" fontId="34" fillId="2" borderId="0" xfId="11" applyFont="1" applyFill="1"/>
    <xf numFmtId="3" fontId="15" fillId="2" borderId="1" xfId="11" applyNumberFormat="1" applyFont="1" applyFill="1" applyBorder="1" applyAlignment="1">
      <alignment horizontal="center" vertical="center" wrapText="1"/>
    </xf>
    <xf numFmtId="168" fontId="17" fillId="2" borderId="0" xfId="0" applyNumberFormat="1" applyFont="1" applyFill="1" applyAlignment="1">
      <alignment horizontal="center" vertical="center"/>
    </xf>
    <xf numFmtId="168" fontId="17" fillId="2" borderId="0" xfId="0" applyNumberFormat="1" applyFont="1" applyFill="1" applyBorder="1" applyAlignment="1">
      <alignment horizontal="center" vertical="center"/>
    </xf>
    <xf numFmtId="168" fontId="17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9" fontId="0" fillId="2" borderId="0" xfId="1" applyNumberFormat="1" applyFont="1" applyFill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9" fontId="0" fillId="2" borderId="0" xfId="1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9" fontId="0" fillId="2" borderId="1" xfId="1" applyNumberFormat="1" applyFont="1" applyFill="1" applyBorder="1" applyAlignment="1">
      <alignment horizontal="center" vertical="center"/>
    </xf>
    <xf numFmtId="165" fontId="9" fillId="2" borderId="0" xfId="16" applyNumberFormat="1" applyFont="1" applyFill="1" applyBorder="1" applyAlignment="1">
      <alignment horizontal="center" vertical="center"/>
    </xf>
    <xf numFmtId="0" fontId="9" fillId="2" borderId="0" xfId="15" applyFont="1" applyFill="1" applyAlignment="1">
      <alignment horizontal="center" vertical="center"/>
    </xf>
    <xf numFmtId="0" fontId="15" fillId="2" borderId="1" xfId="15" applyFont="1" applyFill="1" applyBorder="1" applyAlignment="1">
      <alignment horizontal="center" vertical="center" wrapText="1"/>
    </xf>
    <xf numFmtId="0" fontId="15" fillId="2" borderId="0" xfId="15" applyFont="1" applyFill="1" applyBorder="1" applyAlignment="1">
      <alignment horizontal="center" vertical="center" wrapText="1"/>
    </xf>
    <xf numFmtId="3" fontId="9" fillId="2" borderId="0" xfId="15" applyNumberFormat="1" applyFont="1" applyFill="1" applyAlignment="1">
      <alignment horizontal="center" vertical="center"/>
    </xf>
    <xf numFmtId="169" fontId="9" fillId="2" borderId="0" xfId="15" applyNumberFormat="1" applyFont="1" applyFill="1" applyAlignment="1">
      <alignment horizontal="center" vertical="center"/>
    </xf>
    <xf numFmtId="1" fontId="9" fillId="2" borderId="0" xfId="15" applyNumberFormat="1" applyFont="1" applyFill="1" applyAlignment="1">
      <alignment horizontal="center" vertical="center"/>
    </xf>
    <xf numFmtId="0" fontId="9" fillId="2" borderId="0" xfId="15" applyFont="1" applyFill="1" applyBorder="1" applyAlignment="1">
      <alignment horizontal="center" vertical="center"/>
    </xf>
    <xf numFmtId="3" fontId="9" fillId="2" borderId="0" xfId="15" applyNumberFormat="1" applyFont="1" applyFill="1" applyBorder="1" applyAlignment="1">
      <alignment horizontal="center" vertical="center"/>
    </xf>
    <xf numFmtId="169" fontId="9" fillId="2" borderId="0" xfId="15" applyNumberFormat="1" applyFont="1" applyFill="1" applyBorder="1" applyAlignment="1">
      <alignment horizontal="center" vertical="center"/>
    </xf>
    <xf numFmtId="0" fontId="9" fillId="2" borderId="0" xfId="15" applyFont="1" applyFill="1" applyBorder="1"/>
    <xf numFmtId="0" fontId="9" fillId="2" borderId="1" xfId="15" applyFont="1" applyFill="1" applyBorder="1" applyAlignment="1">
      <alignment horizontal="center" vertical="center"/>
    </xf>
    <xf numFmtId="3" fontId="9" fillId="2" borderId="1" xfId="15" applyNumberFormat="1" applyFont="1" applyFill="1" applyBorder="1" applyAlignment="1">
      <alignment horizontal="center" vertical="center"/>
    </xf>
    <xf numFmtId="169" fontId="9" fillId="2" borderId="1" xfId="15" applyNumberFormat="1" applyFont="1" applyFill="1" applyBorder="1" applyAlignment="1">
      <alignment horizontal="center" vertical="center"/>
    </xf>
    <xf numFmtId="0" fontId="5" fillId="2" borderId="0" xfId="19" applyFill="1"/>
    <xf numFmtId="3" fontId="5" fillId="2" borderId="0" xfId="19" applyNumberFormat="1" applyFill="1" applyAlignment="1">
      <alignment horizontal="center"/>
    </xf>
    <xf numFmtId="0" fontId="30" fillId="2" borderId="0" xfId="19" applyFont="1" applyFill="1"/>
    <xf numFmtId="3" fontId="30" fillId="2" borderId="0" xfId="19" applyNumberFormat="1" applyFont="1" applyFill="1" applyBorder="1" applyAlignment="1">
      <alignment horizontal="center"/>
    </xf>
    <xf numFmtId="169" fontId="5" fillId="2" borderId="0" xfId="19" applyNumberFormat="1" applyFill="1" applyAlignment="1">
      <alignment horizontal="center"/>
    </xf>
    <xf numFmtId="3" fontId="8" fillId="2" borderId="0" xfId="19" applyNumberFormat="1" applyFont="1" applyFill="1" applyBorder="1" applyAlignment="1">
      <alignment horizontal="center" vertical="center"/>
    </xf>
    <xf numFmtId="3" fontId="5" fillId="2" borderId="0" xfId="19" applyNumberFormat="1" applyFont="1" applyFill="1" applyAlignment="1">
      <alignment horizontal="center" vertical="center"/>
    </xf>
    <xf numFmtId="3" fontId="5" fillId="2" borderId="0" xfId="19" applyNumberFormat="1" applyFill="1" applyAlignment="1">
      <alignment horizontal="center" vertical="center"/>
    </xf>
    <xf numFmtId="0" fontId="5" fillId="2" borderId="0" xfId="19" applyFont="1" applyFill="1" applyAlignment="1">
      <alignment horizontal="center"/>
    </xf>
    <xf numFmtId="0" fontId="5" fillId="2" borderId="0" xfId="19" applyFill="1" applyAlignment="1">
      <alignment horizontal="center"/>
    </xf>
    <xf numFmtId="168" fontId="5" fillId="2" borderId="0" xfId="19" applyNumberFormat="1" applyFill="1" applyAlignment="1">
      <alignment horizontal="center" vertical="center"/>
    </xf>
    <xf numFmtId="169" fontId="5" fillId="2" borderId="0" xfId="19" applyNumberFormat="1" applyFill="1" applyAlignment="1">
      <alignment horizontal="center" vertical="center"/>
    </xf>
    <xf numFmtId="169" fontId="5" fillId="2" borderId="0" xfId="19" applyNumberFormat="1" applyFill="1"/>
    <xf numFmtId="3" fontId="5" fillId="2" borderId="0" xfId="19" applyNumberFormat="1" applyFill="1"/>
    <xf numFmtId="165" fontId="5" fillId="2" borderId="0" xfId="1" applyFont="1" applyFill="1"/>
    <xf numFmtId="3" fontId="5" fillId="2" borderId="10" xfId="19" applyNumberFormat="1" applyFill="1" applyBorder="1" applyAlignment="1">
      <alignment horizontal="center"/>
    </xf>
    <xf numFmtId="0" fontId="8" fillId="2" borderId="1" xfId="19" applyFont="1" applyFill="1" applyBorder="1"/>
    <xf numFmtId="0" fontId="8" fillId="2" borderId="1" xfId="19" applyFont="1" applyFill="1" applyBorder="1" applyAlignment="1">
      <alignment horizontal="center" vertical="center"/>
    </xf>
    <xf numFmtId="165" fontId="0" fillId="2" borderId="0" xfId="20" applyNumberFormat="1" applyFont="1" applyFill="1"/>
    <xf numFmtId="9" fontId="0" fillId="2" borderId="0" xfId="20" applyFont="1" applyFill="1"/>
    <xf numFmtId="0" fontId="5" fillId="2" borderId="0" xfId="19" applyFill="1" applyBorder="1"/>
    <xf numFmtId="3" fontId="5" fillId="2" borderId="0" xfId="19" applyNumberFormat="1" applyFill="1" applyBorder="1" applyAlignment="1">
      <alignment horizontal="center" vertical="center"/>
    </xf>
    <xf numFmtId="3" fontId="8" fillId="2" borderId="0" xfId="19" applyNumberFormat="1" applyFont="1" applyFill="1" applyAlignment="1">
      <alignment horizontal="center" vertical="center"/>
    </xf>
    <xf numFmtId="3" fontId="5" fillId="2" borderId="0" xfId="19" applyNumberFormat="1" applyFill="1" applyBorder="1"/>
    <xf numFmtId="0" fontId="8" fillId="2" borderId="11" xfId="19" applyFont="1" applyFill="1" applyBorder="1"/>
    <xf numFmtId="177" fontId="0" fillId="2" borderId="11" xfId="21" applyNumberFormat="1" applyFont="1" applyFill="1" applyBorder="1"/>
    <xf numFmtId="0" fontId="5" fillId="2" borderId="11" xfId="19" applyFill="1" applyBorder="1"/>
    <xf numFmtId="177" fontId="5" fillId="2" borderId="0" xfId="19" applyNumberFormat="1" applyFill="1"/>
    <xf numFmtId="165" fontId="5" fillId="2" borderId="0" xfId="19" applyNumberFormat="1" applyFill="1"/>
    <xf numFmtId="0" fontId="8" fillId="2" borderId="0" xfId="19" applyFont="1" applyFill="1"/>
    <xf numFmtId="0" fontId="8" fillId="2" borderId="11" xfId="19" applyFont="1" applyFill="1" applyBorder="1" applyAlignment="1">
      <alignment horizontal="center"/>
    </xf>
    <xf numFmtId="177" fontId="0" fillId="2" borderId="11" xfId="21" applyNumberFormat="1" applyFont="1" applyFill="1" applyBorder="1" applyAlignment="1">
      <alignment horizontal="center"/>
    </xf>
    <xf numFmtId="167" fontId="5" fillId="2" borderId="0" xfId="19" applyNumberFormat="1" applyFill="1"/>
    <xf numFmtId="177" fontId="0" fillId="2" borderId="0" xfId="21" applyNumberFormat="1" applyFont="1" applyFill="1"/>
    <xf numFmtId="17" fontId="5" fillId="2" borderId="0" xfId="19" applyNumberFormat="1" applyFill="1" applyBorder="1"/>
    <xf numFmtId="0" fontId="8" fillId="2" borderId="0" xfId="19" applyFont="1" applyFill="1" applyBorder="1" applyAlignment="1">
      <alignment horizontal="center"/>
    </xf>
    <xf numFmtId="1" fontId="5" fillId="2" borderId="0" xfId="19" applyNumberFormat="1" applyFont="1" applyFill="1" applyBorder="1" applyAlignment="1">
      <alignment horizontal="center"/>
    </xf>
    <xf numFmtId="177" fontId="0" fillId="2" borderId="0" xfId="21" applyNumberFormat="1" applyFont="1" applyFill="1" applyBorder="1" applyAlignment="1">
      <alignment horizontal="center"/>
    </xf>
    <xf numFmtId="165" fontId="0" fillId="2" borderId="0" xfId="20" applyNumberFormat="1" applyFont="1" applyFill="1" applyBorder="1"/>
    <xf numFmtId="165" fontId="5" fillId="2" borderId="0" xfId="1" applyFont="1" applyFill="1" applyBorder="1"/>
    <xf numFmtId="3" fontId="9" fillId="0" borderId="0" xfId="15" applyNumberFormat="1" applyFont="1" applyFill="1" applyBorder="1" applyAlignment="1">
      <alignment horizontal="center" vertical="center"/>
    </xf>
    <xf numFmtId="0" fontId="9" fillId="2" borderId="0" xfId="15" applyFont="1" applyFill="1" applyBorder="1" applyAlignment="1">
      <alignment horizontal="center"/>
    </xf>
    <xf numFmtId="0" fontId="9" fillId="2" borderId="1" xfId="15" applyFont="1" applyFill="1" applyBorder="1" applyAlignment="1">
      <alignment horizontal="center"/>
    </xf>
    <xf numFmtId="1" fontId="9" fillId="2" borderId="1" xfId="15" applyNumberFormat="1" applyFont="1" applyFill="1" applyBorder="1" applyAlignment="1">
      <alignment horizontal="center"/>
    </xf>
    <xf numFmtId="0" fontId="9" fillId="4" borderId="0" xfId="15" applyFont="1" applyFill="1" applyAlignment="1">
      <alignment horizontal="center"/>
    </xf>
    <xf numFmtId="3" fontId="9" fillId="4" borderId="0" xfId="15" applyNumberFormat="1" applyFont="1" applyFill="1" applyAlignment="1">
      <alignment horizontal="center"/>
    </xf>
    <xf numFmtId="4" fontId="9" fillId="4" borderId="0" xfId="15" applyNumberFormat="1" applyFont="1" applyFill="1" applyAlignment="1">
      <alignment horizontal="center"/>
    </xf>
    <xf numFmtId="2" fontId="9" fillId="4" borderId="0" xfId="15" applyNumberFormat="1" applyFont="1" applyFill="1" applyAlignment="1">
      <alignment horizontal="center"/>
    </xf>
    <xf numFmtId="0" fontId="9" fillId="2" borderId="0" xfId="15" applyFont="1" applyFill="1" applyAlignment="1">
      <alignment horizontal="center"/>
    </xf>
    <xf numFmtId="3" fontId="42" fillId="2" borderId="0" xfId="15" applyNumberFormat="1" applyFont="1" applyFill="1" applyAlignment="1">
      <alignment horizontal="center"/>
    </xf>
    <xf numFmtId="4" fontId="42" fillId="2" borderId="0" xfId="15" applyNumberFormat="1" applyFont="1" applyFill="1" applyAlignment="1">
      <alignment horizontal="center"/>
    </xf>
    <xf numFmtId="2" fontId="42" fillId="2" borderId="0" xfId="15" applyNumberFormat="1" applyFont="1" applyFill="1" applyAlignment="1">
      <alignment horizontal="center"/>
    </xf>
    <xf numFmtId="0" fontId="9" fillId="6" borderId="0" xfId="15" applyFont="1" applyFill="1" applyAlignment="1">
      <alignment horizontal="center"/>
    </xf>
    <xf numFmtId="3" fontId="33" fillId="2" borderId="0" xfId="19" applyNumberFormat="1" applyFont="1" applyFill="1" applyAlignment="1">
      <alignment horizontal="center"/>
    </xf>
    <xf numFmtId="0" fontId="33" fillId="2" borderId="0" xfId="19" applyFont="1" applyFill="1"/>
    <xf numFmtId="0" fontId="34" fillId="2" borderId="1" xfId="19" applyFont="1" applyFill="1" applyBorder="1" applyAlignment="1">
      <alignment horizontal="center"/>
    </xf>
    <xf numFmtId="3" fontId="34" fillId="2" borderId="1" xfId="19" applyNumberFormat="1" applyFont="1" applyFill="1" applyBorder="1" applyAlignment="1">
      <alignment horizontal="center"/>
    </xf>
    <xf numFmtId="0" fontId="33" fillId="2" borderId="0" xfId="19" applyFont="1" applyFill="1" applyBorder="1"/>
    <xf numFmtId="3" fontId="33" fillId="2" borderId="0" xfId="19" applyNumberFormat="1" applyFont="1" applyFill="1" applyBorder="1" applyAlignment="1">
      <alignment horizontal="center"/>
    </xf>
    <xf numFmtId="0" fontId="33" fillId="2" borderId="1" xfId="19" applyFont="1" applyFill="1" applyBorder="1"/>
    <xf numFmtId="3" fontId="33" fillId="2" borderId="1" xfId="19" applyNumberFormat="1" applyFont="1" applyFill="1" applyBorder="1" applyAlignment="1">
      <alignment horizontal="center"/>
    </xf>
    <xf numFmtId="0" fontId="33" fillId="2" borderId="1" xfId="19" applyFont="1" applyFill="1" applyBorder="1" applyAlignment="1">
      <alignment horizontal="center"/>
    </xf>
    <xf numFmtId="0" fontId="33" fillId="2" borderId="7" xfId="19" applyFont="1" applyFill="1" applyBorder="1"/>
    <xf numFmtId="0" fontId="36" fillId="2" borderId="0" xfId="19" applyFont="1" applyFill="1"/>
    <xf numFmtId="3" fontId="36" fillId="2" borderId="0" xfId="19" applyNumberFormat="1" applyFont="1" applyFill="1" applyAlignment="1">
      <alignment horizontal="center"/>
    </xf>
    <xf numFmtId="3" fontId="33" fillId="2" borderId="0" xfId="19" applyNumberFormat="1" applyFont="1" applyFill="1" applyAlignment="1">
      <alignment horizontal="center" vertical="center"/>
    </xf>
    <xf numFmtId="3" fontId="33" fillId="2" borderId="0" xfId="19" applyNumberFormat="1" applyFont="1" applyFill="1" applyBorder="1" applyAlignment="1">
      <alignment horizontal="center" vertical="center"/>
    </xf>
    <xf numFmtId="0" fontId="34" fillId="2" borderId="0" xfId="19" applyFont="1" applyFill="1" applyAlignment="1">
      <alignment horizontal="center"/>
    </xf>
    <xf numFmtId="3" fontId="34" fillId="2" borderId="0" xfId="19" applyNumberFormat="1" applyFont="1" applyFill="1" applyAlignment="1">
      <alignment horizontal="center" vertical="center"/>
    </xf>
    <xf numFmtId="0" fontId="34" fillId="2" borderId="1" xfId="19" applyFont="1" applyFill="1" applyBorder="1"/>
    <xf numFmtId="0" fontId="34" fillId="2" borderId="1" xfId="19" applyFont="1" applyFill="1" applyBorder="1" applyAlignment="1">
      <alignment horizontal="center" vertical="center"/>
    </xf>
    <xf numFmtId="0" fontId="9" fillId="2" borderId="0" xfId="19" applyFont="1" applyFill="1" applyBorder="1"/>
    <xf numFmtId="3" fontId="9" fillId="2" borderId="0" xfId="19" applyNumberFormat="1" applyFont="1" applyFill="1" applyBorder="1" applyAlignment="1">
      <alignment horizontal="center" vertical="center"/>
    </xf>
    <xf numFmtId="3" fontId="33" fillId="2" borderId="1" xfId="19" applyNumberFormat="1" applyFont="1" applyFill="1" applyBorder="1" applyAlignment="1">
      <alignment horizontal="center" vertical="center"/>
    </xf>
    <xf numFmtId="3" fontId="34" fillId="2" borderId="1" xfId="19" applyNumberFormat="1" applyFont="1" applyFill="1" applyBorder="1" applyAlignment="1">
      <alignment horizontal="center" vertical="center"/>
    </xf>
    <xf numFmtId="0" fontId="32" fillId="0" borderId="6" xfId="0" applyFont="1" applyBorder="1" applyAlignment="1">
      <alignment vertical="center"/>
    </xf>
    <xf numFmtId="0" fontId="32" fillId="0" borderId="7" xfId="0" applyFont="1" applyBorder="1" applyAlignment="1">
      <alignment vertical="center"/>
    </xf>
    <xf numFmtId="0" fontId="28" fillId="2" borderId="0" xfId="15" applyFill="1" applyBorder="1"/>
    <xf numFmtId="0" fontId="31" fillId="2" borderId="0" xfId="0" applyFont="1" applyFill="1"/>
    <xf numFmtId="0" fontId="0" fillId="0" borderId="0" xfId="0" applyAlignment="1">
      <alignment horizontal="center" vertical="center"/>
    </xf>
    <xf numFmtId="0" fontId="43" fillId="2" borderId="0" xfId="24" applyFont="1" applyFill="1"/>
    <xf numFmtId="0" fontId="44" fillId="2" borderId="0" xfId="24" applyFont="1" applyFill="1"/>
    <xf numFmtId="0" fontId="3" fillId="2" borderId="0" xfId="24" applyFill="1"/>
    <xf numFmtId="0" fontId="33" fillId="2" borderId="1" xfId="24" applyFont="1" applyFill="1" applyBorder="1"/>
    <xf numFmtId="0" fontId="33" fillId="2" borderId="1" xfId="24" applyFont="1" applyFill="1" applyBorder="1" applyAlignment="1">
      <alignment horizontal="center" vertical="center"/>
    </xf>
    <xf numFmtId="0" fontId="33" fillId="2" borderId="0" xfId="24" applyFont="1" applyFill="1"/>
    <xf numFmtId="4" fontId="33" fillId="2" borderId="0" xfId="24" applyNumberFormat="1" applyFont="1" applyFill="1" applyAlignment="1">
      <alignment horizontal="center" vertical="center"/>
    </xf>
    <xf numFmtId="4" fontId="33" fillId="2" borderId="1" xfId="24" applyNumberFormat="1" applyFont="1" applyFill="1" applyBorder="1" applyAlignment="1">
      <alignment horizontal="center" vertical="center"/>
    </xf>
    <xf numFmtId="0" fontId="43" fillId="0" borderId="0" xfId="24" applyFont="1"/>
    <xf numFmtId="0" fontId="3" fillId="2" borderId="0" xfId="24" applyFill="1" applyBorder="1"/>
    <xf numFmtId="0" fontId="45" fillId="2" borderId="0" xfId="24" applyFont="1" applyFill="1" applyBorder="1" applyAlignment="1">
      <alignment vertical="center"/>
    </xf>
    <xf numFmtId="0" fontId="33" fillId="2" borderId="2" xfId="24" applyFont="1" applyFill="1" applyBorder="1" applyAlignment="1">
      <alignment horizontal="center" vertical="center" wrapText="1"/>
    </xf>
    <xf numFmtId="0" fontId="33" fillId="2" borderId="1" xfId="24" applyFont="1" applyFill="1" applyBorder="1" applyAlignment="1">
      <alignment horizontal="center" vertical="center" wrapText="1"/>
    </xf>
    <xf numFmtId="17" fontId="33" fillId="2" borderId="0" xfId="24" applyNumberFormat="1" applyFont="1" applyFill="1" applyBorder="1"/>
    <xf numFmtId="2" fontId="33" fillId="2" borderId="0" xfId="24" applyNumberFormat="1" applyFont="1" applyFill="1" applyBorder="1"/>
    <xf numFmtId="2" fontId="3" fillId="2" borderId="0" xfId="24" applyNumberFormat="1" applyFill="1" applyBorder="1"/>
    <xf numFmtId="17" fontId="33" fillId="2" borderId="1" xfId="24" applyNumberFormat="1" applyFont="1" applyFill="1" applyBorder="1"/>
    <xf numFmtId="2" fontId="33" fillId="2" borderId="1" xfId="24" applyNumberFormat="1" applyFont="1" applyFill="1" applyBorder="1"/>
    <xf numFmtId="9" fontId="46" fillId="2" borderId="0" xfId="24" applyNumberFormat="1" applyFont="1" applyFill="1"/>
    <xf numFmtId="0" fontId="15" fillId="2" borderId="1" xfId="24" applyFont="1" applyFill="1" applyBorder="1" applyAlignment="1">
      <alignment horizontal="center" vertical="center" wrapText="1"/>
    </xf>
    <xf numFmtId="17" fontId="9" fillId="2" borderId="0" xfId="24" applyNumberFormat="1" applyFont="1" applyFill="1" applyBorder="1"/>
    <xf numFmtId="168" fontId="33" fillId="2" borderId="0" xfId="24" applyNumberFormat="1" applyFont="1" applyFill="1" applyBorder="1" applyAlignment="1">
      <alignment horizontal="center"/>
    </xf>
    <xf numFmtId="17" fontId="9" fillId="2" borderId="1" xfId="24" applyNumberFormat="1" applyFont="1" applyFill="1" applyBorder="1"/>
    <xf numFmtId="168" fontId="33" fillId="2" borderId="1" xfId="24" applyNumberFormat="1" applyFont="1" applyFill="1" applyBorder="1" applyAlignment="1">
      <alignment horizontal="center"/>
    </xf>
    <xf numFmtId="0" fontId="25" fillId="2" borderId="0" xfId="24" applyFont="1" applyFill="1" applyBorder="1"/>
    <xf numFmtId="0" fontId="3" fillId="2" borderId="0" xfId="25" applyFill="1"/>
    <xf numFmtId="0" fontId="30" fillId="2" borderId="0" xfId="25" applyFont="1" applyFill="1"/>
    <xf numFmtId="0" fontId="0" fillId="2" borderId="1" xfId="0" applyFont="1" applyFill="1" applyBorder="1"/>
    <xf numFmtId="0" fontId="15" fillId="2" borderId="1" xfId="0" applyFont="1" applyFill="1" applyBorder="1"/>
    <xf numFmtId="0" fontId="0" fillId="2" borderId="0" xfId="0" applyFont="1" applyFill="1"/>
    <xf numFmtId="3" fontId="0" fillId="2" borderId="0" xfId="0" applyNumberFormat="1" applyFont="1" applyFill="1" applyAlignment="1">
      <alignment horizontal="center" vertical="center"/>
    </xf>
    <xf numFmtId="0" fontId="36" fillId="2" borderId="0" xfId="25" applyFont="1" applyFill="1"/>
    <xf numFmtId="0" fontId="15" fillId="2" borderId="0" xfId="0" applyFont="1" applyFill="1"/>
    <xf numFmtId="3" fontId="47" fillId="2" borderId="0" xfId="25" applyNumberFormat="1" applyFont="1" applyFill="1" applyAlignment="1">
      <alignment horizontal="center"/>
    </xf>
    <xf numFmtId="0" fontId="48" fillId="2" borderId="0" xfId="25" applyFont="1" applyFill="1"/>
    <xf numFmtId="0" fontId="49" fillId="2" borderId="0" xfId="25" applyFont="1" applyFill="1"/>
    <xf numFmtId="165" fontId="3" fillId="2" borderId="0" xfId="1" applyFont="1" applyFill="1"/>
    <xf numFmtId="0" fontId="48" fillId="2" borderId="0" xfId="25" quotePrefix="1" applyFont="1" applyFill="1"/>
    <xf numFmtId="0" fontId="34" fillId="2" borderId="1" xfId="25" applyFont="1" applyFill="1" applyBorder="1" applyAlignment="1">
      <alignment horizontal="center" vertical="center"/>
    </xf>
    <xf numFmtId="0" fontId="33" fillId="2" borderId="0" xfId="25" applyFont="1" applyFill="1" applyAlignment="1">
      <alignment horizontal="center" vertical="center"/>
    </xf>
    <xf numFmtId="3" fontId="33" fillId="2" borderId="0" xfId="25" applyNumberFormat="1" applyFont="1" applyFill="1" applyAlignment="1">
      <alignment horizontal="center"/>
    </xf>
    <xf numFmtId="3" fontId="36" fillId="2" borderId="0" xfId="25" applyNumberFormat="1" applyFont="1" applyFill="1" applyAlignment="1">
      <alignment horizontal="center"/>
    </xf>
    <xf numFmtId="0" fontId="30" fillId="2" borderId="0" xfId="25" applyFont="1" applyFill="1" applyAlignment="1">
      <alignment horizontal="center" vertical="center"/>
    </xf>
    <xf numFmtId="3" fontId="3" fillId="2" borderId="0" xfId="25" applyNumberFormat="1" applyFill="1"/>
    <xf numFmtId="3" fontId="30" fillId="2" borderId="0" xfId="25" applyNumberFormat="1" applyFont="1" applyFill="1" applyAlignment="1">
      <alignment horizontal="center" vertical="center"/>
    </xf>
    <xf numFmtId="0" fontId="33" fillId="2" borderId="1" xfId="25" applyFont="1" applyFill="1" applyBorder="1" applyAlignment="1">
      <alignment horizontal="center" vertical="center"/>
    </xf>
    <xf numFmtId="3" fontId="33" fillId="2" borderId="1" xfId="25" applyNumberFormat="1" applyFont="1" applyFill="1" applyBorder="1" applyAlignment="1">
      <alignment horizontal="center"/>
    </xf>
    <xf numFmtId="3" fontId="36" fillId="2" borderId="1" xfId="25" applyNumberFormat="1" applyFont="1" applyFill="1" applyBorder="1" applyAlignment="1">
      <alignment horizontal="center"/>
    </xf>
    <xf numFmtId="0" fontId="30" fillId="2" borderId="1" xfId="25" applyFont="1" applyFill="1" applyBorder="1" applyAlignment="1">
      <alignment horizontal="center" vertical="center"/>
    </xf>
    <xf numFmtId="3" fontId="30" fillId="2" borderId="1" xfId="25" applyNumberFormat="1" applyFont="1" applyFill="1" applyBorder="1" applyAlignment="1">
      <alignment horizontal="center" vertical="center"/>
    </xf>
    <xf numFmtId="3" fontId="15" fillId="2" borderId="0" xfId="0" applyNumberFormat="1" applyFont="1" applyFill="1" applyAlignment="1">
      <alignment horizontal="center" vertical="center"/>
    </xf>
    <xf numFmtId="0" fontId="50" fillId="2" borderId="0" xfId="25" applyFont="1" applyFill="1"/>
    <xf numFmtId="3" fontId="10" fillId="2" borderId="0" xfId="0" applyNumberFormat="1" applyFont="1" applyFill="1" applyAlignment="1">
      <alignment horizontal="center" vertical="center"/>
    </xf>
    <xf numFmtId="0" fontId="28" fillId="2" borderId="0" xfId="26" applyFill="1"/>
    <xf numFmtId="0" fontId="17" fillId="2" borderId="0" xfId="26" applyFont="1" applyFill="1"/>
    <xf numFmtId="3" fontId="28" fillId="2" borderId="0" xfId="26" applyNumberFormat="1" applyFill="1"/>
    <xf numFmtId="179" fontId="28" fillId="2" borderId="0" xfId="26" applyNumberFormat="1" applyFill="1"/>
    <xf numFmtId="0" fontId="28" fillId="2" borderId="1" xfId="26" applyFill="1" applyBorder="1"/>
    <xf numFmtId="168" fontId="9" fillId="2" borderId="0" xfId="2" applyNumberFormat="1" applyFont="1" applyFill="1" applyAlignment="1">
      <alignment horizontal="center" vertical="center"/>
    </xf>
    <xf numFmtId="165" fontId="17" fillId="2" borderId="0" xfId="1" applyNumberFormat="1" applyFont="1" applyFill="1" applyAlignment="1">
      <alignment horizontal="center" vertical="center"/>
    </xf>
    <xf numFmtId="0" fontId="17" fillId="2" borderId="1" xfId="26" applyFont="1" applyFill="1" applyBorder="1"/>
    <xf numFmtId="168" fontId="9" fillId="2" borderId="1" xfId="2" applyNumberFormat="1" applyFont="1" applyFill="1" applyBorder="1" applyAlignment="1">
      <alignment horizontal="center" vertical="center"/>
    </xf>
    <xf numFmtId="165" fontId="17" fillId="2" borderId="1" xfId="1" applyNumberFormat="1" applyFont="1" applyFill="1" applyBorder="1" applyAlignment="1">
      <alignment horizontal="center" vertical="center"/>
    </xf>
    <xf numFmtId="0" fontId="15" fillId="2" borderId="0" xfId="26" applyFont="1" applyFill="1"/>
    <xf numFmtId="168" fontId="15" fillId="2" borderId="0" xfId="26" applyNumberFormat="1" applyFont="1" applyFill="1"/>
    <xf numFmtId="9" fontId="15" fillId="2" borderId="0" xfId="1" applyNumberFormat="1" applyFont="1" applyFill="1"/>
    <xf numFmtId="169" fontId="9" fillId="0" borderId="0" xfId="2" applyNumberFormat="1" applyFont="1" applyAlignment="1">
      <alignment horizontal="center" vertical="center"/>
    </xf>
    <xf numFmtId="168" fontId="9" fillId="0" borderId="0" xfId="2" applyNumberFormat="1" applyFont="1" applyAlignment="1">
      <alignment horizontal="center" vertical="center"/>
    </xf>
    <xf numFmtId="168" fontId="15" fillId="0" borderId="0" xfId="2" applyNumberFormat="1" applyFont="1" applyAlignment="1">
      <alignment horizontal="center" vertical="center"/>
    </xf>
    <xf numFmtId="0" fontId="15" fillId="2" borderId="0" xfId="24" applyFont="1" applyFill="1"/>
    <xf numFmtId="3" fontId="9" fillId="2" borderId="0" xfId="24" applyNumberFormat="1" applyFont="1" applyFill="1"/>
    <xf numFmtId="0" fontId="9" fillId="2" borderId="0" xfId="24" applyFont="1" applyFill="1"/>
    <xf numFmtId="0" fontId="34" fillId="2" borderId="1" xfId="24" applyFont="1" applyFill="1" applyBorder="1" applyAlignment="1">
      <alignment horizontal="center" vertical="center"/>
    </xf>
    <xf numFmtId="0" fontId="33" fillId="2" borderId="7" xfId="24" applyFont="1" applyFill="1" applyBorder="1"/>
    <xf numFmtId="3" fontId="9" fillId="2" borderId="7" xfId="24" applyNumberFormat="1" applyFont="1" applyFill="1" applyBorder="1" applyAlignment="1">
      <alignment horizontal="center" vertical="center"/>
    </xf>
    <xf numFmtId="0" fontId="33" fillId="2" borderId="0" xfId="24" applyFont="1" applyFill="1" applyBorder="1"/>
    <xf numFmtId="3" fontId="9" fillId="2" borderId="0" xfId="24" applyNumberFormat="1" applyFont="1" applyFill="1" applyBorder="1" applyAlignment="1">
      <alignment horizontal="center" vertical="center"/>
    </xf>
    <xf numFmtId="3" fontId="9" fillId="2" borderId="1" xfId="24" applyNumberFormat="1" applyFont="1" applyFill="1" applyBorder="1" applyAlignment="1">
      <alignment horizontal="center" vertical="center"/>
    </xf>
    <xf numFmtId="3" fontId="3" fillId="2" borderId="0" xfId="24" applyNumberFormat="1" applyFill="1"/>
    <xf numFmtId="0" fontId="17" fillId="2" borderId="0" xfId="24" applyFont="1" applyFill="1"/>
    <xf numFmtId="0" fontId="17" fillId="2" borderId="0" xfId="24" quotePrefix="1" applyFont="1" applyFill="1" applyAlignment="1">
      <alignment horizontal="left"/>
    </xf>
    <xf numFmtId="165" fontId="0" fillId="2" borderId="0" xfId="27" applyNumberFormat="1" applyFont="1" applyFill="1"/>
    <xf numFmtId="0" fontId="8" fillId="2" borderId="0" xfId="24" applyFont="1" applyFill="1" applyAlignment="1">
      <alignment horizontal="center" vertical="center"/>
    </xf>
    <xf numFmtId="0" fontId="3" fillId="0" borderId="0" xfId="24"/>
    <xf numFmtId="0" fontId="8" fillId="0" borderId="0" xfId="24" applyFont="1" applyAlignment="1">
      <alignment horizontal="center" vertical="center"/>
    </xf>
    <xf numFmtId="3" fontId="3" fillId="0" borderId="0" xfId="24" applyNumberFormat="1"/>
    <xf numFmtId="0" fontId="33" fillId="2" borderId="0" xfId="24" applyFont="1" applyFill="1" applyAlignment="1">
      <alignment horizontal="center"/>
    </xf>
    <xf numFmtId="3" fontId="33" fillId="2" borderId="0" xfId="24" applyNumberFormat="1" applyFont="1" applyFill="1" applyAlignment="1">
      <alignment horizontal="center"/>
    </xf>
    <xf numFmtId="0" fontId="33" fillId="2" borderId="1" xfId="24" applyFont="1" applyFill="1" applyBorder="1" applyAlignment="1">
      <alignment horizontal="center"/>
    </xf>
    <xf numFmtId="3" fontId="33" fillId="2" borderId="1" xfId="24" applyNumberFormat="1" applyFont="1" applyFill="1" applyBorder="1" applyAlignment="1">
      <alignment horizontal="center"/>
    </xf>
    <xf numFmtId="0" fontId="3" fillId="2" borderId="0" xfId="24" applyFont="1" applyFill="1"/>
    <xf numFmtId="3" fontId="33" fillId="2" borderId="0" xfId="24" applyNumberFormat="1" applyFont="1" applyFill="1" applyAlignment="1">
      <alignment horizontal="center" vertical="center"/>
    </xf>
    <xf numFmtId="0" fontId="9" fillId="2" borderId="0" xfId="24" quotePrefix="1" applyFont="1" applyFill="1" applyAlignment="1">
      <alignment horizontal="left"/>
    </xf>
    <xf numFmtId="3" fontId="33" fillId="2" borderId="1" xfId="24" applyNumberFormat="1" applyFont="1" applyFill="1" applyBorder="1" applyAlignment="1">
      <alignment horizontal="center" vertical="center"/>
    </xf>
    <xf numFmtId="0" fontId="3" fillId="2" borderId="0" xfId="28" applyFill="1"/>
    <xf numFmtId="0" fontId="3" fillId="0" borderId="0" xfId="28"/>
    <xf numFmtId="0" fontId="33" fillId="2" borderId="1" xfId="28" applyFont="1" applyFill="1" applyBorder="1"/>
    <xf numFmtId="0" fontId="34" fillId="2" borderId="1" xfId="28" applyFont="1" applyFill="1" applyBorder="1" applyAlignment="1">
      <alignment horizontal="center" vertical="center"/>
    </xf>
    <xf numFmtId="0" fontId="33" fillId="2" borderId="0" xfId="28" applyFont="1" applyFill="1"/>
    <xf numFmtId="3" fontId="33" fillId="2" borderId="0" xfId="28" applyNumberFormat="1" applyFont="1" applyFill="1" applyAlignment="1">
      <alignment horizontal="center" vertical="center"/>
    </xf>
    <xf numFmtId="3" fontId="33" fillId="2" borderId="1" xfId="28" applyNumberFormat="1" applyFont="1" applyFill="1" applyBorder="1" applyAlignment="1">
      <alignment horizontal="center" vertical="center"/>
    </xf>
    <xf numFmtId="165" fontId="0" fillId="2" borderId="0" xfId="29" applyNumberFormat="1" applyFont="1" applyFill="1"/>
    <xf numFmtId="0" fontId="8" fillId="2" borderId="0" xfId="28" applyFont="1" applyFill="1" applyAlignment="1">
      <alignment horizontal="center" vertical="center"/>
    </xf>
    <xf numFmtId="3" fontId="3" fillId="2" borderId="0" xfId="28" applyNumberFormat="1" applyFill="1"/>
    <xf numFmtId="0" fontId="33" fillId="2" borderId="7" xfId="24" applyFont="1" applyFill="1" applyBorder="1" applyAlignment="1">
      <alignment horizontal="center"/>
    </xf>
    <xf numFmtId="0" fontId="33" fillId="2" borderId="0" xfId="24" applyFont="1" applyFill="1" applyBorder="1" applyAlignment="1">
      <alignment horizontal="center"/>
    </xf>
    <xf numFmtId="3" fontId="33" fillId="2" borderId="0" xfId="24" applyNumberFormat="1" applyFont="1" applyFill="1" applyBorder="1" applyAlignment="1">
      <alignment horizontal="center"/>
    </xf>
    <xf numFmtId="0" fontId="3" fillId="2" borderId="0" xfId="30" applyFill="1"/>
    <xf numFmtId="0" fontId="3" fillId="0" borderId="0" xfId="30"/>
    <xf numFmtId="0" fontId="33" fillId="2" borderId="0" xfId="30" applyFont="1" applyFill="1"/>
    <xf numFmtId="0" fontId="34" fillId="2" borderId="1" xfId="30" applyFont="1" applyFill="1" applyBorder="1" applyAlignment="1">
      <alignment vertical="center"/>
    </xf>
    <xf numFmtId="0" fontId="34" fillId="2" borderId="1" xfId="30" applyFont="1" applyFill="1" applyBorder="1" applyAlignment="1">
      <alignment horizontal="center" vertical="center"/>
    </xf>
    <xf numFmtId="0" fontId="33" fillId="2" borderId="0" xfId="30" applyFont="1" applyFill="1" applyBorder="1"/>
    <xf numFmtId="10" fontId="33" fillId="2" borderId="0" xfId="30" applyNumberFormat="1" applyFont="1" applyFill="1" applyBorder="1" applyAlignment="1">
      <alignment horizontal="center" vertical="center"/>
    </xf>
    <xf numFmtId="0" fontId="33" fillId="2" borderId="1" xfId="30" applyFont="1" applyFill="1" applyBorder="1"/>
    <xf numFmtId="10" fontId="33" fillId="2" borderId="1" xfId="30" applyNumberFormat="1" applyFont="1" applyFill="1" applyBorder="1" applyAlignment="1">
      <alignment horizontal="center" vertical="center"/>
    </xf>
    <xf numFmtId="0" fontId="3" fillId="2" borderId="0" xfId="30" applyFill="1" applyBorder="1"/>
    <xf numFmtId="10" fontId="3" fillId="2" borderId="0" xfId="30" applyNumberFormat="1" applyFill="1"/>
    <xf numFmtId="0" fontId="8" fillId="2" borderId="0" xfId="30" applyFont="1" applyFill="1" applyBorder="1" applyAlignment="1">
      <alignment horizontal="center" vertical="center"/>
    </xf>
    <xf numFmtId="0" fontId="44" fillId="2" borderId="0" xfId="30" applyFont="1" applyFill="1" applyBorder="1"/>
    <xf numFmtId="169" fontId="44" fillId="2" borderId="0" xfId="30" applyNumberFormat="1" applyFont="1" applyFill="1" applyBorder="1" applyAlignment="1">
      <alignment horizontal="center"/>
    </xf>
    <xf numFmtId="0" fontId="8" fillId="2" borderId="0" xfId="30" applyFont="1" applyFill="1" applyAlignment="1">
      <alignment horizontal="center" vertical="center"/>
    </xf>
    <xf numFmtId="0" fontId="8" fillId="0" borderId="0" xfId="30" applyFont="1" applyAlignment="1">
      <alignment horizontal="center" vertical="center"/>
    </xf>
    <xf numFmtId="3" fontId="3" fillId="2" borderId="0" xfId="30" applyNumberFormat="1" applyFill="1"/>
    <xf numFmtId="3" fontId="3" fillId="0" borderId="0" xfId="30" applyNumberFormat="1"/>
    <xf numFmtId="0" fontId="34" fillId="2" borderId="1" xfId="30" applyFont="1" applyFill="1" applyBorder="1" applyAlignment="1">
      <alignment horizontal="center" vertical="center" wrapText="1"/>
    </xf>
    <xf numFmtId="0" fontId="36" fillId="2" borderId="0" xfId="30" applyFont="1" applyFill="1"/>
    <xf numFmtId="0" fontId="33" fillId="2" borderId="0" xfId="30" applyFont="1" applyFill="1" applyBorder="1" applyAlignment="1">
      <alignment horizontal="center"/>
    </xf>
    <xf numFmtId="10" fontId="9" fillId="2" borderId="0" xfId="31" applyNumberFormat="1" applyFont="1" applyFill="1" applyBorder="1" applyAlignment="1">
      <alignment horizontal="center"/>
    </xf>
    <xf numFmtId="10" fontId="9" fillId="2" borderId="0" xfId="32" applyNumberFormat="1" applyFont="1" applyFill="1" applyBorder="1" applyAlignment="1">
      <alignment horizontal="center"/>
    </xf>
    <xf numFmtId="3" fontId="36" fillId="2" borderId="0" xfId="30" applyNumberFormat="1" applyFont="1" applyFill="1"/>
    <xf numFmtId="0" fontId="33" fillId="2" borderId="1" xfId="30" applyFont="1" applyFill="1" applyBorder="1" applyAlignment="1">
      <alignment horizontal="center"/>
    </xf>
    <xf numFmtId="10" fontId="9" fillId="2" borderId="1" xfId="31" applyNumberFormat="1" applyFont="1" applyFill="1" applyBorder="1" applyAlignment="1">
      <alignment horizontal="center"/>
    </xf>
    <xf numFmtId="10" fontId="9" fillId="2" borderId="1" xfId="32" applyNumberFormat="1" applyFont="1" applyFill="1" applyBorder="1" applyAlignment="1">
      <alignment horizontal="center"/>
    </xf>
    <xf numFmtId="0" fontId="15" fillId="2" borderId="2" xfId="30" applyFont="1" applyFill="1" applyBorder="1"/>
    <xf numFmtId="0" fontId="15" fillId="2" borderId="2" xfId="30" applyFont="1" applyFill="1" applyBorder="1" applyAlignment="1">
      <alignment horizontal="center" vertical="center"/>
    </xf>
    <xf numFmtId="0" fontId="10" fillId="2" borderId="0" xfId="30" applyFont="1" applyFill="1" applyBorder="1" applyAlignment="1">
      <alignment horizontal="center" vertical="center"/>
    </xf>
    <xf numFmtId="0" fontId="8" fillId="2" borderId="0" xfId="30" applyFont="1" applyFill="1"/>
    <xf numFmtId="0" fontId="15" fillId="2" borderId="0" xfId="30" applyFont="1" applyFill="1" applyAlignment="1">
      <alignment horizontal="center"/>
    </xf>
    <xf numFmtId="2" fontId="9" fillId="2" borderId="0" xfId="30" applyNumberFormat="1" applyFont="1" applyFill="1" applyAlignment="1">
      <alignment horizontal="center"/>
    </xf>
    <xf numFmtId="10" fontId="0" fillId="2" borderId="0" xfId="31" applyNumberFormat="1" applyFont="1" applyFill="1"/>
    <xf numFmtId="0" fontId="51" fillId="2" borderId="0" xfId="30" applyFont="1" applyFill="1" applyAlignment="1">
      <alignment horizontal="center"/>
    </xf>
    <xf numFmtId="2" fontId="3" fillId="2" borderId="0" xfId="30" applyNumberFormat="1" applyFill="1"/>
    <xf numFmtId="2" fontId="8" fillId="2" borderId="0" xfId="30" applyNumberFormat="1" applyFont="1" applyFill="1"/>
    <xf numFmtId="10" fontId="9" fillId="2" borderId="0" xfId="31" applyNumberFormat="1" applyFont="1" applyFill="1"/>
    <xf numFmtId="165" fontId="36" fillId="2" borderId="0" xfId="30" applyNumberFormat="1" applyFont="1" applyFill="1"/>
    <xf numFmtId="169" fontId="3" fillId="2" borderId="0" xfId="30" applyNumberFormat="1" applyFill="1"/>
    <xf numFmtId="2" fontId="36" fillId="2" borderId="0" xfId="30" applyNumberFormat="1" applyFont="1" applyFill="1"/>
    <xf numFmtId="2" fontId="47" fillId="2" borderId="0" xfId="30" applyNumberFormat="1" applyFont="1" applyFill="1"/>
    <xf numFmtId="165" fontId="36" fillId="2" borderId="0" xfId="1" applyFont="1" applyFill="1" applyAlignment="1">
      <alignment horizontal="center" vertical="center"/>
    </xf>
    <xf numFmtId="10" fontId="36" fillId="2" borderId="0" xfId="30" applyNumberFormat="1" applyFont="1" applyFill="1"/>
    <xf numFmtId="10" fontId="0" fillId="2" borderId="0" xfId="31" applyNumberFormat="1" applyFont="1" applyFill="1" applyAlignment="1">
      <alignment horizontal="center" vertical="center"/>
    </xf>
    <xf numFmtId="0" fontId="10" fillId="2" borderId="0" xfId="30" applyFont="1" applyFill="1" applyAlignment="1">
      <alignment horizontal="center"/>
    </xf>
    <xf numFmtId="2" fontId="17" fillId="2" borderId="0" xfId="30" applyNumberFormat="1" applyFont="1" applyFill="1" applyAlignment="1">
      <alignment horizontal="center"/>
    </xf>
    <xf numFmtId="9" fontId="0" fillId="2" borderId="0" xfId="31" applyFont="1" applyFill="1"/>
    <xf numFmtId="165" fontId="0" fillId="2" borderId="0" xfId="31" applyNumberFormat="1" applyFont="1" applyFill="1"/>
    <xf numFmtId="0" fontId="3" fillId="2" borderId="0" xfId="30" applyFont="1" applyFill="1"/>
    <xf numFmtId="0" fontId="9" fillId="2" borderId="0" xfId="30" applyFont="1" applyFill="1" applyBorder="1"/>
    <xf numFmtId="0" fontId="9" fillId="2" borderId="0" xfId="30" applyFont="1" applyFill="1"/>
    <xf numFmtId="0" fontId="34" fillId="2" borderId="2" xfId="30" applyFont="1" applyFill="1" applyBorder="1" applyAlignment="1">
      <alignment horizontal="center"/>
    </xf>
    <xf numFmtId="0" fontId="15" fillId="2" borderId="2" xfId="30" applyFont="1" applyFill="1" applyBorder="1" applyAlignment="1">
      <alignment horizontal="center"/>
    </xf>
    <xf numFmtId="0" fontId="15" fillId="2" borderId="7" xfId="30" applyFont="1" applyFill="1" applyBorder="1" applyAlignment="1">
      <alignment horizontal="center"/>
    </xf>
    <xf numFmtId="2" fontId="9" fillId="2" borderId="0" xfId="30" applyNumberFormat="1" applyFont="1" applyFill="1" applyBorder="1" applyAlignment="1">
      <alignment horizontal="center"/>
    </xf>
    <xf numFmtId="2" fontId="15" fillId="2" borderId="0" xfId="30" applyNumberFormat="1" applyFont="1" applyFill="1" applyBorder="1" applyAlignment="1">
      <alignment horizontal="center"/>
    </xf>
    <xf numFmtId="0" fontId="15" fillId="2" borderId="0" xfId="30" applyFont="1" applyFill="1" applyBorder="1" applyAlignment="1">
      <alignment horizontal="center"/>
    </xf>
    <xf numFmtId="165" fontId="9" fillId="2" borderId="0" xfId="1" applyFont="1" applyFill="1"/>
    <xf numFmtId="0" fontId="15" fillId="2" borderId="1" xfId="30" applyFont="1" applyFill="1" applyBorder="1" applyAlignment="1">
      <alignment horizontal="center"/>
    </xf>
    <xf numFmtId="2" fontId="9" fillId="2" borderId="1" xfId="30" applyNumberFormat="1" applyFont="1" applyFill="1" applyBorder="1" applyAlignment="1">
      <alignment horizontal="center"/>
    </xf>
    <xf numFmtId="2" fontId="15" fillId="2" borderId="1" xfId="30" applyNumberFormat="1" applyFont="1" applyFill="1" applyBorder="1" applyAlignment="1">
      <alignment horizontal="center"/>
    </xf>
    <xf numFmtId="2" fontId="33" fillId="2" borderId="0" xfId="30" applyNumberFormat="1" applyFont="1" applyFill="1"/>
    <xf numFmtId="10" fontId="33" fillId="2" borderId="0" xfId="1" applyNumberFormat="1" applyFont="1" applyFill="1"/>
    <xf numFmtId="165" fontId="33" fillId="2" borderId="0" xfId="1" applyFont="1" applyFill="1"/>
    <xf numFmtId="0" fontId="8" fillId="2" borderId="0" xfId="30" applyFont="1" applyFill="1" applyAlignment="1">
      <alignment horizontal="center"/>
    </xf>
    <xf numFmtId="10" fontId="33" fillId="2" borderId="0" xfId="30" applyNumberFormat="1" applyFont="1" applyFill="1"/>
    <xf numFmtId="9" fontId="9" fillId="2" borderId="0" xfId="31" applyFont="1" applyFill="1"/>
    <xf numFmtId="10" fontId="33" fillId="2" borderId="1" xfId="1" applyNumberFormat="1" applyFont="1" applyFill="1" applyBorder="1"/>
    <xf numFmtId="9" fontId="9" fillId="2" borderId="1" xfId="31" applyFont="1" applyFill="1" applyBorder="1"/>
    <xf numFmtId="165" fontId="33" fillId="2" borderId="1" xfId="1" applyFont="1" applyFill="1" applyBorder="1"/>
    <xf numFmtId="0" fontId="52" fillId="2" borderId="0" xfId="30" applyFont="1" applyFill="1" applyAlignment="1">
      <alignment horizontal="center"/>
    </xf>
    <xf numFmtId="0" fontId="0" fillId="2" borderId="1" xfId="0" applyFill="1" applyBorder="1"/>
    <xf numFmtId="0" fontId="41" fillId="2" borderId="0" xfId="0" applyFont="1" applyFill="1"/>
    <xf numFmtId="3" fontId="0" fillId="2" borderId="0" xfId="0" applyNumberFormat="1" applyFont="1" applyFill="1" applyAlignment="1">
      <alignment horizontal="center"/>
    </xf>
    <xf numFmtId="0" fontId="41" fillId="2" borderId="1" xfId="0" applyFont="1" applyFill="1" applyBorder="1"/>
    <xf numFmtId="3" fontId="0" fillId="2" borderId="1" xfId="0" applyNumberFormat="1" applyFont="1" applyFill="1" applyBorder="1" applyAlignment="1">
      <alignment horizontal="center"/>
    </xf>
    <xf numFmtId="3" fontId="0" fillId="2" borderId="0" xfId="0" applyNumberFormat="1" applyFill="1"/>
    <xf numFmtId="0" fontId="54" fillId="8" borderId="17" xfId="0" applyFont="1" applyFill="1" applyBorder="1" applyAlignment="1">
      <alignment horizontal="center" wrapText="1" readingOrder="1"/>
    </xf>
    <xf numFmtId="0" fontId="54" fillId="8" borderId="18" xfId="0" applyFont="1" applyFill="1" applyBorder="1" applyAlignment="1">
      <alignment horizontal="center" wrapText="1" readingOrder="1"/>
    </xf>
    <xf numFmtId="0" fontId="54" fillId="9" borderId="20" xfId="0" applyFont="1" applyFill="1" applyBorder="1" applyAlignment="1">
      <alignment horizontal="center" wrapText="1" readingOrder="1"/>
    </xf>
    <xf numFmtId="0" fontId="54" fillId="9" borderId="21" xfId="0" applyFont="1" applyFill="1" applyBorder="1" applyAlignment="1">
      <alignment horizontal="center" wrapText="1" readingOrder="1"/>
    </xf>
    <xf numFmtId="0" fontId="54" fillId="8" borderId="18" xfId="0" applyFont="1" applyFill="1" applyBorder="1" applyAlignment="1">
      <alignment horizontal="justify" vertical="center" wrapText="1" readingOrder="1"/>
    </xf>
    <xf numFmtId="10" fontId="55" fillId="8" borderId="21" xfId="0" applyNumberFormat="1" applyFont="1" applyFill="1" applyBorder="1" applyAlignment="1">
      <alignment horizontal="center" vertical="center" wrapText="1" readingOrder="1"/>
    </xf>
    <xf numFmtId="0" fontId="54" fillId="9" borderId="21" xfId="0" applyFont="1" applyFill="1" applyBorder="1" applyAlignment="1">
      <alignment horizontal="justify" vertical="center" wrapText="1" readingOrder="1"/>
    </xf>
    <xf numFmtId="10" fontId="55" fillId="9" borderId="21" xfId="0" applyNumberFormat="1" applyFont="1" applyFill="1" applyBorder="1" applyAlignment="1">
      <alignment horizontal="center" vertical="center" wrapText="1" readingOrder="1"/>
    </xf>
    <xf numFmtId="0" fontId="54" fillId="8" borderId="21" xfId="0" applyFont="1" applyFill="1" applyBorder="1" applyAlignment="1">
      <alignment horizontal="justify" vertical="center" wrapText="1" readingOrder="1"/>
    </xf>
    <xf numFmtId="0" fontId="10" fillId="0" borderId="0" xfId="2" applyFont="1" applyFill="1"/>
    <xf numFmtId="3" fontId="9" fillId="0" borderId="0" xfId="2" applyNumberFormat="1" applyAlignment="1">
      <alignment horizontal="center"/>
    </xf>
    <xf numFmtId="165" fontId="9" fillId="0" borderId="0" xfId="1" applyFont="1" applyAlignment="1">
      <alignment horizontal="center"/>
    </xf>
    <xf numFmtId="3" fontId="9" fillId="0" borderId="1" xfId="2" applyNumberFormat="1" applyBorder="1" applyAlignment="1">
      <alignment horizontal="center"/>
    </xf>
    <xf numFmtId="0" fontId="0" fillId="0" borderId="0" xfId="2" applyFont="1"/>
    <xf numFmtId="3" fontId="15" fillId="0" borderId="0" xfId="2" applyNumberFormat="1" applyFont="1" applyAlignment="1">
      <alignment horizontal="center"/>
    </xf>
    <xf numFmtId="165" fontId="15" fillId="0" borderId="0" xfId="1" applyFont="1" applyAlignment="1">
      <alignment horizontal="center"/>
    </xf>
    <xf numFmtId="165" fontId="9" fillId="0" borderId="0" xfId="1" applyFont="1"/>
    <xf numFmtId="0" fontId="15" fillId="0" borderId="1" xfId="2" applyFont="1" applyBorder="1" applyAlignment="1">
      <alignment horizontal="center" vertical="center"/>
    </xf>
    <xf numFmtId="10" fontId="9" fillId="0" borderId="0" xfId="2" applyNumberFormat="1" applyAlignment="1">
      <alignment horizontal="center" vertical="center"/>
    </xf>
    <xf numFmtId="10" fontId="9" fillId="2" borderId="0" xfId="2" applyNumberFormat="1" applyFill="1"/>
    <xf numFmtId="165" fontId="9" fillId="0" borderId="0" xfId="2" applyNumberFormat="1" applyAlignment="1">
      <alignment horizontal="center" vertical="center"/>
    </xf>
    <xf numFmtId="10" fontId="9" fillId="0" borderId="1" xfId="2" applyNumberFormat="1" applyBorder="1" applyAlignment="1">
      <alignment horizontal="center" vertical="center"/>
    </xf>
    <xf numFmtId="10" fontId="9" fillId="0" borderId="0" xfId="1" applyNumberFormat="1" applyFont="1"/>
    <xf numFmtId="3" fontId="9" fillId="0" borderId="0" xfId="2" applyNumberFormat="1" applyAlignment="1">
      <alignment horizontal="center" vertical="center"/>
    </xf>
    <xf numFmtId="3" fontId="9" fillId="0" borderId="1" xfId="2" applyNumberFormat="1" applyBorder="1" applyAlignment="1">
      <alignment horizontal="center" vertical="center"/>
    </xf>
    <xf numFmtId="3" fontId="15" fillId="0" borderId="0" xfId="2" applyNumberFormat="1" applyFont="1" applyAlignment="1">
      <alignment horizontal="center" vertical="center"/>
    </xf>
    <xf numFmtId="165" fontId="9" fillId="0" borderId="0" xfId="1" applyFont="1" applyAlignment="1">
      <alignment horizontal="center" vertical="center"/>
    </xf>
    <xf numFmtId="165" fontId="9" fillId="0" borderId="1" xfId="1" applyFont="1" applyBorder="1" applyAlignment="1">
      <alignment horizontal="center" vertical="center"/>
    </xf>
    <xf numFmtId="181" fontId="9" fillId="0" borderId="0" xfId="2" applyNumberFormat="1"/>
    <xf numFmtId="165" fontId="9" fillId="0" borderId="1" xfId="2" applyNumberFormat="1" applyBorder="1" applyAlignment="1">
      <alignment horizontal="center" vertical="center"/>
    </xf>
    <xf numFmtId="0" fontId="9" fillId="0" borderId="0" xfId="2" applyBorder="1"/>
    <xf numFmtId="165" fontId="9" fillId="0" borderId="0" xfId="1" applyFont="1" applyBorder="1" applyAlignment="1">
      <alignment horizontal="center" vertical="center"/>
    </xf>
    <xf numFmtId="0" fontId="34" fillId="0" borderId="0" xfId="30" applyFont="1"/>
    <xf numFmtId="168" fontId="9" fillId="0" borderId="0" xfId="2" applyNumberFormat="1" applyFont="1" applyFill="1" applyAlignment="1">
      <alignment horizontal="center" vertical="center"/>
    </xf>
    <xf numFmtId="181" fontId="0" fillId="0" borderId="0" xfId="1" applyNumberFormat="1" applyFont="1"/>
    <xf numFmtId="168" fontId="9" fillId="0" borderId="1" xfId="2" applyNumberFormat="1" applyFont="1" applyFill="1" applyBorder="1" applyAlignment="1">
      <alignment horizontal="center" vertical="center"/>
    </xf>
    <xf numFmtId="3" fontId="38" fillId="0" borderId="0" xfId="2" applyNumberFormat="1" applyFont="1" applyFill="1" applyAlignment="1">
      <alignment horizontal="center" vertical="center"/>
    </xf>
    <xf numFmtId="0" fontId="0" fillId="0" borderId="0" xfId="2" applyFont="1" applyFill="1"/>
    <xf numFmtId="165" fontId="11" fillId="0" borderId="0" xfId="1" applyFont="1"/>
    <xf numFmtId="10" fontId="9" fillId="2" borderId="0" xfId="1" applyNumberFormat="1" applyFont="1" applyFill="1" applyAlignment="1">
      <alignment horizontal="center" vertical="center"/>
    </xf>
    <xf numFmtId="165" fontId="9" fillId="2" borderId="0" xfId="2" applyNumberFormat="1" applyFill="1"/>
    <xf numFmtId="10" fontId="9" fillId="2" borderId="1" xfId="1" applyNumberFormat="1" applyFont="1" applyFill="1" applyBorder="1" applyAlignment="1">
      <alignment horizontal="center" vertical="center"/>
    </xf>
    <xf numFmtId="165" fontId="9" fillId="0" borderId="0" xfId="1" applyFont="1" applyFill="1" applyAlignment="1">
      <alignment horizontal="center" vertical="center"/>
    </xf>
    <xf numFmtId="0" fontId="56" fillId="0" borderId="0" xfId="30" applyFont="1"/>
    <xf numFmtId="165" fontId="9" fillId="0" borderId="1" xfId="1" applyFont="1" applyFill="1" applyBorder="1" applyAlignment="1">
      <alignment horizontal="center" vertical="center"/>
    </xf>
    <xf numFmtId="0" fontId="15" fillId="0" borderId="0" xfId="2" applyFont="1" applyFill="1" applyBorder="1"/>
    <xf numFmtId="0" fontId="9" fillId="0" borderId="0" xfId="2" applyFill="1" applyBorder="1"/>
    <xf numFmtId="166" fontId="9" fillId="0" borderId="0" xfId="2" applyNumberFormat="1" applyFill="1" applyBorder="1"/>
    <xf numFmtId="0" fontId="3" fillId="0" borderId="0" xfId="33"/>
    <xf numFmtId="0" fontId="57" fillId="10" borderId="0" xfId="33" applyFont="1" applyFill="1"/>
    <xf numFmtId="0" fontId="3" fillId="10" borderId="0" xfId="33" applyFill="1"/>
    <xf numFmtId="0" fontId="3" fillId="2" borderId="0" xfId="33" applyFill="1"/>
    <xf numFmtId="0" fontId="33" fillId="2" borderId="0" xfId="33" applyFont="1" applyFill="1"/>
    <xf numFmtId="0" fontId="33" fillId="2" borderId="0" xfId="33" applyFont="1" applyFill="1" applyAlignment="1">
      <alignment horizontal="center"/>
    </xf>
    <xf numFmtId="0" fontId="33" fillId="2" borderId="1" xfId="33" applyFont="1" applyFill="1" applyBorder="1"/>
    <xf numFmtId="0" fontId="34" fillId="2" borderId="1" xfId="33" applyFont="1" applyFill="1" applyBorder="1" applyAlignment="1">
      <alignment horizontal="center" vertical="center"/>
    </xf>
    <xf numFmtId="0" fontId="33" fillId="2" borderId="0" xfId="33" applyFont="1" applyFill="1" applyAlignment="1">
      <alignment horizontal="left" indent="1"/>
    </xf>
    <xf numFmtId="3" fontId="9" fillId="2" borderId="0" xfId="33" applyNumberFormat="1" applyFont="1" applyFill="1" applyBorder="1" applyAlignment="1">
      <alignment horizontal="center"/>
    </xf>
    <xf numFmtId="3" fontId="9" fillId="2" borderId="1" xfId="33" applyNumberFormat="1" applyFont="1" applyFill="1" applyBorder="1" applyAlignment="1">
      <alignment horizontal="center"/>
    </xf>
    <xf numFmtId="0" fontId="33" fillId="2" borderId="0" xfId="33" applyFont="1" applyFill="1" applyBorder="1"/>
    <xf numFmtId="3" fontId="59" fillId="2" borderId="1" xfId="33" applyNumberFormat="1" applyFont="1" applyFill="1" applyBorder="1" applyAlignment="1">
      <alignment horizontal="center"/>
    </xf>
    <xf numFmtId="0" fontId="9" fillId="2" borderId="0" xfId="33" applyFont="1" applyFill="1"/>
    <xf numFmtId="165" fontId="33" fillId="2" borderId="0" xfId="34" applyNumberFormat="1" applyFont="1" applyFill="1" applyAlignment="1">
      <alignment horizontal="center"/>
    </xf>
    <xf numFmtId="0" fontId="3" fillId="2" borderId="0" xfId="33" applyFont="1" applyFill="1"/>
    <xf numFmtId="0" fontId="0" fillId="2" borderId="0" xfId="33" applyFont="1" applyFill="1"/>
    <xf numFmtId="3" fontId="34" fillId="2" borderId="0" xfId="33" applyNumberFormat="1" applyFont="1" applyFill="1" applyAlignment="1">
      <alignment horizontal="center"/>
    </xf>
    <xf numFmtId="3" fontId="33" fillId="2" borderId="0" xfId="33" applyNumberFormat="1" applyFont="1" applyFill="1"/>
    <xf numFmtId="4" fontId="59" fillId="2" borderId="1" xfId="33" applyNumberFormat="1" applyFont="1" applyFill="1" applyBorder="1" applyAlignment="1">
      <alignment horizontal="center"/>
    </xf>
    <xf numFmtId="169" fontId="3" fillId="2" borderId="0" xfId="33" applyNumberFormat="1" applyFill="1" applyAlignment="1">
      <alignment horizontal="center"/>
    </xf>
    <xf numFmtId="4" fontId="3" fillId="2" borderId="0" xfId="33" applyNumberFormat="1" applyFill="1"/>
    <xf numFmtId="0" fontId="3" fillId="0" borderId="0" xfId="33" applyFont="1"/>
    <xf numFmtId="165" fontId="3" fillId="0" borderId="0" xfId="1" applyNumberFormat="1" applyFont="1"/>
    <xf numFmtId="0" fontId="3" fillId="2" borderId="0" xfId="33" applyFill="1" applyAlignment="1">
      <alignment horizontal="center"/>
    </xf>
    <xf numFmtId="165" fontId="33" fillId="2" borderId="0" xfId="34" applyNumberFormat="1" applyFont="1" applyFill="1" applyAlignment="1">
      <alignment horizontal="center" vertical="center"/>
    </xf>
    <xf numFmtId="9" fontId="9" fillId="2" borderId="0" xfId="34" applyFont="1" applyFill="1"/>
    <xf numFmtId="168" fontId="3" fillId="2" borderId="0" xfId="33" applyNumberFormat="1" applyFill="1"/>
    <xf numFmtId="3" fontId="3" fillId="2" borderId="0" xfId="33" applyNumberFormat="1" applyFill="1"/>
    <xf numFmtId="0" fontId="57" fillId="11" borderId="0" xfId="33" applyFont="1" applyFill="1"/>
    <xf numFmtId="0" fontId="3" fillId="11" borderId="0" xfId="33" applyFill="1"/>
    <xf numFmtId="3" fontId="61" fillId="2" borderId="0" xfId="35" applyNumberFormat="1" applyFont="1" applyFill="1" applyBorder="1" applyAlignment="1">
      <alignment horizontal="center"/>
    </xf>
    <xf numFmtId="3" fontId="61" fillId="2" borderId="1" xfId="35" applyNumberFormat="1" applyFont="1" applyFill="1" applyBorder="1" applyAlignment="1">
      <alignment horizontal="center"/>
    </xf>
    <xf numFmtId="168" fontId="59" fillId="2" borderId="0" xfId="35" applyNumberFormat="1" applyFont="1" applyFill="1" applyAlignment="1">
      <alignment horizontal="center" vertical="center"/>
    </xf>
    <xf numFmtId="168" fontId="33" fillId="2" borderId="0" xfId="33" applyNumberFormat="1" applyFont="1" applyFill="1" applyAlignment="1">
      <alignment horizontal="center" vertical="center"/>
    </xf>
    <xf numFmtId="0" fontId="43" fillId="2" borderId="0" xfId="25" applyFont="1" applyFill="1"/>
    <xf numFmtId="0" fontId="62" fillId="2" borderId="0" xfId="25" applyFont="1" applyFill="1"/>
    <xf numFmtId="0" fontId="33" fillId="2" borderId="0" xfId="25" applyFont="1" applyFill="1"/>
    <xf numFmtId="0" fontId="33" fillId="2" borderId="1" xfId="25" applyFont="1" applyFill="1" applyBorder="1"/>
    <xf numFmtId="168" fontId="33" fillId="2" borderId="0" xfId="25" applyNumberFormat="1" applyFont="1" applyFill="1" applyAlignment="1">
      <alignment horizontal="center" vertical="center"/>
    </xf>
    <xf numFmtId="0" fontId="33" fillId="2" borderId="22" xfId="25" applyFont="1" applyFill="1" applyBorder="1"/>
    <xf numFmtId="168" fontId="34" fillId="2" borderId="22" xfId="25" applyNumberFormat="1" applyFont="1" applyFill="1" applyBorder="1" applyAlignment="1">
      <alignment horizontal="center"/>
    </xf>
    <xf numFmtId="168" fontId="33" fillId="2" borderId="0" xfId="25" applyNumberFormat="1" applyFont="1" applyFill="1"/>
    <xf numFmtId="0" fontId="3" fillId="2" borderId="0" xfId="25" applyFont="1" applyFill="1"/>
    <xf numFmtId="3" fontId="33" fillId="2" borderId="0" xfId="25" applyNumberFormat="1" applyFont="1" applyFill="1" applyAlignment="1">
      <alignment horizontal="center" vertical="center"/>
    </xf>
    <xf numFmtId="168" fontId="33" fillId="2" borderId="0" xfId="25" applyNumberFormat="1" applyFont="1" applyFill="1" applyAlignment="1">
      <alignment horizontal="center"/>
    </xf>
    <xf numFmtId="0" fontId="15" fillId="0" borderId="0" xfId="0" applyFont="1" applyFill="1" applyBorder="1"/>
    <xf numFmtId="169" fontId="9" fillId="0" borderId="0" xfId="2" applyNumberFormat="1" applyFont="1" applyFill="1" applyAlignment="1">
      <alignment horizontal="center" vertical="center"/>
    </xf>
    <xf numFmtId="166" fontId="9" fillId="0" borderId="0" xfId="2" applyNumberFormat="1" applyFont="1" applyFill="1" applyAlignment="1">
      <alignment horizontal="center" vertical="center"/>
    </xf>
    <xf numFmtId="169" fontId="25" fillId="0" borderId="0" xfId="2" applyNumberFormat="1" applyFont="1" applyFill="1" applyAlignment="1">
      <alignment horizontal="center" vertical="center"/>
    </xf>
    <xf numFmtId="169" fontId="9" fillId="0" borderId="0" xfId="2" applyNumberFormat="1"/>
    <xf numFmtId="168" fontId="10" fillId="0" borderId="0" xfId="2" applyNumberFormat="1" applyFont="1" applyFill="1" applyAlignment="1">
      <alignment horizontal="center" vertical="center"/>
    </xf>
    <xf numFmtId="1" fontId="9" fillId="0" borderId="0" xfId="2" applyNumberFormat="1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3" fontId="17" fillId="0" borderId="0" xfId="0" applyNumberFormat="1" applyFont="1" applyFill="1" applyBorder="1"/>
    <xf numFmtId="169" fontId="0" fillId="0" borderId="0" xfId="0" applyNumberFormat="1" applyAlignment="1">
      <alignment horizontal="center" vertical="center"/>
    </xf>
    <xf numFmtId="166" fontId="64" fillId="0" borderId="0" xfId="2" applyNumberFormat="1" applyFont="1" applyFill="1" applyAlignment="1">
      <alignment horizontal="center" vertical="center"/>
    </xf>
    <xf numFmtId="168" fontId="16" fillId="0" borderId="0" xfId="2" applyNumberFormat="1" applyFont="1" applyFill="1" applyAlignment="1">
      <alignment horizontal="center" vertical="center"/>
    </xf>
    <xf numFmtId="0" fontId="0" fillId="0" borderId="0" xfId="1" applyNumberFormat="1" applyFont="1" applyFill="1"/>
    <xf numFmtId="169" fontId="9" fillId="0" borderId="0" xfId="2" applyNumberFormat="1" applyFont="1" applyFill="1" applyAlignment="1">
      <alignment horizontal="center"/>
    </xf>
    <xf numFmtId="169" fontId="64" fillId="0" borderId="0" xfId="2" applyNumberFormat="1" applyFont="1" applyFill="1"/>
    <xf numFmtId="0" fontId="9" fillId="0" borderId="0" xfId="2" applyNumberFormat="1" applyFont="1" applyAlignment="1">
      <alignment horizontal="center" vertical="center"/>
    </xf>
    <xf numFmtId="0" fontId="16" fillId="0" borderId="0" xfId="0" applyFont="1" applyFill="1" applyBorder="1"/>
    <xf numFmtId="1" fontId="9" fillId="0" borderId="0" xfId="2" applyNumberFormat="1" applyAlignment="1">
      <alignment horizontal="center" vertical="center"/>
    </xf>
    <xf numFmtId="182" fontId="64" fillId="0" borderId="0" xfId="2" applyNumberFormat="1" applyFont="1" applyFill="1" applyAlignment="1">
      <alignment horizontal="center" vertical="center"/>
    </xf>
    <xf numFmtId="1" fontId="9" fillId="0" borderId="0" xfId="2" applyNumberFormat="1" applyFont="1" applyAlignment="1">
      <alignment horizontal="center"/>
    </xf>
    <xf numFmtId="169" fontId="9" fillId="0" borderId="0" xfId="0" applyNumberFormat="1" applyFont="1" applyAlignment="1">
      <alignment horizontal="center"/>
    </xf>
    <xf numFmtId="0" fontId="35" fillId="0" borderId="0" xfId="2" applyFont="1" applyFill="1"/>
    <xf numFmtId="166" fontId="9" fillId="0" borderId="0" xfId="2" applyNumberFormat="1" applyFont="1" applyFill="1" applyAlignment="1">
      <alignment horizontal="center"/>
    </xf>
    <xf numFmtId="168" fontId="15" fillId="0" borderId="0" xfId="2" applyNumberFormat="1" applyFont="1" applyFill="1" applyAlignment="1">
      <alignment horizontal="center"/>
    </xf>
    <xf numFmtId="1" fontId="9" fillId="0" borderId="0" xfId="2" applyNumberFormat="1" applyFont="1" applyFill="1" applyAlignment="1">
      <alignment horizontal="center"/>
    </xf>
    <xf numFmtId="3" fontId="9" fillId="0" borderId="0" xfId="0" applyNumberFormat="1" applyFont="1" applyAlignment="1">
      <alignment horizontal="center"/>
    </xf>
    <xf numFmtId="169" fontId="9" fillId="0" borderId="0" xfId="2" applyNumberFormat="1" applyFont="1" applyFill="1"/>
    <xf numFmtId="1" fontId="9" fillId="0" borderId="0" xfId="2" applyNumberFormat="1"/>
    <xf numFmtId="169" fontId="9" fillId="0" borderId="0" xfId="2" applyNumberFormat="1" applyAlignment="1">
      <alignment horizontal="center" vertical="center"/>
    </xf>
    <xf numFmtId="0" fontId="15" fillId="2" borderId="0" xfId="33" quotePrefix="1" applyFont="1" applyFill="1" applyBorder="1" applyAlignment="1">
      <alignment horizontal="left"/>
    </xf>
    <xf numFmtId="0" fontId="9" fillId="2" borderId="0" xfId="33" applyFont="1" applyFill="1" applyBorder="1"/>
    <xf numFmtId="0" fontId="41" fillId="2" borderId="0" xfId="33" applyFont="1" applyFill="1"/>
    <xf numFmtId="0" fontId="15" fillId="2" borderId="1" xfId="33" applyFont="1" applyFill="1" applyBorder="1"/>
    <xf numFmtId="0" fontId="9" fillId="2" borderId="1" xfId="33" applyFont="1" applyFill="1" applyBorder="1"/>
    <xf numFmtId="0" fontId="15" fillId="2" borderId="1" xfId="33" applyFont="1" applyFill="1" applyBorder="1" applyAlignment="1">
      <alignment horizontal="center" vertical="center"/>
    </xf>
    <xf numFmtId="174" fontId="9" fillId="2" borderId="0" xfId="33" applyNumberFormat="1" applyFont="1" applyFill="1" applyBorder="1" applyAlignment="1">
      <alignment horizontal="center" vertical="center"/>
    </xf>
    <xf numFmtId="0" fontId="9" fillId="2" borderId="0" xfId="33" quotePrefix="1" applyFont="1" applyFill="1" applyBorder="1" applyAlignment="1">
      <alignment horizontal="left"/>
    </xf>
    <xf numFmtId="0" fontId="9" fillId="2" borderId="22" xfId="33" applyFont="1" applyFill="1" applyBorder="1"/>
    <xf numFmtId="3" fontId="15" fillId="2" borderId="22" xfId="33" applyNumberFormat="1" applyFont="1" applyFill="1" applyBorder="1" applyAlignment="1">
      <alignment horizontal="center" vertical="center"/>
    </xf>
    <xf numFmtId="0" fontId="65" fillId="2" borderId="0" xfId="33" applyFont="1" applyFill="1"/>
    <xf numFmtId="0" fontId="8" fillId="2" borderId="0" xfId="33" applyFont="1" applyFill="1"/>
    <xf numFmtId="0" fontId="15" fillId="5" borderId="1" xfId="33" applyFont="1" applyFill="1" applyBorder="1" applyAlignment="1">
      <alignment horizontal="left"/>
    </xf>
    <xf numFmtId="0" fontId="15" fillId="5" borderId="1" xfId="33" applyFont="1" applyFill="1" applyBorder="1" applyAlignment="1">
      <alignment horizontal="center"/>
    </xf>
    <xf numFmtId="183" fontId="9" fillId="2" borderId="0" xfId="33" applyNumberFormat="1" applyFont="1" applyFill="1" applyBorder="1" applyAlignment="1">
      <alignment horizontal="left" vertical="center"/>
    </xf>
    <xf numFmtId="169" fontId="36" fillId="2" borderId="0" xfId="33" applyNumberFormat="1" applyFont="1" applyFill="1" applyAlignment="1">
      <alignment horizontal="center" vertical="center"/>
    </xf>
    <xf numFmtId="0" fontId="15" fillId="5" borderId="0" xfId="33" applyFont="1" applyFill="1" applyBorder="1" applyAlignment="1">
      <alignment horizontal="left"/>
    </xf>
    <xf numFmtId="168" fontId="15" fillId="5" borderId="0" xfId="33" applyNumberFormat="1" applyFont="1" applyFill="1" applyBorder="1" applyAlignment="1">
      <alignment horizontal="center"/>
    </xf>
    <xf numFmtId="0" fontId="36" fillId="2" borderId="0" xfId="33" applyFont="1" applyFill="1"/>
    <xf numFmtId="0" fontId="36" fillId="2" borderId="0" xfId="33" applyFont="1" applyFill="1" applyAlignment="1">
      <alignment horizontal="center"/>
    </xf>
    <xf numFmtId="0" fontId="36" fillId="2" borderId="0" xfId="33" applyFont="1" applyFill="1" applyAlignment="1">
      <alignment horizontal="center" vertical="center"/>
    </xf>
    <xf numFmtId="3" fontId="36" fillId="2" borderId="0" xfId="33" applyNumberFormat="1" applyFont="1" applyFill="1" applyAlignment="1">
      <alignment horizontal="center" vertical="center"/>
    </xf>
    <xf numFmtId="168" fontId="36" fillId="2" borderId="0" xfId="33" applyNumberFormat="1" applyFont="1" applyFill="1" applyAlignment="1">
      <alignment horizontal="center"/>
    </xf>
    <xf numFmtId="3" fontId="36" fillId="2" borderId="0" xfId="33" applyNumberFormat="1" applyFont="1" applyFill="1" applyAlignment="1">
      <alignment horizontal="center"/>
    </xf>
    <xf numFmtId="0" fontId="36" fillId="2" borderId="0" xfId="33" applyFont="1" applyFill="1" applyAlignment="1"/>
    <xf numFmtId="0" fontId="36" fillId="2" borderId="22" xfId="33" applyFont="1" applyFill="1" applyBorder="1"/>
    <xf numFmtId="1" fontId="36" fillId="2" borderId="22" xfId="33" applyNumberFormat="1" applyFont="1" applyFill="1" applyBorder="1" applyAlignment="1">
      <alignment horizontal="center" vertical="center"/>
    </xf>
    <xf numFmtId="1" fontId="36" fillId="2" borderId="22" xfId="33" applyNumberFormat="1" applyFont="1" applyFill="1" applyBorder="1" applyAlignment="1">
      <alignment horizontal="center"/>
    </xf>
    <xf numFmtId="1" fontId="3" fillId="2" borderId="0" xfId="33" applyNumberFormat="1" applyFill="1" applyAlignment="1">
      <alignment horizontal="center"/>
    </xf>
    <xf numFmtId="166" fontId="64" fillId="0" borderId="0" xfId="2" applyNumberFormat="1" applyFont="1" applyFill="1" applyAlignment="1">
      <alignment horizontal="center"/>
    </xf>
    <xf numFmtId="0" fontId="11" fillId="0" borderId="0" xfId="2" applyFont="1" applyFill="1"/>
    <xf numFmtId="1" fontId="9" fillId="0" borderId="0" xfId="2" applyNumberFormat="1" applyFont="1" applyFill="1" applyAlignment="1">
      <alignment horizontal="center" vertical="center"/>
    </xf>
    <xf numFmtId="0" fontId="63" fillId="0" borderId="1" xfId="2" applyFont="1" applyFill="1" applyBorder="1" applyAlignment="1">
      <alignment horizontal="center" vertical="center"/>
    </xf>
    <xf numFmtId="0" fontId="64" fillId="0" borderId="1" xfId="2" applyFont="1" applyFill="1" applyBorder="1"/>
    <xf numFmtId="0" fontId="16" fillId="0" borderId="1" xfId="2" applyFont="1" applyFill="1" applyBorder="1" applyAlignment="1">
      <alignment horizontal="center"/>
    </xf>
    <xf numFmtId="169" fontId="64" fillId="0" borderId="0" xfId="2" applyNumberFormat="1" applyFont="1" applyFill="1" applyAlignment="1">
      <alignment horizontal="center" vertical="center"/>
    </xf>
    <xf numFmtId="9" fontId="9" fillId="0" borderId="0" xfId="2" applyNumberFormat="1"/>
    <xf numFmtId="169" fontId="9" fillId="0" borderId="0" xfId="2" applyNumberFormat="1" applyFill="1" applyAlignment="1">
      <alignment horizontal="center" vertical="center"/>
    </xf>
    <xf numFmtId="9" fontId="17" fillId="0" borderId="0" xfId="1" applyNumberFormat="1" applyFont="1" applyFill="1" applyBorder="1"/>
    <xf numFmtId="1" fontId="9" fillId="0" borderId="0" xfId="2" applyNumberFormat="1" applyFill="1" applyAlignment="1">
      <alignment horizontal="center" vertical="center"/>
    </xf>
    <xf numFmtId="0" fontId="9" fillId="0" borderId="0" xfId="2" applyAlignment="1">
      <alignment horizontal="center"/>
    </xf>
    <xf numFmtId="169" fontId="9" fillId="0" borderId="0" xfId="2" applyNumberFormat="1" applyFont="1" applyAlignment="1">
      <alignment horizontal="center"/>
    </xf>
    <xf numFmtId="0" fontId="3" fillId="2" borderId="0" xfId="33" applyFill="1" applyAlignment="1">
      <alignment horizontal="center" vertical="center"/>
    </xf>
    <xf numFmtId="3" fontId="44" fillId="2" borderId="0" xfId="33" applyNumberFormat="1" applyFont="1" applyFill="1" applyAlignment="1">
      <alignment horizontal="center" vertical="center"/>
    </xf>
    <xf numFmtId="0" fontId="33" fillId="2" borderId="0" xfId="33" applyFont="1" applyFill="1" applyAlignment="1">
      <alignment horizontal="center" vertical="center"/>
    </xf>
    <xf numFmtId="2" fontId="33" fillId="2" borderId="0" xfId="33" applyNumberFormat="1" applyFont="1" applyFill="1" applyAlignment="1">
      <alignment horizontal="center" vertical="center"/>
    </xf>
    <xf numFmtId="1" fontId="3" fillId="2" borderId="0" xfId="33" applyNumberFormat="1" applyFill="1" applyAlignment="1">
      <alignment horizontal="center" vertical="center"/>
    </xf>
    <xf numFmtId="0" fontId="2" fillId="2" borderId="0" xfId="30" applyFont="1" applyFill="1"/>
    <xf numFmtId="0" fontId="15" fillId="0" borderId="1" xfId="0" applyFont="1" applyFill="1" applyBorder="1" applyAlignment="1">
      <alignment horizontal="center" vertical="center" wrapText="1"/>
    </xf>
    <xf numFmtId="0" fontId="15" fillId="0" borderId="1" xfId="2" applyFont="1" applyBorder="1" applyAlignment="1">
      <alignment horizontal="center"/>
    </xf>
    <xf numFmtId="0" fontId="15" fillId="0" borderId="1" xfId="2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5" fillId="0" borderId="1" xfId="2" applyNumberFormat="1" applyFont="1" applyFill="1" applyBorder="1" applyAlignment="1">
      <alignment horizontal="center" vertical="center"/>
    </xf>
    <xf numFmtId="0" fontId="8" fillId="2" borderId="0" xfId="5" applyFont="1" applyFill="1" applyAlignment="1">
      <alignment horizontal="center"/>
    </xf>
    <xf numFmtId="0" fontId="7" fillId="2" borderId="0" xfId="5" applyFill="1" applyAlignment="1">
      <alignment horizontal="center"/>
    </xf>
    <xf numFmtId="171" fontId="15" fillId="2" borderId="0" xfId="8" applyNumberFormat="1" applyFont="1" applyFill="1" applyBorder="1" applyAlignment="1">
      <alignment horizontal="center" vertical="center" wrapText="1"/>
    </xf>
    <xf numFmtId="171" fontId="15" fillId="2" borderId="3" xfId="8" applyNumberFormat="1" applyFont="1" applyFill="1" applyBorder="1" applyAlignment="1">
      <alignment horizontal="center" vertical="center" wrapText="1"/>
    </xf>
    <xf numFmtId="171" fontId="15" fillId="2" borderId="4" xfId="8" applyNumberFormat="1" applyFont="1" applyFill="1" applyBorder="1" applyAlignment="1">
      <alignment horizontal="center" vertical="center" wrapText="1"/>
    </xf>
    <xf numFmtId="0" fontId="15" fillId="2" borderId="0" xfId="7" applyFont="1" applyFill="1" applyAlignment="1">
      <alignment horizontal="center" vertical="center" wrapText="1"/>
    </xf>
    <xf numFmtId="0" fontId="15" fillId="2" borderId="1" xfId="7" applyFont="1" applyFill="1" applyBorder="1" applyAlignment="1">
      <alignment horizontal="center" vertical="center" wrapText="1"/>
    </xf>
    <xf numFmtId="0" fontId="15" fillId="3" borderId="0" xfId="11" applyFont="1" applyFill="1" applyAlignment="1">
      <alignment horizontal="left"/>
    </xf>
    <xf numFmtId="0" fontId="15" fillId="3" borderId="0" xfId="7" applyFont="1" applyFill="1" applyBorder="1" applyAlignment="1">
      <alignment horizontal="left"/>
    </xf>
    <xf numFmtId="0" fontId="28" fillId="2" borderId="0" xfId="15" applyFill="1" applyAlignment="1">
      <alignment horizontal="center" vertical="center" wrapText="1"/>
    </xf>
    <xf numFmtId="17" fontId="28" fillId="2" borderId="0" xfId="15" applyNumberFormat="1" applyFill="1" applyAlignment="1">
      <alignment horizontal="center"/>
    </xf>
    <xf numFmtId="3" fontId="34" fillId="2" borderId="2" xfId="19" applyNumberFormat="1" applyFont="1" applyFill="1" applyBorder="1" applyAlignment="1">
      <alignment horizontal="center"/>
    </xf>
    <xf numFmtId="0" fontId="33" fillId="2" borderId="0" xfId="19" applyFont="1" applyFill="1" applyBorder="1" applyAlignment="1">
      <alignment horizontal="center" vertical="center"/>
    </xf>
    <xf numFmtId="0" fontId="33" fillId="2" borderId="1" xfId="19" applyFont="1" applyFill="1" applyBorder="1" applyAlignment="1">
      <alignment horizontal="center" vertical="center"/>
    </xf>
    <xf numFmtId="0" fontId="33" fillId="2" borderId="7" xfId="19" applyFont="1" applyFill="1" applyBorder="1" applyAlignment="1">
      <alignment horizontal="center" vertical="center"/>
    </xf>
    <xf numFmtId="0" fontId="34" fillId="2" borderId="1" xfId="24" applyFont="1" applyFill="1" applyBorder="1" applyAlignment="1">
      <alignment horizontal="center"/>
    </xf>
    <xf numFmtId="0" fontId="10" fillId="0" borderId="0" xfId="24" applyFont="1" applyAlignment="1">
      <alignment horizontal="left" vertical="center"/>
    </xf>
    <xf numFmtId="0" fontId="34" fillId="2" borderId="0" xfId="30" applyFont="1" applyFill="1" applyBorder="1" applyAlignment="1">
      <alignment horizontal="center" vertical="center"/>
    </xf>
    <xf numFmtId="0" fontId="8" fillId="2" borderId="0" xfId="30" applyFont="1" applyFill="1" applyBorder="1" applyAlignment="1">
      <alignment horizontal="center" vertical="center"/>
    </xf>
    <xf numFmtId="0" fontId="34" fillId="2" borderId="2" xfId="30" applyFont="1" applyFill="1" applyBorder="1" applyAlignment="1">
      <alignment horizontal="center"/>
    </xf>
    <xf numFmtId="0" fontId="9" fillId="2" borderId="2" xfId="30" applyFont="1" applyFill="1" applyBorder="1" applyAlignment="1">
      <alignment horizontal="center"/>
    </xf>
    <xf numFmtId="0" fontId="3" fillId="2" borderId="0" xfId="30" applyFill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53" fillId="7" borderId="12" xfId="0" applyFont="1" applyFill="1" applyBorder="1" applyAlignment="1">
      <alignment horizontal="center" vertical="center" wrapText="1" readingOrder="1"/>
    </xf>
    <xf numFmtId="0" fontId="53" fillId="7" borderId="16" xfId="0" applyFont="1" applyFill="1" applyBorder="1" applyAlignment="1">
      <alignment horizontal="center" vertical="center" wrapText="1" readingOrder="1"/>
    </xf>
    <xf numFmtId="0" fontId="53" fillId="7" borderId="19" xfId="0" applyFont="1" applyFill="1" applyBorder="1" applyAlignment="1">
      <alignment horizontal="center" vertical="center" wrapText="1" readingOrder="1"/>
    </xf>
    <xf numFmtId="0" fontId="53" fillId="7" borderId="13" xfId="0" applyFont="1" applyFill="1" applyBorder="1" applyAlignment="1">
      <alignment horizontal="center" wrapText="1" readingOrder="1"/>
    </xf>
    <xf numFmtId="0" fontId="53" fillId="7" borderId="14" xfId="0" applyFont="1" applyFill="1" applyBorder="1" applyAlignment="1">
      <alignment horizontal="center" wrapText="1" readingOrder="1"/>
    </xf>
    <xf numFmtId="0" fontId="53" fillId="7" borderId="15" xfId="0" applyFont="1" applyFill="1" applyBorder="1" applyAlignment="1">
      <alignment horizontal="center" wrapText="1" readingOrder="1"/>
    </xf>
    <xf numFmtId="0" fontId="58" fillId="2" borderId="0" xfId="33" applyFont="1" applyFill="1" applyAlignment="1">
      <alignment horizontal="center" vertical="center"/>
    </xf>
    <xf numFmtId="0" fontId="3" fillId="2" borderId="0" xfId="33" applyFill="1" applyAlignment="1">
      <alignment horizontal="center"/>
    </xf>
    <xf numFmtId="0" fontId="33" fillId="2" borderId="0" xfId="33" applyFont="1" applyFill="1" applyAlignment="1">
      <alignment horizontal="center" vertical="center"/>
    </xf>
    <xf numFmtId="0" fontId="3" fillId="2" borderId="0" xfId="33" applyFill="1" applyAlignment="1">
      <alignment horizontal="center" textRotation="90"/>
    </xf>
    <xf numFmtId="10" fontId="9" fillId="2" borderId="0" xfId="5" applyNumberFormat="1" applyFont="1" applyFill="1" applyAlignment="1">
      <alignment horizontal="center" vertical="center"/>
    </xf>
    <xf numFmtId="168" fontId="33" fillId="2" borderId="0" xfId="33" applyNumberFormat="1" applyFont="1" applyFill="1" applyAlignment="1">
      <alignment horizontal="center"/>
    </xf>
    <xf numFmtId="0" fontId="63" fillId="2" borderId="0" xfId="0" applyFont="1" applyFill="1" applyBorder="1"/>
    <xf numFmtId="2" fontId="9" fillId="0" borderId="0" xfId="2" applyNumberFormat="1" applyAlignment="1">
      <alignment horizontal="center" vertical="center"/>
    </xf>
    <xf numFmtId="174" fontId="9" fillId="2" borderId="0" xfId="33" applyNumberFormat="1" applyFont="1" applyFill="1" applyBorder="1" applyAlignment="1">
      <alignment horizontal="center"/>
    </xf>
    <xf numFmtId="3" fontId="15" fillId="2" borderId="22" xfId="33" applyNumberFormat="1" applyFont="1" applyFill="1" applyBorder="1" applyAlignment="1">
      <alignment horizontal="center"/>
    </xf>
    <xf numFmtId="169" fontId="66" fillId="0" borderId="0" xfId="2" applyNumberFormat="1" applyFont="1" applyFill="1" applyAlignment="1">
      <alignment horizontal="center" vertical="center"/>
    </xf>
    <xf numFmtId="169" fontId="67" fillId="0" borderId="0" xfId="2" applyNumberFormat="1" applyFont="1" applyFill="1" applyAlignment="1">
      <alignment horizontal="center" vertical="center"/>
    </xf>
    <xf numFmtId="0" fontId="1" fillId="2" borderId="0" xfId="36" applyFill="1"/>
    <xf numFmtId="0" fontId="68" fillId="2" borderId="0" xfId="36" applyFont="1" applyFill="1"/>
    <xf numFmtId="0" fontId="8" fillId="2" borderId="1" xfId="0" applyFont="1" applyFill="1" applyBorder="1" applyAlignment="1">
      <alignment horizontal="center" vertical="center"/>
    </xf>
    <xf numFmtId="3" fontId="1" fillId="2" borderId="0" xfId="36" applyNumberFormat="1" applyFill="1" applyAlignment="1">
      <alignment horizontal="center" vertical="center"/>
    </xf>
    <xf numFmtId="0" fontId="25" fillId="2" borderId="0" xfId="37" applyFont="1" applyFill="1" applyAlignment="1">
      <alignment horizontal="left" indent="1"/>
    </xf>
    <xf numFmtId="0" fontId="1" fillId="2" borderId="0" xfId="36" applyFont="1" applyFill="1"/>
    <xf numFmtId="175" fontId="1" fillId="2" borderId="0" xfId="10" applyNumberFormat="1" applyFont="1" applyFill="1"/>
    <xf numFmtId="165" fontId="1" fillId="2" borderId="0" xfId="1" applyFont="1" applyFill="1"/>
    <xf numFmtId="1" fontId="1" fillId="2" borderId="0" xfId="36" applyNumberFormat="1" applyFill="1"/>
    <xf numFmtId="168" fontId="9" fillId="0" borderId="0" xfId="2" applyNumberFormat="1"/>
    <xf numFmtId="0" fontId="1" fillId="2" borderId="1" xfId="39" applyFill="1" applyBorder="1"/>
    <xf numFmtId="0" fontId="8" fillId="2" borderId="1" xfId="39" applyFont="1" applyFill="1" applyBorder="1" applyAlignment="1">
      <alignment horizontal="center" vertical="center"/>
    </xf>
    <xf numFmtId="0" fontId="1" fillId="2" borderId="0" xfId="39" applyFill="1"/>
    <xf numFmtId="168" fontId="1" fillId="2" borderId="0" xfId="39" applyNumberFormat="1" applyFill="1" applyAlignment="1">
      <alignment horizontal="center"/>
    </xf>
    <xf numFmtId="0" fontId="1" fillId="2" borderId="22" xfId="39" applyFill="1" applyBorder="1"/>
    <xf numFmtId="168" fontId="8" fillId="2" borderId="22" xfId="39" applyNumberFormat="1" applyFont="1" applyFill="1" applyBorder="1" applyAlignment="1">
      <alignment horizontal="center"/>
    </xf>
    <xf numFmtId="0" fontId="1" fillId="0" borderId="0" xfId="36"/>
    <xf numFmtId="0" fontId="57" fillId="10" borderId="0" xfId="36" applyFont="1" applyFill="1"/>
    <xf numFmtId="0" fontId="1" fillId="10" borderId="0" xfId="36" applyFill="1"/>
    <xf numFmtId="0" fontId="33" fillId="2" borderId="0" xfId="36" applyFont="1" applyFill="1"/>
    <xf numFmtId="0" fontId="33" fillId="2" borderId="0" xfId="36" applyFont="1" applyFill="1" applyAlignment="1">
      <alignment horizontal="center"/>
    </xf>
    <xf numFmtId="0" fontId="33" fillId="2" borderId="1" xfId="36" applyFont="1" applyFill="1" applyBorder="1"/>
    <xf numFmtId="0" fontId="34" fillId="2" borderId="1" xfId="36" applyFont="1" applyFill="1" applyBorder="1" applyAlignment="1">
      <alignment horizontal="center" vertical="center"/>
    </xf>
    <xf numFmtId="0" fontId="33" fillId="2" borderId="0" xfId="36" applyFont="1" applyFill="1" applyAlignment="1">
      <alignment horizontal="left" indent="1"/>
    </xf>
    <xf numFmtId="0" fontId="58" fillId="2" borderId="0" xfId="36" applyFont="1" applyFill="1" applyAlignment="1">
      <alignment horizontal="center" vertical="center"/>
    </xf>
    <xf numFmtId="3" fontId="9" fillId="2" borderId="0" xfId="36" applyNumberFormat="1" applyFont="1" applyFill="1" applyBorder="1" applyAlignment="1">
      <alignment horizontal="center"/>
    </xf>
    <xf numFmtId="3" fontId="9" fillId="2" borderId="1" xfId="36" applyNumberFormat="1" applyFont="1" applyFill="1" applyBorder="1" applyAlignment="1">
      <alignment horizontal="center"/>
    </xf>
    <xf numFmtId="0" fontId="33" fillId="2" borderId="0" xfId="36" applyFont="1" applyFill="1" applyBorder="1"/>
    <xf numFmtId="3" fontId="59" fillId="2" borderId="1" xfId="36" applyNumberFormat="1" applyFont="1" applyFill="1" applyBorder="1" applyAlignment="1">
      <alignment horizontal="center"/>
    </xf>
    <xf numFmtId="0" fontId="9" fillId="2" borderId="0" xfId="36" applyFont="1" applyFill="1"/>
    <xf numFmtId="165" fontId="33" fillId="2" borderId="0" xfId="38" applyNumberFormat="1" applyFont="1" applyFill="1" applyAlignment="1">
      <alignment horizontal="center"/>
    </xf>
    <xf numFmtId="0" fontId="0" fillId="2" borderId="0" xfId="36" applyFont="1" applyFill="1"/>
    <xf numFmtId="3" fontId="34" fillId="2" borderId="0" xfId="36" applyNumberFormat="1" applyFont="1" applyFill="1" applyAlignment="1">
      <alignment horizontal="center"/>
    </xf>
    <xf numFmtId="3" fontId="33" fillId="2" borderId="0" xfId="36" applyNumberFormat="1" applyFont="1" applyFill="1"/>
    <xf numFmtId="4" fontId="59" fillId="2" borderId="1" xfId="36" applyNumberFormat="1" applyFont="1" applyFill="1" applyBorder="1" applyAlignment="1">
      <alignment horizontal="center"/>
    </xf>
    <xf numFmtId="169" fontId="1" fillId="2" borderId="0" xfId="36" applyNumberFormat="1" applyFill="1" applyAlignment="1">
      <alignment horizontal="center"/>
    </xf>
    <xf numFmtId="4" fontId="1" fillId="2" borderId="0" xfId="36" applyNumberFormat="1" applyFill="1"/>
    <xf numFmtId="0" fontId="1" fillId="0" borderId="0" xfId="36" applyFont="1"/>
    <xf numFmtId="165" fontId="1" fillId="0" borderId="0" xfId="1" applyNumberFormat="1" applyFont="1"/>
    <xf numFmtId="0" fontId="1" fillId="2" borderId="0" xfId="36" applyFill="1" applyAlignment="1">
      <alignment horizontal="center"/>
    </xf>
    <xf numFmtId="165" fontId="33" fillId="2" borderId="0" xfId="38" applyNumberFormat="1" applyFont="1" applyFill="1" applyAlignment="1">
      <alignment horizontal="center" vertical="center"/>
    </xf>
    <xf numFmtId="9" fontId="9" fillId="2" borderId="0" xfId="38" applyFont="1" applyFill="1"/>
    <xf numFmtId="168" fontId="1" fillId="2" borderId="0" xfId="36" applyNumberFormat="1" applyFill="1"/>
    <xf numFmtId="0" fontId="57" fillId="11" borderId="0" xfId="36" applyFont="1" applyFill="1"/>
    <xf numFmtId="0" fontId="1" fillId="11" borderId="0" xfId="36" applyFill="1"/>
    <xf numFmtId="168" fontId="33" fillId="2" borderId="0" xfId="36" applyNumberFormat="1" applyFont="1" applyFill="1" applyAlignment="1">
      <alignment horizontal="center" vertical="center"/>
    </xf>
    <xf numFmtId="0" fontId="43" fillId="2" borderId="0" xfId="39" applyFont="1" applyFill="1"/>
    <xf numFmtId="0" fontId="62" fillId="2" borderId="0" xfId="39" applyFont="1" applyFill="1"/>
    <xf numFmtId="0" fontId="33" fillId="2" borderId="0" xfId="39" applyFont="1" applyFill="1"/>
    <xf numFmtId="0" fontId="33" fillId="2" borderId="1" xfId="39" applyFont="1" applyFill="1" applyBorder="1"/>
    <xf numFmtId="0" fontId="34" fillId="2" borderId="1" xfId="39" applyFont="1" applyFill="1" applyBorder="1" applyAlignment="1">
      <alignment horizontal="center" vertical="center"/>
    </xf>
    <xf numFmtId="168" fontId="33" fillId="2" borderId="0" xfId="39" applyNumberFormat="1" applyFont="1" applyFill="1" applyAlignment="1">
      <alignment horizontal="center" vertical="center"/>
    </xf>
    <xf numFmtId="0" fontId="33" fillId="2" borderId="22" xfId="39" applyFont="1" applyFill="1" applyBorder="1"/>
    <xf numFmtId="168" fontId="34" fillId="2" borderId="22" xfId="39" applyNumberFormat="1" applyFont="1" applyFill="1" applyBorder="1" applyAlignment="1">
      <alignment horizontal="center"/>
    </xf>
    <xf numFmtId="168" fontId="33" fillId="2" borderId="0" xfId="39" applyNumberFormat="1" applyFont="1" applyFill="1"/>
    <xf numFmtId="0" fontId="1" fillId="2" borderId="0" xfId="39" applyFont="1" applyFill="1"/>
    <xf numFmtId="168" fontId="33" fillId="2" borderId="0" xfId="39" applyNumberFormat="1" applyFont="1" applyFill="1" applyAlignment="1">
      <alignment horizontal="center"/>
    </xf>
    <xf numFmtId="3" fontId="1" fillId="2" borderId="0" xfId="39" applyNumberFormat="1" applyFill="1"/>
    <xf numFmtId="3" fontId="33" fillId="2" borderId="0" xfId="36" applyNumberFormat="1" applyFont="1" applyFill="1" applyAlignment="1">
      <alignment horizontal="center"/>
    </xf>
  </cellXfs>
  <cellStyles count="40">
    <cellStyle name="_x0013_" xfId="22"/>
    <cellStyle name="Hipervínculo" xfId="4" builtinId="8"/>
    <cellStyle name="Millares" xfId="18" builtinId="3"/>
    <cellStyle name="Millares [0] 2" xfId="32"/>
    <cellStyle name="Millares 2" xfId="8"/>
    <cellStyle name="Millares 3" xfId="10"/>
    <cellStyle name="Millares 3 2" xfId="13"/>
    <cellStyle name="Millares 3 2 2" xfId="21"/>
    <cellStyle name="Normal" xfId="0" builtinId="0"/>
    <cellStyle name="Normal 10" xfId="35"/>
    <cellStyle name="Normal 11" xfId="33"/>
    <cellStyle name="Normal 11 2" xfId="36"/>
    <cellStyle name="Normal 2" xfId="2"/>
    <cellStyle name="Normal 2 2" xfId="7"/>
    <cellStyle name="Normal 2 3" xfId="14"/>
    <cellStyle name="Normal 3" xfId="3"/>
    <cellStyle name="Normal 3 2" xfId="26"/>
    <cellStyle name="Normal 4" xfId="5"/>
    <cellStyle name="Normal 4 2" xfId="37"/>
    <cellStyle name="Normal 5" xfId="23"/>
    <cellStyle name="Normal 5 2" xfId="25"/>
    <cellStyle name="Normal 5 3" xfId="39"/>
    <cellStyle name="Normal 6" xfId="11"/>
    <cellStyle name="Normal 6 2" xfId="19"/>
    <cellStyle name="Normal 7" xfId="15"/>
    <cellStyle name="Normal 8" xfId="24"/>
    <cellStyle name="Normal 8 2" xfId="28"/>
    <cellStyle name="Normal 9" xfId="30"/>
    <cellStyle name="Porcentaje" xfId="1" builtinId="5"/>
    <cellStyle name="Porcentaje 2" xfId="6"/>
    <cellStyle name="Porcentaje 3" xfId="9"/>
    <cellStyle name="Porcentaje 4" xfId="12"/>
    <cellStyle name="Porcentaje 4 2" xfId="20"/>
    <cellStyle name="Porcentaje 5" xfId="16"/>
    <cellStyle name="Porcentaje 6" xfId="27"/>
    <cellStyle name="Porcentaje 6 2" xfId="29"/>
    <cellStyle name="Porcentaje 7" xfId="31"/>
    <cellStyle name="Porcentaje 9" xfId="34"/>
    <cellStyle name="Porcentaje 9 2" xfId="38"/>
    <cellStyle name="Porcentual 4" xfId="17"/>
  </cellStyles>
  <dxfs count="0"/>
  <tableStyles count="0" defaultTableStyle="TableStyleMedium2" defaultPivotStyle="PivotStyleLight16"/>
  <colors>
    <mruColors>
      <color rgb="FFC8B328"/>
      <color rgb="FF475B9D"/>
      <color rgb="FF7DD200"/>
      <color rgb="FF84DE00"/>
      <color rgb="FFFF9900"/>
      <color rgb="FF005305"/>
      <color rgb="FFC8B300"/>
      <color rgb="FF548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5.xml"/><Relationship Id="rId118" Type="http://schemas.openxmlformats.org/officeDocument/2006/relationships/externalLink" Target="externalLinks/externalLink10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calcChain" Target="calcChain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6.xml"/><Relationship Id="rId119" Type="http://schemas.openxmlformats.org/officeDocument/2006/relationships/externalLink" Target="externalLinks/externalLink1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12.xml"/><Relationship Id="rId12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2.xml"/><Relationship Id="rId115" Type="http://schemas.openxmlformats.org/officeDocument/2006/relationships/externalLink" Target="externalLinks/externalLink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3097643097642"/>
          <c:y val="1.9739513692863864E-2"/>
          <c:w val="0.87636902356902358"/>
          <c:h val="0.84440194444444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'2-1 '!$B$5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475B9D"/>
            </a:solidFill>
            <a:ln>
              <a:noFill/>
            </a:ln>
            <a:effectLst/>
          </c:spPr>
          <c:invertIfNegative val="0"/>
          <c:cat>
            <c:strRef>
              <c:f>'2-1 '!$A$6:$A$11</c:f>
              <c:strCache>
                <c:ptCount val="6"/>
                <c:pt idx="0">
                  <c:v>Petróleo</c:v>
                </c:pt>
                <c:pt idx="1">
                  <c:v>Gas Natural</c:v>
                </c:pt>
                <c:pt idx="2">
                  <c:v>Carbón</c:v>
                </c:pt>
                <c:pt idx="3">
                  <c:v>Nuclear</c:v>
                </c:pt>
                <c:pt idx="4">
                  <c:v>Hidroeléctrica</c:v>
                </c:pt>
                <c:pt idx="5">
                  <c:v>Renovables</c:v>
                </c:pt>
              </c:strCache>
            </c:strRef>
          </c:cat>
          <c:val>
            <c:numRef>
              <c:f>'2-1 '!$B$6:$B$11</c:f>
              <c:numCache>
                <c:formatCode>#,##0.0</c:formatCode>
                <c:ptCount val="6"/>
                <c:pt idx="0">
                  <c:v>4251.6000000000004</c:v>
                </c:pt>
                <c:pt idx="1">
                  <c:v>3081.5</c:v>
                </c:pt>
                <c:pt idx="2">
                  <c:v>3911.2</c:v>
                </c:pt>
                <c:pt idx="3">
                  <c:v>575.5</c:v>
                </c:pt>
                <c:pt idx="4">
                  <c:v>884.3</c:v>
                </c:pt>
                <c:pt idx="5">
                  <c:v>316.60000000000002</c:v>
                </c:pt>
              </c:numCache>
            </c:numRef>
          </c:val>
        </c:ser>
        <c:ser>
          <c:idx val="1"/>
          <c:order val="1"/>
          <c:tx>
            <c:strRef>
              <c:f>'2-1 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548D00"/>
            </a:solidFill>
            <a:ln>
              <a:noFill/>
            </a:ln>
            <a:effectLst/>
          </c:spPr>
          <c:invertIfNegative val="0"/>
          <c:cat>
            <c:strRef>
              <c:f>'2-1 '!$A$6:$A$11</c:f>
              <c:strCache>
                <c:ptCount val="6"/>
                <c:pt idx="0">
                  <c:v>Petróleo</c:v>
                </c:pt>
                <c:pt idx="1">
                  <c:v>Gas Natural</c:v>
                </c:pt>
                <c:pt idx="2">
                  <c:v>Carbón</c:v>
                </c:pt>
                <c:pt idx="3">
                  <c:v>Nuclear</c:v>
                </c:pt>
                <c:pt idx="4">
                  <c:v>Hidroeléctrica</c:v>
                </c:pt>
                <c:pt idx="5">
                  <c:v>Renovables</c:v>
                </c:pt>
              </c:strCache>
            </c:strRef>
          </c:cat>
          <c:val>
            <c:numRef>
              <c:f>'2-1 '!$C$6:$C$11</c:f>
              <c:numCache>
                <c:formatCode>#,##0.0</c:formatCode>
                <c:ptCount val="6"/>
                <c:pt idx="0">
                  <c:v>4331.3</c:v>
                </c:pt>
                <c:pt idx="1">
                  <c:v>3135.2</c:v>
                </c:pt>
                <c:pt idx="2">
                  <c:v>3839.9</c:v>
                </c:pt>
                <c:pt idx="3">
                  <c:v>583.1</c:v>
                </c:pt>
                <c:pt idx="4">
                  <c:v>892.9</c:v>
                </c:pt>
                <c:pt idx="5">
                  <c:v>364.9</c:v>
                </c:pt>
              </c:numCache>
            </c:numRef>
          </c:val>
        </c:ser>
        <c:ser>
          <c:idx val="2"/>
          <c:order val="2"/>
          <c:tx>
            <c:strRef>
              <c:f>'2-1 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'2-1 '!$A$6:$A$11</c:f>
              <c:strCache>
                <c:ptCount val="6"/>
                <c:pt idx="0">
                  <c:v>Petróleo</c:v>
                </c:pt>
                <c:pt idx="1">
                  <c:v>Gas Natural</c:v>
                </c:pt>
                <c:pt idx="2">
                  <c:v>Carbón</c:v>
                </c:pt>
                <c:pt idx="3">
                  <c:v>Nuclear</c:v>
                </c:pt>
                <c:pt idx="4">
                  <c:v>Hidroeléctrica</c:v>
                </c:pt>
                <c:pt idx="5">
                  <c:v>Renovables</c:v>
                </c:pt>
              </c:strCache>
            </c:strRef>
          </c:cat>
          <c:val>
            <c:numRef>
              <c:f>'2-1 '!$D$6:$D$11</c:f>
              <c:numCache>
                <c:formatCode>#,##0.0</c:formatCode>
                <c:ptCount val="6"/>
                <c:pt idx="0">
                  <c:v>4418.2476538975998</c:v>
                </c:pt>
                <c:pt idx="1">
                  <c:v>3204.1419772101908</c:v>
                </c:pt>
                <c:pt idx="2">
                  <c:v>3731.9985238427935</c:v>
                </c:pt>
                <c:pt idx="3">
                  <c:v>592.05786011243856</c:v>
                </c:pt>
                <c:pt idx="4">
                  <c:v>910.29048492960146</c:v>
                </c:pt>
                <c:pt idx="5">
                  <c:v>419.57009156595058</c:v>
                </c:pt>
              </c:numCache>
            </c:numRef>
          </c:val>
        </c:ser>
        <c:ser>
          <c:idx val="3"/>
          <c:order val="3"/>
          <c:tx>
            <c:strRef>
              <c:f>'2-1 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C8B328"/>
            </a:solidFill>
            <a:ln w="6350">
              <a:noFill/>
            </a:ln>
            <a:effectLst/>
          </c:spPr>
          <c:invertIfNegative val="0"/>
          <c:cat>
            <c:strRef>
              <c:f>'2-1 '!$A$6:$A$11</c:f>
              <c:strCache>
                <c:ptCount val="6"/>
                <c:pt idx="0">
                  <c:v>Petróleo</c:v>
                </c:pt>
                <c:pt idx="1">
                  <c:v>Gas Natural</c:v>
                </c:pt>
                <c:pt idx="2">
                  <c:v>Carbón</c:v>
                </c:pt>
                <c:pt idx="3">
                  <c:v>Nuclear</c:v>
                </c:pt>
                <c:pt idx="4">
                  <c:v>Hidroeléctrica</c:v>
                </c:pt>
                <c:pt idx="5">
                  <c:v>Renovables</c:v>
                </c:pt>
              </c:strCache>
            </c:strRef>
          </c:cat>
          <c:val>
            <c:numRef>
              <c:f>'2-1 '!$E$6:$E$11</c:f>
              <c:numCache>
                <c:formatCode>#,##0.0</c:formatCode>
                <c:ptCount val="6"/>
                <c:pt idx="0">
                  <c:v>4621.8999999999996</c:v>
                </c:pt>
                <c:pt idx="1">
                  <c:v>3156</c:v>
                </c:pt>
                <c:pt idx="2">
                  <c:v>3731.5</c:v>
                </c:pt>
                <c:pt idx="3">
                  <c:v>596.4</c:v>
                </c:pt>
                <c:pt idx="4">
                  <c:v>918.6</c:v>
                </c:pt>
                <c:pt idx="5">
                  <c:v>486.8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59448288"/>
        <c:axId val="559448680"/>
      </c:barChart>
      <c:catAx>
        <c:axId val="55944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59448680"/>
        <c:crosses val="autoZero"/>
        <c:auto val="1"/>
        <c:lblAlgn val="ctr"/>
        <c:lblOffset val="100"/>
        <c:noMultiLvlLbl val="0"/>
      </c:catAx>
      <c:valAx>
        <c:axId val="559448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MTEP</a:t>
                </a:r>
              </a:p>
            </c:rich>
          </c:tx>
          <c:layout>
            <c:manualLayout>
              <c:xMode val="edge"/>
              <c:yMode val="edge"/>
              <c:x val="1.1375562648712872E-2"/>
              <c:y val="0.372624176694894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5944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54350775303771"/>
          <c:y val="0.94228259152761495"/>
          <c:w val="0.79326666956887182"/>
          <c:h val="5.7717499999999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46527777777777"/>
          <c:y val="3.9747064137308039E-2"/>
          <c:w val="0.82176701388888906"/>
          <c:h val="0.70000878207541095"/>
        </c:manualLayout>
      </c:layout>
      <c:areaChart>
        <c:grouping val="stacked"/>
        <c:varyColors val="0"/>
        <c:ser>
          <c:idx val="0"/>
          <c:order val="0"/>
          <c:tx>
            <c:strRef>
              <c:f>'2-10'!$A$7</c:f>
              <c:strCache>
                <c:ptCount val="1"/>
                <c:pt idx="0">
                  <c:v>Norte América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'2-10'!$B$6:$AM$6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'2-10'!$B$7:$AM$7</c:f>
              <c:numCache>
                <c:formatCode>#,##0</c:formatCode>
                <c:ptCount val="38"/>
                <c:pt idx="0">
                  <c:v>22000.901740464498</c:v>
                </c:pt>
                <c:pt idx="1">
                  <c:v>21271.373875811645</c:v>
                </c:pt>
                <c:pt idx="2">
                  <c:v>20167.682932586333</c:v>
                </c:pt>
                <c:pt idx="3">
                  <c:v>19231.357231948285</c:v>
                </c:pt>
                <c:pt idx="4">
                  <c:v>18820.905883831896</c:v>
                </c:pt>
                <c:pt idx="5">
                  <c:v>18602.955243418583</c:v>
                </c:pt>
                <c:pt idx="6">
                  <c:v>18631.268112847574</c:v>
                </c:pt>
                <c:pt idx="7">
                  <c:v>19264.596963930999</c:v>
                </c:pt>
                <c:pt idx="8">
                  <c:v>18959.845759571228</c:v>
                </c:pt>
                <c:pt idx="9">
                  <c:v>19082.22610482193</c:v>
                </c:pt>
                <c:pt idx="10">
                  <c:v>19226.505573375911</c:v>
                </c:pt>
                <c:pt idx="11">
                  <c:v>19050.857718280742</c:v>
                </c:pt>
                <c:pt idx="12">
                  <c:v>18479.009313004772</c:v>
                </c:pt>
                <c:pt idx="13">
                  <c:v>18298.095434202449</c:v>
                </c:pt>
                <c:pt idx="14">
                  <c:v>18709.687235770278</c:v>
                </c:pt>
                <c:pt idx="15">
                  <c:v>18568.872733761706</c:v>
                </c:pt>
                <c:pt idx="16">
                  <c:v>18702.936830493229</c:v>
                </c:pt>
                <c:pt idx="17">
                  <c:v>18970.586513154416</c:v>
                </c:pt>
                <c:pt idx="18">
                  <c:v>19554.205551580293</c:v>
                </c:pt>
                <c:pt idx="19">
                  <c:v>19821.936448158933</c:v>
                </c:pt>
                <c:pt idx="20">
                  <c:v>19936.638916138269</c:v>
                </c:pt>
                <c:pt idx="21">
                  <c:v>20183.341559994074</c:v>
                </c:pt>
                <c:pt idx="22">
                  <c:v>20142.637899126348</c:v>
                </c:pt>
                <c:pt idx="23">
                  <c:v>20315.61561658117</c:v>
                </c:pt>
                <c:pt idx="24">
                  <c:v>20503.117371502325</c:v>
                </c:pt>
                <c:pt idx="25">
                  <c:v>20697.751652518702</c:v>
                </c:pt>
                <c:pt idx="26">
                  <c:v>20820.707842540331</c:v>
                </c:pt>
                <c:pt idx="27">
                  <c:v>20963.52135945846</c:v>
                </c:pt>
                <c:pt idx="28">
                  <c:v>21085.970073090204</c:v>
                </c:pt>
                <c:pt idx="29">
                  <c:v>21022.878710827586</c:v>
                </c:pt>
                <c:pt idx="30">
                  <c:v>21112.554313578341</c:v>
                </c:pt>
                <c:pt idx="31">
                  <c:v>20932.213604879791</c:v>
                </c:pt>
                <c:pt idx="32">
                  <c:v>21444.011814441932</c:v>
                </c:pt>
                <c:pt idx="33">
                  <c:v>21459.571554408965</c:v>
                </c:pt>
                <c:pt idx="34">
                  <c:v>21340.341554408966</c:v>
                </c:pt>
                <c:pt idx="35">
                  <c:v>21767.689493850379</c:v>
                </c:pt>
                <c:pt idx="36">
                  <c:v>22076.607966035524</c:v>
                </c:pt>
                <c:pt idx="37">
                  <c:v>22080.977084369675</c:v>
                </c:pt>
              </c:numCache>
            </c:numRef>
          </c:val>
        </c:ser>
        <c:ser>
          <c:idx val="1"/>
          <c:order val="1"/>
          <c:tx>
            <c:strRef>
              <c:f>'2-10'!$A$8</c:f>
              <c:strCache>
                <c:ptCount val="1"/>
                <c:pt idx="0">
                  <c:v>Centro y Sudamérica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'2-10'!$B$6:$AM$6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'2-10'!$B$8:$AM$8</c:f>
              <c:numCache>
                <c:formatCode>#,##0</c:formatCode>
                <c:ptCount val="38"/>
                <c:pt idx="0">
                  <c:v>7203.1</c:v>
                </c:pt>
                <c:pt idx="1">
                  <c:v>7164.1</c:v>
                </c:pt>
                <c:pt idx="2">
                  <c:v>6864.1</c:v>
                </c:pt>
                <c:pt idx="3">
                  <c:v>6786.1</c:v>
                </c:pt>
                <c:pt idx="4">
                  <c:v>6531.1</c:v>
                </c:pt>
                <c:pt idx="5">
                  <c:v>5821.1</c:v>
                </c:pt>
                <c:pt idx="6">
                  <c:v>5769.1</c:v>
                </c:pt>
                <c:pt idx="7">
                  <c:v>5826.5</c:v>
                </c:pt>
                <c:pt idx="8">
                  <c:v>5785.5</c:v>
                </c:pt>
                <c:pt idx="9">
                  <c:v>5942.5</c:v>
                </c:pt>
                <c:pt idx="10">
                  <c:v>6003.5</c:v>
                </c:pt>
                <c:pt idx="11">
                  <c:v>6065.5</c:v>
                </c:pt>
                <c:pt idx="12">
                  <c:v>6080</c:v>
                </c:pt>
                <c:pt idx="13">
                  <c:v>6019</c:v>
                </c:pt>
                <c:pt idx="14">
                  <c:v>5984</c:v>
                </c:pt>
                <c:pt idx="15">
                  <c:v>5860</c:v>
                </c:pt>
                <c:pt idx="16">
                  <c:v>5842</c:v>
                </c:pt>
                <c:pt idx="17">
                  <c:v>6076.812769317582</c:v>
                </c:pt>
                <c:pt idx="18">
                  <c:v>6097.0376645148153</c:v>
                </c:pt>
                <c:pt idx="19">
                  <c:v>6157.5838906675062</c:v>
                </c:pt>
                <c:pt idx="20">
                  <c:v>6236.3617725274244</c:v>
                </c:pt>
                <c:pt idx="21">
                  <c:v>6248.3617725274244</c:v>
                </c:pt>
                <c:pt idx="22">
                  <c:v>6249.5444966720843</c:v>
                </c:pt>
                <c:pt idx="23">
                  <c:v>6351.3890608109896</c:v>
                </c:pt>
                <c:pt idx="24">
                  <c:v>6414.7179999999998</c:v>
                </c:pt>
                <c:pt idx="25">
                  <c:v>6425.8510000000006</c:v>
                </c:pt>
                <c:pt idx="26">
                  <c:v>6446.0069999999996</c:v>
                </c:pt>
                <c:pt idx="27">
                  <c:v>6536.1049999999996</c:v>
                </c:pt>
                <c:pt idx="28">
                  <c:v>6541.5039999999999</c:v>
                </c:pt>
                <c:pt idx="29">
                  <c:v>6309.741</c:v>
                </c:pt>
                <c:pt idx="30">
                  <c:v>6310.741</c:v>
                </c:pt>
                <c:pt idx="31">
                  <c:v>6452.7950000000001</c:v>
                </c:pt>
                <c:pt idx="32">
                  <c:v>5822.2350000000006</c:v>
                </c:pt>
                <c:pt idx="33">
                  <c:v>5920.8519999999999</c:v>
                </c:pt>
                <c:pt idx="34">
                  <c:v>6081.3780000000006</c:v>
                </c:pt>
                <c:pt idx="35">
                  <c:v>6217.4</c:v>
                </c:pt>
                <c:pt idx="36">
                  <c:v>6224.8690000000006</c:v>
                </c:pt>
                <c:pt idx="37">
                  <c:v>6221.0756636192173</c:v>
                </c:pt>
              </c:numCache>
            </c:numRef>
          </c:val>
        </c:ser>
        <c:ser>
          <c:idx val="2"/>
          <c:order val="2"/>
          <c:tx>
            <c:strRef>
              <c:f>'2-10'!$A$9</c:f>
              <c:strCache>
                <c:ptCount val="1"/>
                <c:pt idx="0">
                  <c:v>Europa &amp;Eurasia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'2-10'!$B$6:$AM$6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'2-10'!$B$9:$AM$9</c:f>
              <c:numCache>
                <c:formatCode>#,##0</c:formatCode>
                <c:ptCount val="38"/>
                <c:pt idx="0">
                  <c:v>31882</c:v>
                </c:pt>
                <c:pt idx="1">
                  <c:v>31480</c:v>
                </c:pt>
                <c:pt idx="2">
                  <c:v>30198.698630136987</c:v>
                </c:pt>
                <c:pt idx="3">
                  <c:v>29227.698630136987</c:v>
                </c:pt>
                <c:pt idx="4">
                  <c:v>28483.698630136987</c:v>
                </c:pt>
                <c:pt idx="5">
                  <c:v>28244.698630136987</c:v>
                </c:pt>
                <c:pt idx="6">
                  <c:v>28133.698630136987</c:v>
                </c:pt>
                <c:pt idx="7">
                  <c:v>28165.698630136987</c:v>
                </c:pt>
                <c:pt idx="8">
                  <c:v>27979.698630136987</c:v>
                </c:pt>
                <c:pt idx="9">
                  <c:v>27786.698630136987</c:v>
                </c:pt>
                <c:pt idx="10">
                  <c:v>27651.698630136987</c:v>
                </c:pt>
                <c:pt idx="11">
                  <c:v>27743.027397260274</c:v>
                </c:pt>
                <c:pt idx="12">
                  <c:v>26605.027397260274</c:v>
                </c:pt>
                <c:pt idx="13">
                  <c:v>26312.027397260274</c:v>
                </c:pt>
                <c:pt idx="14">
                  <c:v>25967.027397260274</c:v>
                </c:pt>
                <c:pt idx="15">
                  <c:v>25433.027397260274</c:v>
                </c:pt>
                <c:pt idx="16">
                  <c:v>25304.027397260274</c:v>
                </c:pt>
                <c:pt idx="17">
                  <c:v>25190.027397260274</c:v>
                </c:pt>
                <c:pt idx="18">
                  <c:v>25245.027397260274</c:v>
                </c:pt>
                <c:pt idx="19">
                  <c:v>25235.027397260274</c:v>
                </c:pt>
                <c:pt idx="20">
                  <c:v>25051.027397260274</c:v>
                </c:pt>
                <c:pt idx="21">
                  <c:v>24927.027397260274</c:v>
                </c:pt>
                <c:pt idx="22">
                  <c:v>24861.527397260274</c:v>
                </c:pt>
                <c:pt idx="23">
                  <c:v>24684.527397260274</c:v>
                </c:pt>
                <c:pt idx="24">
                  <c:v>24645.070054794523</c:v>
                </c:pt>
                <c:pt idx="25">
                  <c:v>24668.144109589044</c:v>
                </c:pt>
                <c:pt idx="26">
                  <c:v>24833.852520547945</c:v>
                </c:pt>
                <c:pt idx="27">
                  <c:v>24572.674602739728</c:v>
                </c:pt>
                <c:pt idx="28">
                  <c:v>24553.565397260274</c:v>
                </c:pt>
                <c:pt idx="29">
                  <c:v>24355.323643835614</c:v>
                </c:pt>
                <c:pt idx="30">
                  <c:v>24146.730260273973</c:v>
                </c:pt>
                <c:pt idx="31">
                  <c:v>24199.073219178081</c:v>
                </c:pt>
                <c:pt idx="32">
                  <c:v>23513.819328767124</c:v>
                </c:pt>
                <c:pt idx="33">
                  <c:v>23602.384945205482</c:v>
                </c:pt>
                <c:pt idx="34">
                  <c:v>23611.482452054795</c:v>
                </c:pt>
                <c:pt idx="35">
                  <c:v>23722.059863013703</c:v>
                </c:pt>
                <c:pt idx="36">
                  <c:v>23570.734027397262</c:v>
                </c:pt>
                <c:pt idx="37">
                  <c:v>23579.043698630136</c:v>
                </c:pt>
              </c:numCache>
            </c:numRef>
          </c:val>
        </c:ser>
        <c:ser>
          <c:idx val="3"/>
          <c:order val="3"/>
          <c:tx>
            <c:strRef>
              <c:f>'2-10'!$A$10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005305"/>
            </a:solidFill>
            <a:ln>
              <a:noFill/>
            </a:ln>
            <a:effectLst/>
          </c:spPr>
          <c:cat>
            <c:numRef>
              <c:f>'2-10'!$B$6:$AM$6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'2-10'!$B$10:$AM$10</c:f>
              <c:numCache>
                <c:formatCode>#,##0</c:formatCode>
                <c:ptCount val="38"/>
                <c:pt idx="0">
                  <c:v>3135</c:v>
                </c:pt>
                <c:pt idx="1">
                  <c:v>3270</c:v>
                </c:pt>
                <c:pt idx="2">
                  <c:v>3386</c:v>
                </c:pt>
                <c:pt idx="3">
                  <c:v>3879</c:v>
                </c:pt>
                <c:pt idx="4">
                  <c:v>4440</c:v>
                </c:pt>
                <c:pt idx="5">
                  <c:v>4635</c:v>
                </c:pt>
                <c:pt idx="6">
                  <c:v>4811</c:v>
                </c:pt>
                <c:pt idx="7">
                  <c:v>5101</c:v>
                </c:pt>
                <c:pt idx="8">
                  <c:v>5111</c:v>
                </c:pt>
                <c:pt idx="9">
                  <c:v>5544</c:v>
                </c:pt>
                <c:pt idx="10">
                  <c:v>4960</c:v>
                </c:pt>
                <c:pt idx="11">
                  <c:v>4510</c:v>
                </c:pt>
                <c:pt idx="12">
                  <c:v>5013</c:v>
                </c:pt>
                <c:pt idx="13">
                  <c:v>5343</c:v>
                </c:pt>
                <c:pt idx="14">
                  <c:v>5696</c:v>
                </c:pt>
                <c:pt idx="15">
                  <c:v>5849</c:v>
                </c:pt>
                <c:pt idx="16">
                  <c:v>5949</c:v>
                </c:pt>
                <c:pt idx="17">
                  <c:v>6183</c:v>
                </c:pt>
                <c:pt idx="18">
                  <c:v>6368</c:v>
                </c:pt>
                <c:pt idx="19">
                  <c:v>6607</c:v>
                </c:pt>
                <c:pt idx="20">
                  <c:v>6641</c:v>
                </c:pt>
                <c:pt idx="21">
                  <c:v>6783</c:v>
                </c:pt>
                <c:pt idx="22">
                  <c:v>6952</c:v>
                </c:pt>
                <c:pt idx="23">
                  <c:v>7246</c:v>
                </c:pt>
                <c:pt idx="24">
                  <c:v>7293</c:v>
                </c:pt>
                <c:pt idx="25">
                  <c:v>7331</c:v>
                </c:pt>
                <c:pt idx="26">
                  <c:v>7542</c:v>
                </c:pt>
                <c:pt idx="27">
                  <c:v>7559</c:v>
                </c:pt>
                <c:pt idx="28">
                  <c:v>7656</c:v>
                </c:pt>
                <c:pt idx="29">
                  <c:v>7994</c:v>
                </c:pt>
                <c:pt idx="30">
                  <c:v>8060</c:v>
                </c:pt>
                <c:pt idx="31">
                  <c:v>8096</c:v>
                </c:pt>
                <c:pt idx="32">
                  <c:v>8229</c:v>
                </c:pt>
                <c:pt idx="33">
                  <c:v>8402</c:v>
                </c:pt>
                <c:pt idx="34">
                  <c:v>8925</c:v>
                </c:pt>
                <c:pt idx="35">
                  <c:v>9318</c:v>
                </c:pt>
                <c:pt idx="36">
                  <c:v>9480</c:v>
                </c:pt>
                <c:pt idx="37">
                  <c:v>9518</c:v>
                </c:pt>
              </c:numCache>
            </c:numRef>
          </c:val>
        </c:ser>
        <c:ser>
          <c:idx val="4"/>
          <c:order val="4"/>
          <c:tx>
            <c:strRef>
              <c:f>'2-10'!$A$11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f>'2-10'!$B$6:$AM$6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'2-10'!$B$11:$AM$11</c:f>
              <c:numCache>
                <c:formatCode>#,##0</c:formatCode>
                <c:ptCount val="38"/>
                <c:pt idx="0">
                  <c:v>2240</c:v>
                </c:pt>
                <c:pt idx="1">
                  <c:v>2277</c:v>
                </c:pt>
                <c:pt idx="2">
                  <c:v>2367</c:v>
                </c:pt>
                <c:pt idx="3">
                  <c:v>2261</c:v>
                </c:pt>
                <c:pt idx="4">
                  <c:v>2431</c:v>
                </c:pt>
                <c:pt idx="5">
                  <c:v>2467</c:v>
                </c:pt>
                <c:pt idx="6">
                  <c:v>2497</c:v>
                </c:pt>
                <c:pt idx="7">
                  <c:v>2592</c:v>
                </c:pt>
                <c:pt idx="8">
                  <c:v>2650</c:v>
                </c:pt>
                <c:pt idx="9">
                  <c:v>2767</c:v>
                </c:pt>
                <c:pt idx="10">
                  <c:v>2757</c:v>
                </c:pt>
                <c:pt idx="11">
                  <c:v>2757</c:v>
                </c:pt>
                <c:pt idx="12">
                  <c:v>2766</c:v>
                </c:pt>
                <c:pt idx="13">
                  <c:v>2867</c:v>
                </c:pt>
                <c:pt idx="14">
                  <c:v>2785</c:v>
                </c:pt>
                <c:pt idx="15">
                  <c:v>2865</c:v>
                </c:pt>
                <c:pt idx="16">
                  <c:v>2957</c:v>
                </c:pt>
                <c:pt idx="17">
                  <c:v>2797</c:v>
                </c:pt>
                <c:pt idx="18">
                  <c:v>2817</c:v>
                </c:pt>
                <c:pt idx="19">
                  <c:v>2889</c:v>
                </c:pt>
                <c:pt idx="20">
                  <c:v>2852</c:v>
                </c:pt>
                <c:pt idx="21">
                  <c:v>3128</c:v>
                </c:pt>
                <c:pt idx="22">
                  <c:v>3132</c:v>
                </c:pt>
                <c:pt idx="23">
                  <c:v>3136</c:v>
                </c:pt>
                <c:pt idx="24">
                  <c:v>3050.9729863013699</c:v>
                </c:pt>
                <c:pt idx="25">
                  <c:v>3157.9729863013699</c:v>
                </c:pt>
                <c:pt idx="26">
                  <c:v>3034.9729863013699</c:v>
                </c:pt>
                <c:pt idx="27">
                  <c:v>3036.6099726027396</c:v>
                </c:pt>
                <c:pt idx="28">
                  <c:v>3113.033479452055</c:v>
                </c:pt>
                <c:pt idx="29">
                  <c:v>3082.8027397260275</c:v>
                </c:pt>
                <c:pt idx="30">
                  <c:v>3184.8027397260275</c:v>
                </c:pt>
                <c:pt idx="31">
                  <c:v>3228.8842465753423</c:v>
                </c:pt>
                <c:pt idx="32">
                  <c:v>3435.171917808219</c:v>
                </c:pt>
                <c:pt idx="33">
                  <c:v>3449.372917808219</c:v>
                </c:pt>
                <c:pt idx="34">
                  <c:v>3456.6799178082192</c:v>
                </c:pt>
                <c:pt idx="35">
                  <c:v>3456.6799178082192</c:v>
                </c:pt>
                <c:pt idx="36">
                  <c:v>3456.6799178082192</c:v>
                </c:pt>
                <c:pt idx="37">
                  <c:v>3436.821917808219</c:v>
                </c:pt>
              </c:numCache>
            </c:numRef>
          </c:val>
        </c:ser>
        <c:ser>
          <c:idx val="5"/>
          <c:order val="5"/>
          <c:tx>
            <c:strRef>
              <c:f>'2-10'!$A$12</c:f>
              <c:strCache>
                <c:ptCount val="1"/>
                <c:pt idx="0">
                  <c:v>Asia Pacífico</c:v>
                </c:pt>
              </c:strCache>
            </c:strRef>
          </c:tx>
          <c:spPr>
            <a:solidFill>
              <a:srgbClr val="548D00"/>
            </a:solidFill>
            <a:ln>
              <a:noFill/>
            </a:ln>
            <a:effectLst/>
          </c:spPr>
          <c:cat>
            <c:numRef>
              <c:f>'2-10'!$B$6:$AM$6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'2-10'!$B$12:$AM$12</c:f>
              <c:numCache>
                <c:formatCode>#,##0</c:formatCode>
                <c:ptCount val="38"/>
                <c:pt idx="0">
                  <c:v>12355.55</c:v>
                </c:pt>
                <c:pt idx="1">
                  <c:v>12540.15</c:v>
                </c:pt>
                <c:pt idx="2">
                  <c:v>12976.15</c:v>
                </c:pt>
                <c:pt idx="3">
                  <c:v>12180.15</c:v>
                </c:pt>
                <c:pt idx="4">
                  <c:v>12498.65</c:v>
                </c:pt>
                <c:pt idx="5">
                  <c:v>12651.15</c:v>
                </c:pt>
                <c:pt idx="6">
                  <c:v>12626.15</c:v>
                </c:pt>
                <c:pt idx="7">
                  <c:v>12542.15</c:v>
                </c:pt>
                <c:pt idx="8">
                  <c:v>12503.2</c:v>
                </c:pt>
                <c:pt idx="9">
                  <c:v>12768.980000000001</c:v>
                </c:pt>
                <c:pt idx="10">
                  <c:v>13300.980000000001</c:v>
                </c:pt>
                <c:pt idx="11">
                  <c:v>13787.230000000001</c:v>
                </c:pt>
                <c:pt idx="12">
                  <c:v>14825.650000000001</c:v>
                </c:pt>
                <c:pt idx="13">
                  <c:v>15405.85</c:v>
                </c:pt>
                <c:pt idx="14">
                  <c:v>16034.150000000001</c:v>
                </c:pt>
                <c:pt idx="15">
                  <c:v>17062.25</c:v>
                </c:pt>
                <c:pt idx="16">
                  <c:v>18324.050000000003</c:v>
                </c:pt>
                <c:pt idx="17">
                  <c:v>18939.550000000003</c:v>
                </c:pt>
                <c:pt idx="18">
                  <c:v>19374.800000000003</c:v>
                </c:pt>
                <c:pt idx="19">
                  <c:v>20519.25</c:v>
                </c:pt>
                <c:pt idx="20">
                  <c:v>21208.25</c:v>
                </c:pt>
                <c:pt idx="21">
                  <c:v>21584.756623287671</c:v>
                </c:pt>
                <c:pt idx="22">
                  <c:v>22538.095329726028</c:v>
                </c:pt>
                <c:pt idx="23">
                  <c:v>22672.282026438355</c:v>
                </c:pt>
                <c:pt idx="24">
                  <c:v>23537.082249095889</c:v>
                </c:pt>
                <c:pt idx="25">
                  <c:v>24201.711349342469</c:v>
                </c:pt>
                <c:pt idx="26">
                  <c:v>25355.265816739728</c:v>
                </c:pt>
                <c:pt idx="27">
                  <c:v>25995.008779123287</c:v>
                </c:pt>
                <c:pt idx="28">
                  <c:v>27074.917951315067</c:v>
                </c:pt>
                <c:pt idx="29">
                  <c:v>28880.037544876712</c:v>
                </c:pt>
                <c:pt idx="30">
                  <c:v>29698.549508986296</c:v>
                </c:pt>
                <c:pt idx="31">
                  <c:v>30575.495371643839</c:v>
                </c:pt>
                <c:pt idx="32">
                  <c:v>31638.772398931502</c:v>
                </c:pt>
                <c:pt idx="33">
                  <c:v>32315.681160684933</c:v>
                </c:pt>
                <c:pt idx="34">
                  <c:v>33124.680612739729</c:v>
                </c:pt>
                <c:pt idx="35">
                  <c:v>32564.253213521872</c:v>
                </c:pt>
                <c:pt idx="36">
                  <c:v>32753.399372841362</c:v>
                </c:pt>
                <c:pt idx="37">
                  <c:v>33303.490018684046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843072"/>
        <c:axId val="431843464"/>
      </c:areaChart>
      <c:lineChart>
        <c:grouping val="standard"/>
        <c:varyColors val="0"/>
        <c:ser>
          <c:idx val="6"/>
          <c:order val="6"/>
          <c:tx>
            <c:strRef>
              <c:f>'2-10'!$A$14</c:f>
              <c:strCache>
                <c:ptCount val="1"/>
                <c:pt idx="0">
                  <c:v>Tasa Crecimiento</c:v>
                </c:pt>
              </c:strCache>
            </c:strRef>
          </c:tx>
          <c:spPr>
            <a:ln w="25400" cap="rnd">
              <a:solidFill>
                <a:schemeClr val="accent1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cat>
            <c:numRef>
              <c:f>'2-10'!$B$6:$AM$6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'2-10'!$B$14:$AM$14</c:f>
              <c:numCache>
                <c:formatCode>0.0%</c:formatCode>
                <c:ptCount val="38"/>
                <c:pt idx="1">
                  <c:v>-1.0326864683614434E-2</c:v>
                </c:pt>
                <c:pt idx="2">
                  <c:v>-2.6191328080719223E-2</c:v>
                </c:pt>
                <c:pt idx="3">
                  <c:v>-3.152102835913495E-2</c:v>
                </c:pt>
                <c:pt idx="4">
                  <c:v>-4.8929497933604127E-3</c:v>
                </c:pt>
                <c:pt idx="5">
                  <c:v>-1.0702094752697566E-2</c:v>
                </c:pt>
                <c:pt idx="6">
                  <c:v>6.3948704676208834E-4</c:v>
                </c:pt>
                <c:pt idx="7">
                  <c:v>1.4126590898657865E-2</c:v>
                </c:pt>
                <c:pt idx="8">
                  <c:v>-6.8402217453382708E-3</c:v>
                </c:pt>
                <c:pt idx="9">
                  <c:v>1.2360182007554954E-2</c:v>
                </c:pt>
                <c:pt idx="10">
                  <c:v>1.1204914270712685E-4</c:v>
                </c:pt>
                <c:pt idx="11">
                  <c:v>1.8851111717554936E-4</c:v>
                </c:pt>
                <c:pt idx="12">
                  <c:v>-1.9607809068655779E-3</c:v>
                </c:pt>
                <c:pt idx="13">
                  <c:v>6.4564809601170836E-3</c:v>
                </c:pt>
                <c:pt idx="14">
                  <c:v>1.2538112225873643E-2</c:v>
                </c:pt>
                <c:pt idx="15">
                  <c:v>6.1493871769624509E-3</c:v>
                </c:pt>
                <c:pt idx="16">
                  <c:v>1.9049435955739824E-2</c:v>
                </c:pt>
                <c:pt idx="17">
                  <c:v>1.3985161366926624E-2</c:v>
                </c:pt>
                <c:pt idx="18">
                  <c:v>1.6621599104920337E-2</c:v>
                </c:pt>
                <c:pt idx="19">
                  <c:v>2.2323368234033802E-2</c:v>
                </c:pt>
                <c:pt idx="20">
                  <c:v>8.5618870072636799E-3</c:v>
                </c:pt>
                <c:pt idx="21">
                  <c:v>1.1342155789436426E-2</c:v>
                </c:pt>
                <c:pt idx="22">
                  <c:v>1.232664400375949E-2</c:v>
                </c:pt>
                <c:pt idx="23">
                  <c:v>6.3189733622250888E-3</c:v>
                </c:pt>
                <c:pt idx="24">
                  <c:v>1.2299467420099131E-2</c:v>
                </c:pt>
                <c:pt idx="25">
                  <c:v>1.2153819041338609E-2</c:v>
                </c:pt>
                <c:pt idx="26">
                  <c:v>1.7927052335350968E-2</c:v>
                </c:pt>
                <c:pt idx="27">
                  <c:v>7.1577128486139951E-3</c:v>
                </c:pt>
                <c:pt idx="28">
                  <c:v>1.5362354314387261E-2</c:v>
                </c:pt>
                <c:pt idx="29">
                  <c:v>1.7992700937093264E-2</c:v>
                </c:pt>
                <c:pt idx="30">
                  <c:v>9.4778354949003329E-3</c:v>
                </c:pt>
                <c:pt idx="31">
                  <c:v>1.0496683210236668E-2</c:v>
                </c:pt>
                <c:pt idx="32">
                  <c:v>6.4026578153988378E-3</c:v>
                </c:pt>
                <c:pt idx="33">
                  <c:v>1.1339476840114271E-2</c:v>
                </c:pt>
                <c:pt idx="34">
                  <c:v>1.4605380620106745E-2</c:v>
                </c:pt>
                <c:pt idx="35">
                  <c:v>5.2467603733781232E-3</c:v>
                </c:pt>
                <c:pt idx="36">
                  <c:v>5.3192028225457211E-3</c:v>
                </c:pt>
                <c:pt idx="37">
                  <c:v>5.9153808028538091E-3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841112"/>
        <c:axId val="431844248"/>
      </c:lineChart>
      <c:catAx>
        <c:axId val="43184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31843464"/>
        <c:crosses val="autoZero"/>
        <c:auto val="1"/>
        <c:lblAlgn val="ctr"/>
        <c:lblOffset val="100"/>
        <c:noMultiLvlLbl val="0"/>
      </c:catAx>
      <c:valAx>
        <c:axId val="43184346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MBPD</a:t>
                </a:r>
              </a:p>
            </c:rich>
          </c:tx>
          <c:layout>
            <c:manualLayout>
              <c:xMode val="edge"/>
              <c:yMode val="edge"/>
              <c:x val="1.0833333333333326E-3"/>
              <c:y val="0.31111292834890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31843072"/>
        <c:crosses val="autoZero"/>
        <c:crossBetween val="midCat"/>
      </c:valAx>
      <c:valAx>
        <c:axId val="431844248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31841112"/>
        <c:crosses val="max"/>
        <c:crossBetween val="between"/>
      </c:valAx>
      <c:catAx>
        <c:axId val="431841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1844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8128379321367E-2"/>
          <c:y val="0.86925654134006503"/>
          <c:w val="0.96581856358864238"/>
          <c:h val="0.12960452548058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b="0">
                <a:latin typeface="Arial" panose="020B0604020202020204" pitchFamily="34" charset="0"/>
                <a:cs typeface="Arial" panose="020B0604020202020204" pitchFamily="34" charset="0"/>
              </a:rPr>
              <a:t>Lisama - Chimitá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45835749540775"/>
          <c:y val="2.0161223190167197E-2"/>
          <c:w val="0.87102066298833514"/>
          <c:h val="0.80062937812425861"/>
        </c:manualLayout>
      </c:layout>
      <c:areaChart>
        <c:grouping val="stacked"/>
        <c:varyColors val="0"/>
        <c:ser>
          <c:idx val="1"/>
          <c:order val="1"/>
          <c:tx>
            <c:strRef>
              <c:f>'P4'!$A$8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'P4'!$B$6:$V$6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'P4'!$B$8:$V$8</c:f>
              <c:numCache>
                <c:formatCode>0.0</c:formatCode>
                <c:ptCount val="21"/>
                <c:pt idx="0">
                  <c:v>14.837515234664277</c:v>
                </c:pt>
                <c:pt idx="1">
                  <c:v>15.168669081756821</c:v>
                </c:pt>
                <c:pt idx="2">
                  <c:v>15.316544318163151</c:v>
                </c:pt>
                <c:pt idx="3">
                  <c:v>15.574176410664204</c:v>
                </c:pt>
                <c:pt idx="4">
                  <c:v>15.773442913700681</c:v>
                </c:pt>
                <c:pt idx="5">
                  <c:v>15.944029533029482</c:v>
                </c:pt>
                <c:pt idx="6">
                  <c:v>16.112017573257528</c:v>
                </c:pt>
                <c:pt idx="7">
                  <c:v>16.215340283618467</c:v>
                </c:pt>
                <c:pt idx="8">
                  <c:v>16.420713340597356</c:v>
                </c:pt>
                <c:pt idx="9">
                  <c:v>16.59782214181698</c:v>
                </c:pt>
                <c:pt idx="10">
                  <c:v>16.742959421992111</c:v>
                </c:pt>
                <c:pt idx="11">
                  <c:v>16.850841776325357</c:v>
                </c:pt>
                <c:pt idx="12">
                  <c:v>16.934573452385496</c:v>
                </c:pt>
                <c:pt idx="13">
                  <c:v>17.009358015157613</c:v>
                </c:pt>
                <c:pt idx="14">
                  <c:v>17.07097702538244</c:v>
                </c:pt>
                <c:pt idx="15">
                  <c:v>17.118893035815631</c:v>
                </c:pt>
                <c:pt idx="16">
                  <c:v>17.150595520842757</c:v>
                </c:pt>
                <c:pt idx="17">
                  <c:v>16.9628342643556</c:v>
                </c:pt>
                <c:pt idx="18">
                  <c:v>17.019294324796601</c:v>
                </c:pt>
                <c:pt idx="19">
                  <c:v>17.075704835846331</c:v>
                </c:pt>
                <c:pt idx="20">
                  <c:v>17.130562855514469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836504"/>
        <c:axId val="1115837680"/>
      </c:areaChart>
      <c:lineChart>
        <c:grouping val="standard"/>
        <c:varyColors val="0"/>
        <c:ser>
          <c:idx val="0"/>
          <c:order val="0"/>
          <c:tx>
            <c:strRef>
              <c:f>'P4'!$A$7</c:f>
              <c:strCache>
                <c:ptCount val="1"/>
                <c:pt idx="0">
                  <c:v>Capacidad de Transporte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'P4'!$B$6:$V$6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'P4'!$B$7:$V$7</c:f>
              <c:numCache>
                <c:formatCode>0.0</c:formatCode>
                <c:ptCount val="21"/>
                <c:pt idx="0">
                  <c:v>23.236000000000001</c:v>
                </c:pt>
                <c:pt idx="1">
                  <c:v>23.236000000000001</c:v>
                </c:pt>
                <c:pt idx="2">
                  <c:v>23.236000000000001</c:v>
                </c:pt>
                <c:pt idx="3">
                  <c:v>23.236000000000001</c:v>
                </c:pt>
                <c:pt idx="4">
                  <c:v>23.236000000000001</c:v>
                </c:pt>
                <c:pt idx="5">
                  <c:v>23.236000000000001</c:v>
                </c:pt>
                <c:pt idx="6">
                  <c:v>23.236000000000001</c:v>
                </c:pt>
                <c:pt idx="7">
                  <c:v>23.236000000000001</c:v>
                </c:pt>
                <c:pt idx="8">
                  <c:v>23.236000000000001</c:v>
                </c:pt>
                <c:pt idx="9">
                  <c:v>23.236000000000001</c:v>
                </c:pt>
                <c:pt idx="10">
                  <c:v>23.236000000000001</c:v>
                </c:pt>
                <c:pt idx="11">
                  <c:v>23.236000000000001</c:v>
                </c:pt>
                <c:pt idx="12">
                  <c:v>23.236000000000001</c:v>
                </c:pt>
                <c:pt idx="13">
                  <c:v>23.236000000000001</c:v>
                </c:pt>
                <c:pt idx="14">
                  <c:v>23.236000000000001</c:v>
                </c:pt>
                <c:pt idx="15">
                  <c:v>23.236000000000001</c:v>
                </c:pt>
                <c:pt idx="16">
                  <c:v>23.236000000000001</c:v>
                </c:pt>
                <c:pt idx="17">
                  <c:v>23.236000000000001</c:v>
                </c:pt>
                <c:pt idx="18">
                  <c:v>23.236000000000001</c:v>
                </c:pt>
                <c:pt idx="19">
                  <c:v>23.236000000000001</c:v>
                </c:pt>
                <c:pt idx="20">
                  <c:v>23.236000000000001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836504"/>
        <c:axId val="1115837680"/>
      </c:lineChart>
      <c:catAx>
        <c:axId val="1115836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37680"/>
        <c:crosses val="autoZero"/>
        <c:auto val="1"/>
        <c:lblAlgn val="ctr"/>
        <c:lblOffset val="100"/>
        <c:noMultiLvlLbl val="0"/>
      </c:catAx>
      <c:valAx>
        <c:axId val="1115837680"/>
        <c:scaling>
          <c:orientation val="minMax"/>
          <c:max val="4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3506734006734004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365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172735042735043"/>
          <c:y val="0.93283294997511534"/>
          <c:w val="0.88639786324786329"/>
          <c:h val="6.6644856501004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b="0">
                <a:latin typeface="Arial" panose="020B0604020202020204" pitchFamily="34" charset="0"/>
                <a:cs typeface="Arial" panose="020B0604020202020204" pitchFamily="34" charset="0"/>
              </a:rPr>
              <a:t>Lisama - Chimitá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45835749540775"/>
          <c:y val="2.0161223190167197E-2"/>
          <c:w val="0.87102066298833514"/>
          <c:h val="0.80062937812425861"/>
        </c:manualLayout>
      </c:layout>
      <c:areaChart>
        <c:grouping val="stacked"/>
        <c:varyColors val="0"/>
        <c:ser>
          <c:idx val="1"/>
          <c:order val="1"/>
          <c:tx>
            <c:strRef>
              <c:f>'P4'!$A$8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'P4'!$B$6:$V$6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'P4'!$B$8:$V$8</c:f>
              <c:numCache>
                <c:formatCode>0.0</c:formatCode>
                <c:ptCount val="21"/>
                <c:pt idx="0">
                  <c:v>14.837515234664277</c:v>
                </c:pt>
                <c:pt idx="1">
                  <c:v>15.168669081756821</c:v>
                </c:pt>
                <c:pt idx="2">
                  <c:v>15.316544318163151</c:v>
                </c:pt>
                <c:pt idx="3">
                  <c:v>15.574176410664204</c:v>
                </c:pt>
                <c:pt idx="4">
                  <c:v>15.773442913700681</c:v>
                </c:pt>
                <c:pt idx="5">
                  <c:v>15.944029533029482</c:v>
                </c:pt>
                <c:pt idx="6">
                  <c:v>16.112017573257528</c:v>
                </c:pt>
                <c:pt idx="7">
                  <c:v>16.215340283618467</c:v>
                </c:pt>
                <c:pt idx="8">
                  <c:v>16.420713340597356</c:v>
                </c:pt>
                <c:pt idx="9">
                  <c:v>16.59782214181698</c:v>
                </c:pt>
                <c:pt idx="10">
                  <c:v>16.742959421992111</c:v>
                </c:pt>
                <c:pt idx="11">
                  <c:v>16.850841776325357</c:v>
                </c:pt>
                <c:pt idx="12">
                  <c:v>16.934573452385496</c:v>
                </c:pt>
                <c:pt idx="13">
                  <c:v>17.009358015157613</c:v>
                </c:pt>
                <c:pt idx="14">
                  <c:v>17.07097702538244</c:v>
                </c:pt>
                <c:pt idx="15">
                  <c:v>17.118893035815631</c:v>
                </c:pt>
                <c:pt idx="16">
                  <c:v>17.150595520842757</c:v>
                </c:pt>
                <c:pt idx="17">
                  <c:v>16.9628342643556</c:v>
                </c:pt>
                <c:pt idx="18">
                  <c:v>17.019294324796601</c:v>
                </c:pt>
                <c:pt idx="19">
                  <c:v>17.075704835846331</c:v>
                </c:pt>
                <c:pt idx="20">
                  <c:v>17.130562855514469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838464"/>
        <c:axId val="1115839248"/>
      </c:areaChart>
      <c:lineChart>
        <c:grouping val="standard"/>
        <c:varyColors val="0"/>
        <c:ser>
          <c:idx val="0"/>
          <c:order val="0"/>
          <c:tx>
            <c:strRef>
              <c:f>'P4'!$A$7</c:f>
              <c:strCache>
                <c:ptCount val="1"/>
                <c:pt idx="0">
                  <c:v>Capacidad de Transporte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'P4'!$B$6:$V$6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'P4'!$B$7:$V$7</c:f>
              <c:numCache>
                <c:formatCode>0.0</c:formatCode>
                <c:ptCount val="21"/>
                <c:pt idx="0">
                  <c:v>23.236000000000001</c:v>
                </c:pt>
                <c:pt idx="1">
                  <c:v>23.236000000000001</c:v>
                </c:pt>
                <c:pt idx="2">
                  <c:v>23.236000000000001</c:v>
                </c:pt>
                <c:pt idx="3">
                  <c:v>23.236000000000001</c:v>
                </c:pt>
                <c:pt idx="4">
                  <c:v>23.236000000000001</c:v>
                </c:pt>
                <c:pt idx="5">
                  <c:v>23.236000000000001</c:v>
                </c:pt>
                <c:pt idx="6">
                  <c:v>23.236000000000001</c:v>
                </c:pt>
                <c:pt idx="7">
                  <c:v>23.236000000000001</c:v>
                </c:pt>
                <c:pt idx="8">
                  <c:v>23.236000000000001</c:v>
                </c:pt>
                <c:pt idx="9">
                  <c:v>23.236000000000001</c:v>
                </c:pt>
                <c:pt idx="10">
                  <c:v>23.236000000000001</c:v>
                </c:pt>
                <c:pt idx="11">
                  <c:v>23.236000000000001</c:v>
                </c:pt>
                <c:pt idx="12">
                  <c:v>23.236000000000001</c:v>
                </c:pt>
                <c:pt idx="13">
                  <c:v>23.236000000000001</c:v>
                </c:pt>
                <c:pt idx="14">
                  <c:v>23.236000000000001</c:v>
                </c:pt>
                <c:pt idx="15">
                  <c:v>23.236000000000001</c:v>
                </c:pt>
                <c:pt idx="16">
                  <c:v>23.236000000000001</c:v>
                </c:pt>
                <c:pt idx="17">
                  <c:v>23.236000000000001</c:v>
                </c:pt>
                <c:pt idx="18">
                  <c:v>23.236000000000001</c:v>
                </c:pt>
                <c:pt idx="19">
                  <c:v>23.236000000000001</c:v>
                </c:pt>
                <c:pt idx="20">
                  <c:v>23.236000000000001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838464"/>
        <c:axId val="1115839248"/>
      </c:lineChart>
      <c:catAx>
        <c:axId val="111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39248"/>
        <c:crosses val="autoZero"/>
        <c:auto val="1"/>
        <c:lblAlgn val="ctr"/>
        <c:lblOffset val="100"/>
        <c:noMultiLvlLbl val="0"/>
      </c:catAx>
      <c:valAx>
        <c:axId val="1115839248"/>
        <c:scaling>
          <c:orientation val="minMax"/>
          <c:max val="4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3506734006734004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38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172735042735043"/>
          <c:y val="0.93283294997511534"/>
          <c:w val="0.88639786324786329"/>
          <c:h val="6.6644856501004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28472222222221"/>
          <c:y val="8.8304861111111119E-2"/>
          <c:w val="0.88229722222222218"/>
          <c:h val="0.71202048611111124"/>
        </c:manualLayout>
      </c:layout>
      <c:areaChart>
        <c:grouping val="stacked"/>
        <c:varyColors val="0"/>
        <c:ser>
          <c:idx val="1"/>
          <c:order val="1"/>
          <c:tx>
            <c:strRef>
              <c:f>'7-9 P5'!$A$9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'7-9 P5'!$B$6:$U$6</c:f>
              <c:numCache>
                <c:formatCode>General</c:formatCode>
                <c:ptCount val="2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</c:numCache>
            </c:numRef>
          </c:cat>
          <c:val>
            <c:numRef>
              <c:f>'7-9 P5'!$B$9:$U$9</c:f>
              <c:numCache>
                <c:formatCode>0.0</c:formatCode>
                <c:ptCount val="20"/>
                <c:pt idx="0">
                  <c:v>210.9319289657729</c:v>
                </c:pt>
                <c:pt idx="1">
                  <c:v>217.82586750435539</c:v>
                </c:pt>
                <c:pt idx="2">
                  <c:v>228.88214233516226</c:v>
                </c:pt>
                <c:pt idx="3">
                  <c:v>230.81276522780934</c:v>
                </c:pt>
                <c:pt idx="4">
                  <c:v>221.95100208910284</c:v>
                </c:pt>
                <c:pt idx="5">
                  <c:v>223.09197024697332</c:v>
                </c:pt>
                <c:pt idx="6">
                  <c:v>233.30040511295883</c:v>
                </c:pt>
                <c:pt idx="7">
                  <c:v>243.99980208174514</c:v>
                </c:pt>
                <c:pt idx="8">
                  <c:v>243.80641023998399</c:v>
                </c:pt>
                <c:pt idx="9">
                  <c:v>250.35546007165308</c:v>
                </c:pt>
                <c:pt idx="10">
                  <c:v>251.61027036050339</c:v>
                </c:pt>
                <c:pt idx="11">
                  <c:v>252.51818961419531</c:v>
                </c:pt>
                <c:pt idx="12">
                  <c:v>252.88698313746545</c:v>
                </c:pt>
                <c:pt idx="13">
                  <c:v>254.47273461300526</c:v>
                </c:pt>
                <c:pt idx="14">
                  <c:v>256.58756797361912</c:v>
                </c:pt>
                <c:pt idx="15">
                  <c:v>256.8266434217569</c:v>
                </c:pt>
                <c:pt idx="16">
                  <c:v>259.94866900302401</c:v>
                </c:pt>
                <c:pt idx="17">
                  <c:v>255.52495629830244</c:v>
                </c:pt>
                <c:pt idx="18">
                  <c:v>258.51730188597793</c:v>
                </c:pt>
                <c:pt idx="19">
                  <c:v>257.17324945833155</c:v>
                </c:pt>
              </c:numCache>
            </c:numRef>
          </c:val>
        </c:ser>
        <c:ser>
          <c:idx val="2"/>
          <c:order val="2"/>
          <c:tx>
            <c:strRef>
              <c:f>'7-9 P5'!$A$8</c:f>
              <c:strCache>
                <c:ptCount val="1"/>
                <c:pt idx="0">
                  <c:v>Nafta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cat>
            <c:numRef>
              <c:f>'7-9 P5'!$B$6:$U$6</c:f>
              <c:numCache>
                <c:formatCode>General</c:formatCode>
                <c:ptCount val="2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</c:numCache>
            </c:numRef>
          </c:cat>
          <c:val>
            <c:numRef>
              <c:f>'7-9 P5'!$B$8:$U$8</c:f>
              <c:numCache>
                <c:formatCode>0.0</c:formatCode>
                <c:ptCount val="20"/>
                <c:pt idx="0">
                  <c:v>60</c:v>
                </c:pt>
                <c:pt idx="1">
                  <c:v>58.716418387251018</c:v>
                </c:pt>
                <c:pt idx="2">
                  <c:v>48.455195953605127</c:v>
                </c:pt>
                <c:pt idx="3">
                  <c:v>40.60616663012474</c:v>
                </c:pt>
                <c:pt idx="4">
                  <c:v>45.168724611104068</c:v>
                </c:pt>
                <c:pt idx="5">
                  <c:v>51.677213857537005</c:v>
                </c:pt>
                <c:pt idx="6">
                  <c:v>51.092640545105922</c:v>
                </c:pt>
                <c:pt idx="7">
                  <c:v>41.698925488733479</c:v>
                </c:pt>
                <c:pt idx="8">
                  <c:v>36.350794714416651</c:v>
                </c:pt>
                <c:pt idx="9">
                  <c:v>27.943517828364495</c:v>
                </c:pt>
                <c:pt idx="10">
                  <c:v>21.378018474687028</c:v>
                </c:pt>
                <c:pt idx="11">
                  <c:v>16.499303679452215</c:v>
                </c:pt>
                <c:pt idx="12">
                  <c:v>13.514341789438786</c:v>
                </c:pt>
                <c:pt idx="13">
                  <c:v>11.060435890056198</c:v>
                </c:pt>
                <c:pt idx="14">
                  <c:v>8.3671431661749534</c:v>
                </c:pt>
                <c:pt idx="15">
                  <c:v>7.0573071226776678</c:v>
                </c:pt>
                <c:pt idx="16">
                  <c:v>3.9394147844976852</c:v>
                </c:pt>
                <c:pt idx="17">
                  <c:v>2.9840461054678467</c:v>
                </c:pt>
                <c:pt idx="18">
                  <c:v>0.58548118750471645</c:v>
                </c:pt>
                <c:pt idx="19">
                  <c:v>0.44960446268541826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849440"/>
        <c:axId val="1115850224"/>
      </c:areaChart>
      <c:lineChart>
        <c:grouping val="standard"/>
        <c:varyColors val="0"/>
        <c:ser>
          <c:idx val="0"/>
          <c:order val="0"/>
          <c:tx>
            <c:strRef>
              <c:f>'7-9 P5'!$A$7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'7-9 P5'!$B$6:$U$6</c:f>
              <c:numCache>
                <c:formatCode>General</c:formatCode>
                <c:ptCount val="2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</c:numCache>
            </c:numRef>
          </c:cat>
          <c:val>
            <c:numRef>
              <c:f>'7-9 P5'!$B$7:$U$7</c:f>
              <c:numCache>
                <c:formatCode>0.0</c:formatCode>
                <c:ptCount val="20"/>
                <c:pt idx="0">
                  <c:v>275</c:v>
                </c:pt>
                <c:pt idx="1">
                  <c:v>412</c:v>
                </c:pt>
                <c:pt idx="2">
                  <c:v>412</c:v>
                </c:pt>
                <c:pt idx="3">
                  <c:v>412</c:v>
                </c:pt>
                <c:pt idx="4">
                  <c:v>412</c:v>
                </c:pt>
                <c:pt idx="5">
                  <c:v>412</c:v>
                </c:pt>
                <c:pt idx="6">
                  <c:v>412</c:v>
                </c:pt>
                <c:pt idx="7">
                  <c:v>412</c:v>
                </c:pt>
                <c:pt idx="8">
                  <c:v>412</c:v>
                </c:pt>
                <c:pt idx="9">
                  <c:v>412</c:v>
                </c:pt>
                <c:pt idx="10">
                  <c:v>412</c:v>
                </c:pt>
                <c:pt idx="11">
                  <c:v>412</c:v>
                </c:pt>
                <c:pt idx="12">
                  <c:v>412</c:v>
                </c:pt>
                <c:pt idx="13">
                  <c:v>412</c:v>
                </c:pt>
                <c:pt idx="14">
                  <c:v>412</c:v>
                </c:pt>
                <c:pt idx="15">
                  <c:v>412</c:v>
                </c:pt>
                <c:pt idx="16">
                  <c:v>412</c:v>
                </c:pt>
                <c:pt idx="17">
                  <c:v>412</c:v>
                </c:pt>
                <c:pt idx="18">
                  <c:v>412</c:v>
                </c:pt>
                <c:pt idx="19">
                  <c:v>412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849440"/>
        <c:axId val="1115850224"/>
      </c:lineChart>
      <c:catAx>
        <c:axId val="111584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50224"/>
        <c:crosses val="autoZero"/>
        <c:auto val="1"/>
        <c:lblAlgn val="ctr"/>
        <c:lblOffset val="100"/>
        <c:noMultiLvlLbl val="0"/>
      </c:catAx>
      <c:valAx>
        <c:axId val="111585022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3506734006734004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49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205201509609742E-2"/>
          <c:y val="0.92604256360064952"/>
          <c:w val="0.91472145492290902"/>
          <c:h val="7.23319444444444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592063492063479E-2"/>
          <c:y val="8.0290277777777794E-2"/>
          <c:w val="0.88698968253968258"/>
          <c:h val="0.71995208333333338"/>
        </c:manualLayout>
      </c:layout>
      <c:areaChart>
        <c:grouping val="stacked"/>
        <c:varyColors val="0"/>
        <c:ser>
          <c:idx val="1"/>
          <c:order val="1"/>
          <c:tx>
            <c:strRef>
              <c:f>'7-10 P7'!$A$8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'7-10 P7'!$B$6:$V$6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'7-10 P7'!$B$8:$V$8</c:f>
              <c:numCache>
                <c:formatCode>0.0</c:formatCode>
                <c:ptCount val="21"/>
                <c:pt idx="0">
                  <c:v>125.45080741668951</c:v>
                </c:pt>
                <c:pt idx="1">
                  <c:v>129.05987659305549</c:v>
                </c:pt>
                <c:pt idx="2">
                  <c:v>130.53804122761653</c:v>
                </c:pt>
                <c:pt idx="3">
                  <c:v>133.33935760343078</c:v>
                </c:pt>
                <c:pt idx="4">
                  <c:v>135.70581959380985</c:v>
                </c:pt>
                <c:pt idx="5">
                  <c:v>137.78121064959771</c:v>
                </c:pt>
                <c:pt idx="6">
                  <c:v>139.88636293021804</c:v>
                </c:pt>
                <c:pt idx="7">
                  <c:v>141.1510543479595</c:v>
                </c:pt>
                <c:pt idx="8">
                  <c:v>143.73952740751341</c:v>
                </c:pt>
                <c:pt idx="9">
                  <c:v>146.11470108533641</c:v>
                </c:pt>
                <c:pt idx="10">
                  <c:v>148.27251949322863</c:v>
                </c:pt>
                <c:pt idx="11">
                  <c:v>150.13848375263638</c:v>
                </c:pt>
                <c:pt idx="12">
                  <c:v>151.81257641375205</c:v>
                </c:pt>
                <c:pt idx="13">
                  <c:v>153.39649450780055</c:v>
                </c:pt>
                <c:pt idx="14">
                  <c:v>154.82767649750903</c:v>
                </c:pt>
                <c:pt idx="15">
                  <c:v>156.1009040178896</c:v>
                </c:pt>
                <c:pt idx="16">
                  <c:v>157.17657515250059</c:v>
                </c:pt>
                <c:pt idx="17">
                  <c:v>156.02994861339994</c:v>
                </c:pt>
                <c:pt idx="18">
                  <c:v>157.21281623899068</c:v>
                </c:pt>
                <c:pt idx="19">
                  <c:v>158.36025014115071</c:v>
                </c:pt>
                <c:pt idx="20">
                  <c:v>159.46113186195643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850616"/>
        <c:axId val="1115851008"/>
      </c:areaChart>
      <c:lineChart>
        <c:grouping val="standard"/>
        <c:varyColors val="0"/>
        <c:ser>
          <c:idx val="0"/>
          <c:order val="0"/>
          <c:tx>
            <c:strRef>
              <c:f>'7-10 P7'!$A$7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'7-10 P7'!$B$6:$V$6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'7-10 P7'!$B$7:$V$7</c:f>
              <c:numCache>
                <c:formatCode>0.0</c:formatCode>
                <c:ptCount val="21"/>
                <c:pt idx="0">
                  <c:v>152.5</c:v>
                </c:pt>
                <c:pt idx="1">
                  <c:v>152.5</c:v>
                </c:pt>
                <c:pt idx="2">
                  <c:v>152.5</c:v>
                </c:pt>
                <c:pt idx="3">
                  <c:v>152.5</c:v>
                </c:pt>
                <c:pt idx="4">
                  <c:v>152.5</c:v>
                </c:pt>
                <c:pt idx="5">
                  <c:v>152.5</c:v>
                </c:pt>
                <c:pt idx="6">
                  <c:v>152.5</c:v>
                </c:pt>
                <c:pt idx="7">
                  <c:v>152.5</c:v>
                </c:pt>
                <c:pt idx="8">
                  <c:v>152.5</c:v>
                </c:pt>
                <c:pt idx="9">
                  <c:v>152.5</c:v>
                </c:pt>
                <c:pt idx="10">
                  <c:v>152.5</c:v>
                </c:pt>
                <c:pt idx="11">
                  <c:v>152.5</c:v>
                </c:pt>
                <c:pt idx="12">
                  <c:v>228.75</c:v>
                </c:pt>
                <c:pt idx="13">
                  <c:v>228.75</c:v>
                </c:pt>
                <c:pt idx="14">
                  <c:v>228.75</c:v>
                </c:pt>
                <c:pt idx="15">
                  <c:v>228.75</c:v>
                </c:pt>
                <c:pt idx="16">
                  <c:v>228.75</c:v>
                </c:pt>
                <c:pt idx="17">
                  <c:v>228.75</c:v>
                </c:pt>
                <c:pt idx="18">
                  <c:v>228.75</c:v>
                </c:pt>
                <c:pt idx="19">
                  <c:v>228.75</c:v>
                </c:pt>
                <c:pt idx="20">
                  <c:v>228.75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850616"/>
        <c:axId val="1115851008"/>
      </c:lineChart>
      <c:catAx>
        <c:axId val="1115850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51008"/>
        <c:crosses val="autoZero"/>
        <c:auto val="1"/>
        <c:lblAlgn val="ctr"/>
        <c:lblOffset val="100"/>
        <c:noMultiLvlLbl val="0"/>
      </c:catAx>
      <c:valAx>
        <c:axId val="111585100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7.790972715367825E-3"/>
              <c:y val="0.359512796129521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50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446234758588907E-2"/>
          <c:y val="0.94350450785913353"/>
          <c:w val="0.87827049000249169"/>
          <c:h val="4.55186576847996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74007936507936E-2"/>
          <c:y val="9.7124305555555554E-2"/>
          <c:w val="0.89550773809523809"/>
          <c:h val="0.6957357638888888"/>
        </c:manualLayout>
      </c:layout>
      <c:areaChart>
        <c:grouping val="stacked"/>
        <c:varyColors val="0"/>
        <c:ser>
          <c:idx val="1"/>
          <c:order val="1"/>
          <c:tx>
            <c:strRef>
              <c:f>'7-11 P6'!$A$8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'7-11 P6'!$B$6:$V$6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'7-11 P6'!$B$8:$V$8</c:f>
              <c:numCache>
                <c:formatCode>0.0</c:formatCode>
                <c:ptCount val="21"/>
                <c:pt idx="0">
                  <c:v>60.25017159867901</c:v>
                </c:pt>
                <c:pt idx="1">
                  <c:v>61.701640035774517</c:v>
                </c:pt>
                <c:pt idx="2">
                  <c:v>62.320345317648304</c:v>
                </c:pt>
                <c:pt idx="3">
                  <c:v>63.434773847221386</c:v>
                </c:pt>
                <c:pt idx="4">
                  <c:v>64.283365013851167</c:v>
                </c:pt>
                <c:pt idx="5">
                  <c:v>65.007333491849622</c:v>
                </c:pt>
                <c:pt idx="6">
                  <c:v>65.73675080203256</c:v>
                </c:pt>
                <c:pt idx="7">
                  <c:v>66.190731717183297</c:v>
                </c:pt>
                <c:pt idx="8">
                  <c:v>67.116925124609921</c:v>
                </c:pt>
                <c:pt idx="9">
                  <c:v>67.943893644867813</c:v>
                </c:pt>
                <c:pt idx="10">
                  <c:v>68.649672603747959</c:v>
                </c:pt>
                <c:pt idx="11">
                  <c:v>69.208359701496164</c:v>
                </c:pt>
                <c:pt idx="12">
                  <c:v>69.667094921046058</c:v>
                </c:pt>
                <c:pt idx="13">
                  <c:v>70.084272761415576</c:v>
                </c:pt>
                <c:pt idx="14">
                  <c:v>70.432936298249928</c:v>
                </c:pt>
                <c:pt idx="15">
                  <c:v>70.706558899417587</c:v>
                </c:pt>
                <c:pt idx="16">
                  <c:v>70.893701448276303</c:v>
                </c:pt>
                <c:pt idx="17">
                  <c:v>70.08128659237822</c:v>
                </c:pt>
                <c:pt idx="18">
                  <c:v>70.353117476389116</c:v>
                </c:pt>
                <c:pt idx="19">
                  <c:v>70.613589692801327</c:v>
                </c:pt>
                <c:pt idx="20">
                  <c:v>70.857157403818093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849048"/>
        <c:axId val="1115851400"/>
      </c:areaChart>
      <c:lineChart>
        <c:grouping val="standard"/>
        <c:varyColors val="0"/>
        <c:ser>
          <c:idx val="0"/>
          <c:order val="0"/>
          <c:tx>
            <c:strRef>
              <c:f>'7-11 P6'!$A$7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'7-11 P6'!$B$6:$V$6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'7-11 P6'!$B$7:$V$7</c:f>
              <c:numCache>
                <c:formatCode>0.0</c:formatCode>
                <c:ptCount val="21"/>
                <c:pt idx="0">
                  <c:v>63</c:v>
                </c:pt>
                <c:pt idx="1">
                  <c:v>63</c:v>
                </c:pt>
                <c:pt idx="2">
                  <c:v>94.5</c:v>
                </c:pt>
                <c:pt idx="3">
                  <c:v>94.5</c:v>
                </c:pt>
                <c:pt idx="4">
                  <c:v>94.5</c:v>
                </c:pt>
                <c:pt idx="5">
                  <c:v>94.5</c:v>
                </c:pt>
                <c:pt idx="6">
                  <c:v>94.5</c:v>
                </c:pt>
                <c:pt idx="7">
                  <c:v>94.5</c:v>
                </c:pt>
                <c:pt idx="8">
                  <c:v>94.5</c:v>
                </c:pt>
                <c:pt idx="9">
                  <c:v>94.5</c:v>
                </c:pt>
                <c:pt idx="10">
                  <c:v>94.5</c:v>
                </c:pt>
                <c:pt idx="11">
                  <c:v>94.5</c:v>
                </c:pt>
                <c:pt idx="12">
                  <c:v>94.5</c:v>
                </c:pt>
                <c:pt idx="13">
                  <c:v>94.5</c:v>
                </c:pt>
                <c:pt idx="14">
                  <c:v>94.5</c:v>
                </c:pt>
                <c:pt idx="15">
                  <c:v>94.5</c:v>
                </c:pt>
                <c:pt idx="16">
                  <c:v>94.5</c:v>
                </c:pt>
                <c:pt idx="17">
                  <c:v>94.5</c:v>
                </c:pt>
                <c:pt idx="18">
                  <c:v>94.5</c:v>
                </c:pt>
                <c:pt idx="19">
                  <c:v>94.5</c:v>
                </c:pt>
                <c:pt idx="20">
                  <c:v>94.5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849048"/>
        <c:axId val="1115851400"/>
      </c:lineChart>
      <c:catAx>
        <c:axId val="1115849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51400"/>
        <c:crosses val="autoZero"/>
        <c:auto val="1"/>
        <c:lblAlgn val="ctr"/>
        <c:lblOffset val="100"/>
        <c:noMultiLvlLbl val="0"/>
      </c:catAx>
      <c:valAx>
        <c:axId val="111585140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3.5142989955605328E-3"/>
              <c:y val="0.359512767565981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49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35658940690114E-2"/>
          <c:y val="0.92929719964555291"/>
          <c:w val="0.89965083069206919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59722222222217E-2"/>
          <c:y val="3.2691388888888888E-2"/>
          <c:w val="0.89272222222222219"/>
          <c:h val="0.77816637161199009"/>
        </c:manualLayout>
      </c:layout>
      <c:areaChart>
        <c:grouping val="stacked"/>
        <c:varyColors val="0"/>
        <c:ser>
          <c:idx val="1"/>
          <c:order val="1"/>
          <c:tx>
            <c:strRef>
              <c:f>'7-12 P9'!$A$8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'7-12 P9'!$B$6:$V$6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'7-12 P9'!$B$8:$V$8</c:f>
              <c:numCache>
                <c:formatCode>0.0</c:formatCode>
                <c:ptCount val="21"/>
                <c:pt idx="0">
                  <c:v>30.981623084805506</c:v>
                </c:pt>
                <c:pt idx="1">
                  <c:v>31.738255175809218</c:v>
                </c:pt>
                <c:pt idx="2">
                  <c:v>32.086579769223569</c:v>
                </c:pt>
                <c:pt idx="3">
                  <c:v>32.670124641644151</c:v>
                </c:pt>
                <c:pt idx="4">
                  <c:v>33.124852118367563</c:v>
                </c:pt>
                <c:pt idx="5">
                  <c:v>33.515231039131962</c:v>
                </c:pt>
                <c:pt idx="6">
                  <c:v>33.907474999051601</c:v>
                </c:pt>
                <c:pt idx="7">
                  <c:v>34.149447699696893</c:v>
                </c:pt>
                <c:pt idx="8">
                  <c:v>34.641146584607888</c:v>
                </c:pt>
                <c:pt idx="9">
                  <c:v>35.08034257099262</c:v>
                </c:pt>
                <c:pt idx="10">
                  <c:v>35.457778070370921</c:v>
                </c:pt>
                <c:pt idx="11">
                  <c:v>35.760045820908957</c:v>
                </c:pt>
                <c:pt idx="12">
                  <c:v>36.011664729207212</c:v>
                </c:pt>
                <c:pt idx="13">
                  <c:v>36.242581123829893</c:v>
                </c:pt>
                <c:pt idx="14">
                  <c:v>36.439211019369438</c:v>
                </c:pt>
                <c:pt idx="15">
                  <c:v>36.599338014506927</c:v>
                </c:pt>
                <c:pt idx="16">
                  <c:v>36.716152096167768</c:v>
                </c:pt>
                <c:pt idx="17">
                  <c:v>36.325497747584372</c:v>
                </c:pt>
                <c:pt idx="18">
                  <c:v>36.484613310603422</c:v>
                </c:pt>
                <c:pt idx="19">
                  <c:v>36.638763707780839</c:v>
                </c:pt>
                <c:pt idx="20">
                  <c:v>36.784682292623472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020032"/>
        <c:axId val="576019248"/>
      </c:areaChart>
      <c:lineChart>
        <c:grouping val="standard"/>
        <c:varyColors val="0"/>
        <c:ser>
          <c:idx val="0"/>
          <c:order val="0"/>
          <c:tx>
            <c:strRef>
              <c:f>'7-12 P9'!$A$7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'7-12 P9'!$B$6:$V$6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'7-12 P9'!$B$7:$V$7</c:f>
              <c:numCache>
                <c:formatCode>0.0</c:formatCode>
                <c:ptCount val="21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  <c:pt idx="12">
                  <c:v>45</c:v>
                </c:pt>
                <c:pt idx="13">
                  <c:v>45</c:v>
                </c:pt>
                <c:pt idx="14">
                  <c:v>45</c:v>
                </c:pt>
                <c:pt idx="15">
                  <c:v>45</c:v>
                </c:pt>
                <c:pt idx="16">
                  <c:v>45</c:v>
                </c:pt>
                <c:pt idx="17">
                  <c:v>45</c:v>
                </c:pt>
                <c:pt idx="18">
                  <c:v>45</c:v>
                </c:pt>
                <c:pt idx="19">
                  <c:v>45</c:v>
                </c:pt>
                <c:pt idx="20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020032"/>
        <c:axId val="576019248"/>
      </c:lineChart>
      <c:catAx>
        <c:axId val="5760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19248"/>
        <c:crosses val="autoZero"/>
        <c:auto val="1"/>
        <c:lblAlgn val="ctr"/>
        <c:lblOffset val="100"/>
        <c:noMultiLvlLbl val="0"/>
      </c:catAx>
      <c:valAx>
        <c:axId val="576019248"/>
        <c:scaling>
          <c:orientation val="minMax"/>
          <c:max val="8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3.4998509085125331E-3"/>
              <c:y val="0.359512877822572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20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778657603063E-3"/>
          <c:y val="0.93296152539681199"/>
          <c:w val="0.9948437710437712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b="0">
                <a:latin typeface="Arial" panose="020B0604020202020204" pitchFamily="34" charset="0"/>
                <a:cs typeface="Arial" panose="020B0604020202020204" pitchFamily="34" charset="0"/>
              </a:rPr>
              <a:t>Poliducto Salgar - Manizales</a:t>
            </a:r>
          </a:p>
        </c:rich>
      </c:tx>
      <c:layout>
        <c:manualLayout>
          <c:xMode val="edge"/>
          <c:yMode val="edge"/>
          <c:x val="0.268924206349206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569382170285407E-2"/>
          <c:y val="4.8617361111111111E-2"/>
          <c:w val="0.88954990355522923"/>
          <c:h val="0.75387569444444447"/>
        </c:manualLayout>
      </c:layout>
      <c:areaChart>
        <c:grouping val="stacked"/>
        <c:varyColors val="0"/>
        <c:ser>
          <c:idx val="1"/>
          <c:order val="1"/>
          <c:tx>
            <c:strRef>
              <c:f>'7-13 P10P14'!$A$8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'7-13 P10P14'!$B$6:$V$6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'7-13 P10P14'!$B$8:$V$8</c:f>
              <c:numCache>
                <c:formatCode>0.0</c:formatCode>
                <c:ptCount val="21"/>
                <c:pt idx="0">
                  <c:v>23.17928393429753</c:v>
                </c:pt>
                <c:pt idx="1">
                  <c:v>23.732246725745775</c:v>
                </c:pt>
                <c:pt idx="2">
                  <c:v>23.974780615233758</c:v>
                </c:pt>
                <c:pt idx="3">
                  <c:v>24.400703386805755</c:v>
                </c:pt>
                <c:pt idx="4">
                  <c:v>24.728001209990715</c:v>
                </c:pt>
                <c:pt idx="5">
                  <c:v>25.007911786513208</c:v>
                </c:pt>
                <c:pt idx="6">
                  <c:v>25.288746075582957</c:v>
                </c:pt>
                <c:pt idx="7">
                  <c:v>25.462801271444373</c:v>
                </c:pt>
                <c:pt idx="8">
                  <c:v>25.816100512471575</c:v>
                </c:pt>
                <c:pt idx="9">
                  <c:v>26.130089628351765</c:v>
                </c:pt>
                <c:pt idx="10">
                  <c:v>26.397187418955745</c:v>
                </c:pt>
                <c:pt idx="11">
                  <c:v>26.607658671415308</c:v>
                </c:pt>
                <c:pt idx="12">
                  <c:v>26.780003718479996</c:v>
                </c:pt>
                <c:pt idx="13">
                  <c:v>26.936907807786355</c:v>
                </c:pt>
                <c:pt idx="14">
                  <c:v>27.068561099003858</c:v>
                </c:pt>
                <c:pt idx="15">
                  <c:v>27.173086415355488</c:v>
                </c:pt>
                <c:pt idx="16">
                  <c:v>27.245825532316097</c:v>
                </c:pt>
                <c:pt idx="17">
                  <c:v>26.942830192459894</c:v>
                </c:pt>
                <c:pt idx="18">
                  <c:v>27.048757763871372</c:v>
                </c:pt>
                <c:pt idx="19">
                  <c:v>27.151225979330544</c:v>
                </c:pt>
                <c:pt idx="20">
                  <c:v>27.247899799582594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018464"/>
        <c:axId val="576011016"/>
      </c:areaChart>
      <c:lineChart>
        <c:grouping val="standard"/>
        <c:varyColors val="0"/>
        <c:ser>
          <c:idx val="0"/>
          <c:order val="0"/>
          <c:tx>
            <c:strRef>
              <c:f>'7-13 P10P14'!$A$7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'7-13 P10P14'!$B$6:$V$6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'7-13 P10P14'!$B$7:$V$7</c:f>
              <c:numCache>
                <c:formatCode>0.0</c:formatCode>
                <c:ptCount val="21"/>
                <c:pt idx="0">
                  <c:v>18.309999999999999</c:v>
                </c:pt>
                <c:pt idx="1">
                  <c:v>27.465</c:v>
                </c:pt>
                <c:pt idx="2">
                  <c:v>27.465</c:v>
                </c:pt>
                <c:pt idx="3">
                  <c:v>27.465</c:v>
                </c:pt>
                <c:pt idx="4">
                  <c:v>27.465</c:v>
                </c:pt>
                <c:pt idx="5">
                  <c:v>27.465</c:v>
                </c:pt>
                <c:pt idx="6">
                  <c:v>27.465</c:v>
                </c:pt>
                <c:pt idx="7">
                  <c:v>27.465</c:v>
                </c:pt>
                <c:pt idx="8">
                  <c:v>27.465</c:v>
                </c:pt>
                <c:pt idx="9">
                  <c:v>27.465</c:v>
                </c:pt>
                <c:pt idx="10">
                  <c:v>27.465</c:v>
                </c:pt>
                <c:pt idx="11">
                  <c:v>27.465</c:v>
                </c:pt>
                <c:pt idx="12">
                  <c:v>27.465</c:v>
                </c:pt>
                <c:pt idx="13">
                  <c:v>27.465</c:v>
                </c:pt>
                <c:pt idx="14">
                  <c:v>27.465</c:v>
                </c:pt>
                <c:pt idx="15">
                  <c:v>27.465</c:v>
                </c:pt>
                <c:pt idx="16">
                  <c:v>27.465</c:v>
                </c:pt>
                <c:pt idx="17">
                  <c:v>27.465</c:v>
                </c:pt>
                <c:pt idx="18">
                  <c:v>27.465</c:v>
                </c:pt>
                <c:pt idx="19">
                  <c:v>27.465</c:v>
                </c:pt>
                <c:pt idx="20">
                  <c:v>27.465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018464"/>
        <c:axId val="576011016"/>
      </c:lineChart>
      <c:catAx>
        <c:axId val="57601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11016"/>
        <c:crosses val="autoZero"/>
        <c:auto val="1"/>
        <c:lblAlgn val="ctr"/>
        <c:lblOffset val="100"/>
        <c:noMultiLvlLbl val="0"/>
      </c:catAx>
      <c:valAx>
        <c:axId val="57601101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5.6441870029536054E-3"/>
              <c:y val="0.36297227702760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18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745512820512815E-2"/>
          <c:y val="0.92604256360064952"/>
          <c:w val="0.90522606837606834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b="0">
                <a:latin typeface="Arial" panose="020B0604020202020204" pitchFamily="34" charset="0"/>
                <a:cs typeface="Arial" panose="020B0604020202020204" pitchFamily="34" charset="0"/>
              </a:rPr>
              <a:t>Poliducto Pereira - Cartago</a:t>
            </a:r>
          </a:p>
        </c:rich>
      </c:tx>
      <c:layout>
        <c:manualLayout>
          <c:xMode val="edge"/>
          <c:yMode val="edge"/>
          <c:x val="0.27161726190476193"/>
          <c:y val="1.44468750000000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30331073235651"/>
          <c:y val="2.1111550280558451E-2"/>
          <c:w val="0.87881597499315822"/>
          <c:h val="0.78569409722222228"/>
        </c:manualLayout>
      </c:layout>
      <c:areaChart>
        <c:grouping val="stacked"/>
        <c:varyColors val="0"/>
        <c:ser>
          <c:idx val="1"/>
          <c:order val="1"/>
          <c:tx>
            <c:strRef>
              <c:f>'P14'!$A$8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'P14'!$B$6:$V$6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'P14'!$B$8:$V$8</c:f>
              <c:numCache>
                <c:formatCode>0.0</c:formatCode>
                <c:ptCount val="21"/>
                <c:pt idx="0">
                  <c:v>13.277838464916645</c:v>
                </c:pt>
                <c:pt idx="1">
                  <c:v>13.602109361061093</c:v>
                </c:pt>
                <c:pt idx="2">
                  <c:v>13.751391329667245</c:v>
                </c:pt>
                <c:pt idx="3">
                  <c:v>14.001481989276066</c:v>
                </c:pt>
                <c:pt idx="4">
                  <c:v>14.196365193586098</c:v>
                </c:pt>
                <c:pt idx="5">
                  <c:v>14.363670445342271</c:v>
                </c:pt>
                <c:pt idx="6">
                  <c:v>14.531774999593543</c:v>
                </c:pt>
                <c:pt idx="7">
                  <c:v>14.635477585584386</c:v>
                </c:pt>
                <c:pt idx="8">
                  <c:v>14.846205679117666</c:v>
                </c:pt>
                <c:pt idx="9">
                  <c:v>15.034432530425409</c:v>
                </c:pt>
                <c:pt idx="10">
                  <c:v>15.196190601587539</c:v>
                </c:pt>
                <c:pt idx="11">
                  <c:v>15.325733923246695</c:v>
                </c:pt>
                <c:pt idx="12">
                  <c:v>15.433570598231661</c:v>
                </c:pt>
                <c:pt idx="13">
                  <c:v>15.532534767355669</c:v>
                </c:pt>
                <c:pt idx="14">
                  <c:v>15.616804722586902</c:v>
                </c:pt>
                <c:pt idx="15">
                  <c:v>15.685430577645825</c:v>
                </c:pt>
                <c:pt idx="16">
                  <c:v>15.735493755500471</c:v>
                </c:pt>
                <c:pt idx="17">
                  <c:v>15.568070463250447</c:v>
                </c:pt>
                <c:pt idx="18">
                  <c:v>15.636262847401467</c:v>
                </c:pt>
                <c:pt idx="19">
                  <c:v>15.702327303334645</c:v>
                </c:pt>
                <c:pt idx="20">
                  <c:v>15.764863839695774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020424"/>
        <c:axId val="576014544"/>
      </c:areaChart>
      <c:lineChart>
        <c:grouping val="standard"/>
        <c:varyColors val="0"/>
        <c:ser>
          <c:idx val="0"/>
          <c:order val="0"/>
          <c:tx>
            <c:strRef>
              <c:f>'P14'!$A$7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'P14'!$B$6:$V$6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'P14'!$B$7:$V$7</c:f>
              <c:numCache>
                <c:formatCode>0.0</c:formatCode>
                <c:ptCount val="21"/>
                <c:pt idx="0">
                  <c:v>21.09</c:v>
                </c:pt>
                <c:pt idx="1">
                  <c:v>21.09</c:v>
                </c:pt>
                <c:pt idx="2">
                  <c:v>21.09</c:v>
                </c:pt>
                <c:pt idx="3">
                  <c:v>21.09</c:v>
                </c:pt>
                <c:pt idx="4">
                  <c:v>21.09</c:v>
                </c:pt>
                <c:pt idx="5">
                  <c:v>21.09</c:v>
                </c:pt>
                <c:pt idx="6">
                  <c:v>21.09</c:v>
                </c:pt>
                <c:pt idx="7">
                  <c:v>21.09</c:v>
                </c:pt>
                <c:pt idx="8">
                  <c:v>21.09</c:v>
                </c:pt>
                <c:pt idx="9">
                  <c:v>21.09</c:v>
                </c:pt>
                <c:pt idx="10">
                  <c:v>21.09</c:v>
                </c:pt>
                <c:pt idx="11">
                  <c:v>21.09</c:v>
                </c:pt>
                <c:pt idx="12">
                  <c:v>21.09</c:v>
                </c:pt>
                <c:pt idx="13">
                  <c:v>21.09</c:v>
                </c:pt>
                <c:pt idx="14">
                  <c:v>21.09</c:v>
                </c:pt>
                <c:pt idx="15">
                  <c:v>21.09</c:v>
                </c:pt>
                <c:pt idx="16">
                  <c:v>21.09</c:v>
                </c:pt>
                <c:pt idx="17">
                  <c:v>21.09</c:v>
                </c:pt>
                <c:pt idx="18">
                  <c:v>21.09</c:v>
                </c:pt>
                <c:pt idx="19">
                  <c:v>21.09</c:v>
                </c:pt>
                <c:pt idx="20">
                  <c:v>21.09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020424"/>
        <c:axId val="576014544"/>
      </c:lineChart>
      <c:catAx>
        <c:axId val="576020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14544"/>
        <c:crosses val="autoZero"/>
        <c:auto val="1"/>
        <c:lblAlgn val="ctr"/>
        <c:lblOffset val="100"/>
        <c:noMultiLvlLbl val="0"/>
      </c:catAx>
      <c:valAx>
        <c:axId val="5760145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9.9377584277820421E-3"/>
              <c:y val="0.356053315231440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20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019658119658113E-2"/>
          <c:y val="0.93988048719297446"/>
          <c:w val="0.88890705128205127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42460317460318E-2"/>
          <c:y val="3.5388194444444444E-2"/>
          <c:w val="0.90093849206349208"/>
          <c:h val="0.78881215277777783"/>
        </c:manualLayout>
      </c:layout>
      <c:areaChart>
        <c:grouping val="stacked"/>
        <c:varyColors val="0"/>
        <c:ser>
          <c:idx val="1"/>
          <c:order val="1"/>
          <c:tx>
            <c:strRef>
              <c:f>'7-14 P15'!$A$8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'7-14 P15'!$B$6:$V$6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'7-14 P15'!$B$8:$V$8</c:f>
              <c:numCache>
                <c:formatCode>0.0</c:formatCode>
                <c:ptCount val="21"/>
                <c:pt idx="0">
                  <c:v>36.837813817921131</c:v>
                </c:pt>
                <c:pt idx="1">
                  <c:v>37.753179375883207</c:v>
                </c:pt>
                <c:pt idx="2">
                  <c:v>38.176941337775041</c:v>
                </c:pt>
                <c:pt idx="3">
                  <c:v>38.881801882492596</c:v>
                </c:pt>
                <c:pt idx="4">
                  <c:v>39.43179333396256</c:v>
                </c:pt>
                <c:pt idx="5">
                  <c:v>39.904190796391632</c:v>
                </c:pt>
                <c:pt idx="6">
                  <c:v>40.380568470191086</c:v>
                </c:pt>
                <c:pt idx="7">
                  <c:v>40.674587358028909</c:v>
                </c:pt>
                <c:pt idx="8">
                  <c:v>41.274364351155334</c:v>
                </c:pt>
                <c:pt idx="9">
                  <c:v>41.813258710451997</c:v>
                </c:pt>
                <c:pt idx="10">
                  <c:v>42.27991572384726</c:v>
                </c:pt>
                <c:pt idx="11">
                  <c:v>42.657807682417896</c:v>
                </c:pt>
                <c:pt idx="12">
                  <c:v>42.97543951264214</c:v>
                </c:pt>
                <c:pt idx="13">
                  <c:v>43.267939836491081</c:v>
                </c:pt>
                <c:pt idx="14">
                  <c:v>43.518057374485451</c:v>
                </c:pt>
                <c:pt idx="15">
                  <c:v>43.722851909893102</c:v>
                </c:pt>
                <c:pt idx="16">
                  <c:v>43.873899117180351</c:v>
                </c:pt>
                <c:pt idx="17">
                  <c:v>43.409649750946173</c:v>
                </c:pt>
                <c:pt idx="18">
                  <c:v>43.608746907091593</c:v>
                </c:pt>
                <c:pt idx="19">
                  <c:v>43.800745050555456</c:v>
                </c:pt>
                <c:pt idx="20">
                  <c:v>43.981775365239848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008272"/>
        <c:axId val="576011408"/>
      </c:areaChart>
      <c:lineChart>
        <c:grouping val="standard"/>
        <c:varyColors val="0"/>
        <c:ser>
          <c:idx val="0"/>
          <c:order val="0"/>
          <c:tx>
            <c:strRef>
              <c:f>'7-14 P15'!$A$7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'7-14 P15'!$B$6:$V$6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'7-14 P15'!$B$7:$V$7</c:f>
              <c:numCache>
                <c:formatCode>0.0</c:formatCode>
                <c:ptCount val="21"/>
                <c:pt idx="0">
                  <c:v>40.095999999999997</c:v>
                </c:pt>
                <c:pt idx="1">
                  <c:v>40.095999999999997</c:v>
                </c:pt>
                <c:pt idx="2">
                  <c:v>40.095999999999997</c:v>
                </c:pt>
                <c:pt idx="3">
                  <c:v>40.095999999999997</c:v>
                </c:pt>
                <c:pt idx="4">
                  <c:v>40.095999999999997</c:v>
                </c:pt>
                <c:pt idx="5">
                  <c:v>60.143999999999998</c:v>
                </c:pt>
                <c:pt idx="6">
                  <c:v>60.143999999999998</c:v>
                </c:pt>
                <c:pt idx="7">
                  <c:v>60.143999999999998</c:v>
                </c:pt>
                <c:pt idx="8">
                  <c:v>60.143999999999998</c:v>
                </c:pt>
                <c:pt idx="9">
                  <c:v>60.143999999999998</c:v>
                </c:pt>
                <c:pt idx="10">
                  <c:v>60.143999999999998</c:v>
                </c:pt>
                <c:pt idx="11">
                  <c:v>60.143999999999998</c:v>
                </c:pt>
                <c:pt idx="12">
                  <c:v>60.143999999999998</c:v>
                </c:pt>
                <c:pt idx="13">
                  <c:v>60.143999999999998</c:v>
                </c:pt>
                <c:pt idx="14">
                  <c:v>60.143999999999998</c:v>
                </c:pt>
                <c:pt idx="15">
                  <c:v>60.143999999999998</c:v>
                </c:pt>
                <c:pt idx="16">
                  <c:v>60.143999999999998</c:v>
                </c:pt>
                <c:pt idx="17">
                  <c:v>60.143999999999998</c:v>
                </c:pt>
                <c:pt idx="18">
                  <c:v>60.143999999999998</c:v>
                </c:pt>
                <c:pt idx="19">
                  <c:v>60.143999999999998</c:v>
                </c:pt>
                <c:pt idx="20">
                  <c:v>60.143999999999998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008272"/>
        <c:axId val="576011408"/>
      </c:lineChart>
      <c:catAx>
        <c:axId val="57600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11408"/>
        <c:crosses val="autoZero"/>
        <c:auto val="1"/>
        <c:lblAlgn val="ctr"/>
        <c:lblOffset val="100"/>
        <c:noMultiLvlLbl val="0"/>
      </c:catAx>
      <c:valAx>
        <c:axId val="57601140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3506155781251661E-3"/>
              <c:y val="0.36297227702760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0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568534950601113E-2"/>
          <c:y val="0.94333999999999996"/>
          <c:w val="0.91541275505124309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982341269841268E-2"/>
          <c:y val="2.1111550280558451E-2"/>
          <c:w val="0.90989861111111114"/>
          <c:h val="0.79261319444444445"/>
        </c:manualLayout>
      </c:layout>
      <c:areaChart>
        <c:grouping val="stacked"/>
        <c:varyColors val="0"/>
        <c:ser>
          <c:idx val="1"/>
          <c:order val="1"/>
          <c:tx>
            <c:strRef>
              <c:f>'7-15 P18'!$A$8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'7-15 P18'!$B$6:$U$6</c:f>
              <c:numCache>
                <c:formatCode>General</c:formatCode>
                <c:ptCount val="2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</c:numCache>
            </c:numRef>
          </c:cat>
          <c:val>
            <c:numRef>
              <c:f>'7-15 P18'!$B$8:$U$8</c:f>
              <c:numCache>
                <c:formatCode>0.0</c:formatCode>
                <c:ptCount val="20"/>
                <c:pt idx="0">
                  <c:v>2.3361607394466195</c:v>
                </c:pt>
                <c:pt idx="1">
                  <c:v>2.3833469342822085</c:v>
                </c:pt>
                <c:pt idx="2">
                  <c:v>2.4096653468168521</c:v>
                </c:pt>
                <c:pt idx="3">
                  <c:v>2.4474088571964283</c:v>
                </c:pt>
                <c:pt idx="4">
                  <c:v>2.4790245783529508</c:v>
                </c:pt>
                <c:pt idx="5">
                  <c:v>2.5065360429932735</c:v>
                </c:pt>
                <c:pt idx="6">
                  <c:v>2.5323801279174458</c:v>
                </c:pt>
                <c:pt idx="7">
                  <c:v>2.5477203951608707</c:v>
                </c:pt>
                <c:pt idx="8">
                  <c:v>2.576411787252586</c:v>
                </c:pt>
                <c:pt idx="9">
                  <c:v>2.5996081770481667</c:v>
                </c:pt>
                <c:pt idx="10">
                  <c:v>2.6169824607884653</c:v>
                </c:pt>
                <c:pt idx="11">
                  <c:v>2.6284790210691313</c:v>
                </c:pt>
                <c:pt idx="12">
                  <c:v>2.6361762185786874</c:v>
                </c:pt>
                <c:pt idx="13">
                  <c:v>2.6431044986600343</c:v>
                </c:pt>
                <c:pt idx="14">
                  <c:v>2.6488440463442853</c:v>
                </c:pt>
                <c:pt idx="15">
                  <c:v>2.6540316345316568</c:v>
                </c:pt>
                <c:pt idx="16">
                  <c:v>2.6578932514517781</c:v>
                </c:pt>
                <c:pt idx="17">
                  <c:v>2.6349117918157581</c:v>
                </c:pt>
                <c:pt idx="18">
                  <c:v>2.6435811576988186</c:v>
                </c:pt>
                <c:pt idx="19">
                  <c:v>2.6533030761715453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018856"/>
        <c:axId val="576009056"/>
      </c:areaChart>
      <c:lineChart>
        <c:grouping val="standard"/>
        <c:varyColors val="0"/>
        <c:ser>
          <c:idx val="0"/>
          <c:order val="0"/>
          <c:tx>
            <c:strRef>
              <c:f>'7-15 P18'!$A$7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'7-15 P18'!$B$6:$U$6</c:f>
              <c:numCache>
                <c:formatCode>General</c:formatCode>
                <c:ptCount val="2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</c:numCache>
            </c:numRef>
          </c:cat>
          <c:val>
            <c:numRef>
              <c:f>'7-15 P18'!$B$7:$U$7</c:f>
              <c:numCache>
                <c:formatCode>0.0</c:formatCode>
                <c:ptCount val="20"/>
                <c:pt idx="0">
                  <c:v>13.8</c:v>
                </c:pt>
                <c:pt idx="1">
                  <c:v>13.8</c:v>
                </c:pt>
                <c:pt idx="2">
                  <c:v>13.8</c:v>
                </c:pt>
                <c:pt idx="3">
                  <c:v>13.8</c:v>
                </c:pt>
                <c:pt idx="4">
                  <c:v>13.8</c:v>
                </c:pt>
                <c:pt idx="5">
                  <c:v>13.8</c:v>
                </c:pt>
                <c:pt idx="6">
                  <c:v>13.8</c:v>
                </c:pt>
                <c:pt idx="7">
                  <c:v>13.8</c:v>
                </c:pt>
                <c:pt idx="8">
                  <c:v>13.8</c:v>
                </c:pt>
                <c:pt idx="9">
                  <c:v>13.8</c:v>
                </c:pt>
                <c:pt idx="10">
                  <c:v>13.8</c:v>
                </c:pt>
                <c:pt idx="11">
                  <c:v>13.8</c:v>
                </c:pt>
                <c:pt idx="12">
                  <c:v>13.8</c:v>
                </c:pt>
                <c:pt idx="13">
                  <c:v>13.8</c:v>
                </c:pt>
                <c:pt idx="14">
                  <c:v>13.8</c:v>
                </c:pt>
                <c:pt idx="15">
                  <c:v>13.8</c:v>
                </c:pt>
                <c:pt idx="16">
                  <c:v>13.8</c:v>
                </c:pt>
                <c:pt idx="17">
                  <c:v>13.8</c:v>
                </c:pt>
                <c:pt idx="18">
                  <c:v>13.8</c:v>
                </c:pt>
                <c:pt idx="19">
                  <c:v>13.8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018856"/>
        <c:axId val="576009056"/>
      </c:lineChart>
      <c:catAx>
        <c:axId val="576018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09056"/>
        <c:crosses val="autoZero"/>
        <c:auto val="1"/>
        <c:lblAlgn val="ctr"/>
        <c:lblOffset val="100"/>
        <c:noMultiLvlLbl val="0"/>
      </c:catAx>
      <c:valAx>
        <c:axId val="57600905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3506155781251661E-3"/>
              <c:y val="0.359512796129521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18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568534950601113E-2"/>
          <c:y val="0.93988048719297446"/>
          <c:w val="0.9068256122015862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34882154882155"/>
          <c:y val="7.5416185868237617E-2"/>
          <c:w val="0.7850734006734007"/>
          <c:h val="0.774128523324628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'2-11'!$B$6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'2-11'!$A$7:$A$12</c:f>
              <c:strCache>
                <c:ptCount val="6"/>
                <c:pt idx="0">
                  <c:v>Norte América</c:v>
                </c:pt>
                <c:pt idx="1">
                  <c:v>Centro y Sudamérica</c:v>
                </c:pt>
                <c:pt idx="2">
                  <c:v>Europa &amp; Eurasia</c:v>
                </c:pt>
                <c:pt idx="3">
                  <c:v>Medio Oriente</c:v>
                </c:pt>
                <c:pt idx="4">
                  <c:v>África</c:v>
                </c:pt>
                <c:pt idx="5">
                  <c:v>Asia Pacifico</c:v>
                </c:pt>
              </c:strCache>
            </c:strRef>
          </c:cat>
          <c:val>
            <c:numRef>
              <c:f>'2-11'!$B$7:$B$12</c:f>
              <c:numCache>
                <c:formatCode>#,##0.00</c:formatCode>
                <c:ptCount val="6"/>
                <c:pt idx="0">
                  <c:v>21.706333333333298</c:v>
                </c:pt>
                <c:pt idx="1">
                  <c:v>7.0785113370867601</c:v>
                </c:pt>
                <c:pt idx="2">
                  <c:v>21.485852449690451</c:v>
                </c:pt>
                <c:pt idx="3">
                  <c:v>7.4853563966145682</c:v>
                </c:pt>
                <c:pt idx="4">
                  <c:v>2.334076820339249</c:v>
                </c:pt>
                <c:pt idx="5">
                  <c:v>27.528823256354269</c:v>
                </c:pt>
              </c:numCache>
            </c:numRef>
          </c:val>
        </c:ser>
        <c:ser>
          <c:idx val="1"/>
          <c:order val="1"/>
          <c:tx>
            <c:strRef>
              <c:f>'2-11'!$C$6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invertIfNegative val="0"/>
          <c:cat>
            <c:strRef>
              <c:f>'2-11'!$A$7:$A$12</c:f>
              <c:strCache>
                <c:ptCount val="6"/>
                <c:pt idx="0">
                  <c:v>Norte América</c:v>
                </c:pt>
                <c:pt idx="1">
                  <c:v>Centro y Sudamérica</c:v>
                </c:pt>
                <c:pt idx="2">
                  <c:v>Europa &amp; Eurasia</c:v>
                </c:pt>
                <c:pt idx="3">
                  <c:v>Medio Oriente</c:v>
                </c:pt>
                <c:pt idx="4">
                  <c:v>África</c:v>
                </c:pt>
                <c:pt idx="5">
                  <c:v>Asia Pacifico</c:v>
                </c:pt>
              </c:strCache>
            </c:strRef>
          </c:cat>
          <c:val>
            <c:numRef>
              <c:f>'2-11'!$C$7:$C$12</c:f>
              <c:numCache>
                <c:formatCode>#,##0.00</c:formatCode>
                <c:ptCount val="6"/>
                <c:pt idx="0">
                  <c:v>21.906500000000001</c:v>
                </c:pt>
                <c:pt idx="1">
                  <c:v>6.75014487716183</c:v>
                </c:pt>
                <c:pt idx="2">
                  <c:v>21.965030923222113</c:v>
                </c:pt>
                <c:pt idx="3">
                  <c:v>8.0995579129347739</c:v>
                </c:pt>
                <c:pt idx="4">
                  <c:v>2.1735631467615475</c:v>
                </c:pt>
                <c:pt idx="5">
                  <c:v>28.230207923317522</c:v>
                </c:pt>
              </c:numCache>
            </c:numRef>
          </c:val>
        </c:ser>
        <c:ser>
          <c:idx val="2"/>
          <c:order val="2"/>
          <c:tx>
            <c:strRef>
              <c:f>'2-11'!$D$6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'2-11'!$A$7:$A$12</c:f>
              <c:strCache>
                <c:ptCount val="6"/>
                <c:pt idx="0">
                  <c:v>Norte América</c:v>
                </c:pt>
                <c:pt idx="1">
                  <c:v>Centro y Sudamérica</c:v>
                </c:pt>
                <c:pt idx="2">
                  <c:v>Europa &amp; Eurasia</c:v>
                </c:pt>
                <c:pt idx="3">
                  <c:v>Medio Oriente</c:v>
                </c:pt>
                <c:pt idx="4">
                  <c:v>África</c:v>
                </c:pt>
                <c:pt idx="5">
                  <c:v>Asia Pacifico</c:v>
                </c:pt>
              </c:strCache>
            </c:strRef>
          </c:cat>
          <c:val>
            <c:numRef>
              <c:f>'2-11'!$D$7:$D$12</c:f>
              <c:numCache>
                <c:formatCode>#,##0.00</c:formatCode>
                <c:ptCount val="6"/>
                <c:pt idx="0">
                  <c:v>22.111499999999999</c:v>
                </c:pt>
                <c:pt idx="1">
                  <c:v>6.3083290630383999</c:v>
                </c:pt>
                <c:pt idx="2">
                  <c:v>21.724718369592178</c:v>
                </c:pt>
                <c:pt idx="3">
                  <c:v>8.663771427139821</c:v>
                </c:pt>
                <c:pt idx="4">
                  <c:v>2.1434207729578758</c:v>
                </c:pt>
                <c:pt idx="5">
                  <c:v>29.080996024822017</c:v>
                </c:pt>
              </c:numCache>
            </c:numRef>
          </c:val>
        </c:ser>
        <c:ser>
          <c:idx val="3"/>
          <c:order val="3"/>
          <c:tx>
            <c:v>2017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'2-11'!$A$7:$A$12</c:f>
              <c:strCache>
                <c:ptCount val="6"/>
                <c:pt idx="0">
                  <c:v>Norte América</c:v>
                </c:pt>
                <c:pt idx="1">
                  <c:v>Centro y Sudamérica</c:v>
                </c:pt>
                <c:pt idx="2">
                  <c:v>Europa &amp; Eurasia</c:v>
                </c:pt>
                <c:pt idx="3">
                  <c:v>Medio Oriente</c:v>
                </c:pt>
                <c:pt idx="4">
                  <c:v>África</c:v>
                </c:pt>
                <c:pt idx="5">
                  <c:v>Asia Pacifico</c:v>
                </c:pt>
              </c:strCache>
            </c:strRef>
          </c:cat>
          <c:val>
            <c:numRef>
              <c:f>'2-11'!$E$7:$E$12</c:f>
              <c:numCache>
                <c:formatCode>#,##0.00</c:formatCode>
                <c:ptCount val="6"/>
                <c:pt idx="0">
                  <c:v>22.470833333333299</c:v>
                </c:pt>
                <c:pt idx="1">
                  <c:v>5.7590500551384203</c:v>
                </c:pt>
                <c:pt idx="2">
                  <c:v>22.012142572495691</c:v>
                </c:pt>
                <c:pt idx="3">
                  <c:v>8.5439079756806695</c:v>
                </c:pt>
                <c:pt idx="4">
                  <c:v>2.1810788122728555</c:v>
                </c:pt>
                <c:pt idx="5">
                  <c:v>30.070151037504917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20"/>
        <c:axId val="811457232"/>
        <c:axId val="811456840"/>
      </c:barChart>
      <c:catAx>
        <c:axId val="8114572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11456840"/>
        <c:crosses val="autoZero"/>
        <c:auto val="1"/>
        <c:lblAlgn val="ctr"/>
        <c:lblOffset val="100"/>
        <c:noMultiLvlLbl val="0"/>
      </c:catAx>
      <c:valAx>
        <c:axId val="811456840"/>
        <c:scaling>
          <c:orientation val="minMax"/>
          <c:max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>
                    <a:latin typeface="+mj-lt"/>
                  </a:defRPr>
                </a:pPr>
                <a:r>
                  <a:rPr lang="es-CO" sz="1200">
                    <a:latin typeface="+mj-lt"/>
                  </a:rPr>
                  <a:t>Millones de Barriles / día </a:t>
                </a:r>
              </a:p>
            </c:rich>
          </c:tx>
          <c:layout>
            <c:manualLayout>
              <c:xMode val="edge"/>
              <c:yMode val="edge"/>
              <c:x val="0.38552323232323227"/>
              <c:y val="0.92054100529100524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11457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628097643097644"/>
          <c:y val="1.0284025345668765E-2"/>
          <c:w val="0.70881851851851851"/>
          <c:h val="6.4075416185868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b="0">
                <a:latin typeface="Arial" panose="020B0604020202020204" pitchFamily="34" charset="0"/>
                <a:cs typeface="Arial" panose="020B0604020202020204" pitchFamily="34" charset="0"/>
              </a:rPr>
              <a:t>Poliducto Salgar - Gualanday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439351851851846E-2"/>
          <c:y val="2.1111550280558451E-2"/>
          <c:w val="0.88492175925925931"/>
          <c:h val="0.79200429520431503"/>
        </c:manualLayout>
      </c:layout>
      <c:areaChart>
        <c:grouping val="stacked"/>
        <c:varyColors val="0"/>
        <c:ser>
          <c:idx val="1"/>
          <c:order val="1"/>
          <c:tx>
            <c:strRef>
              <c:f>'7-16 P12P16'!$A$8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'7-16 P12P16'!$B$6:$V$6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'7-16 P12P16'!$B$8:$V$8</c:f>
              <c:numCache>
                <c:formatCode>0.0</c:formatCode>
                <c:ptCount val="21"/>
                <c:pt idx="0">
                  <c:v>20.035084972957563</c:v>
                </c:pt>
                <c:pt idx="1">
                  <c:v>20.484180067641375</c:v>
                </c:pt>
                <c:pt idx="2">
                  <c:v>20.682283616882547</c:v>
                </c:pt>
                <c:pt idx="3">
                  <c:v>21.031000331897232</c:v>
                </c:pt>
                <c:pt idx="4">
                  <c:v>21.299963039631944</c:v>
                </c:pt>
                <c:pt idx="5">
                  <c:v>21.530030506238617</c:v>
                </c:pt>
                <c:pt idx="6">
                  <c:v>21.756921934906416</c:v>
                </c:pt>
                <c:pt idx="7">
                  <c:v>21.896795545347558</c:v>
                </c:pt>
                <c:pt idx="8">
                  <c:v>22.17542543535647</c:v>
                </c:pt>
                <c:pt idx="9">
                  <c:v>22.416514276004026</c:v>
                </c:pt>
                <c:pt idx="10">
                  <c:v>22.614511343000512</c:v>
                </c:pt>
                <c:pt idx="11">
                  <c:v>22.762483367173541</c:v>
                </c:pt>
                <c:pt idx="12">
                  <c:v>22.87757462476505</c:v>
                </c:pt>
                <c:pt idx="13">
                  <c:v>22.980641436203008</c:v>
                </c:pt>
                <c:pt idx="14">
                  <c:v>23.065384065035722</c:v>
                </c:pt>
                <c:pt idx="15">
                  <c:v>23.131108593566356</c:v>
                </c:pt>
                <c:pt idx="16">
                  <c:v>23.174184816949005</c:v>
                </c:pt>
                <c:pt idx="17">
                  <c:v>22.91819737121989</c:v>
                </c:pt>
                <c:pt idx="18">
                  <c:v>22.994329431006417</c:v>
                </c:pt>
                <c:pt idx="19">
                  <c:v>23.070298048686222</c:v>
                </c:pt>
                <c:pt idx="20">
                  <c:v>23.143729224803522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011800"/>
        <c:axId val="576017680"/>
      </c:areaChart>
      <c:lineChart>
        <c:grouping val="standard"/>
        <c:varyColors val="0"/>
        <c:ser>
          <c:idx val="0"/>
          <c:order val="0"/>
          <c:tx>
            <c:strRef>
              <c:f>'7-16 P12P16'!$A$7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'7-16 P12P16'!$B$6:$V$6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'7-16 P12P16'!$B$7:$V$7</c:f>
              <c:numCache>
                <c:formatCode>0.0</c:formatCode>
                <c:ptCount val="21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011800"/>
        <c:axId val="576017680"/>
      </c:lineChart>
      <c:catAx>
        <c:axId val="576011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17680"/>
        <c:crosses val="autoZero"/>
        <c:auto val="1"/>
        <c:lblAlgn val="ctr"/>
        <c:lblOffset val="100"/>
        <c:noMultiLvlLbl val="0"/>
      </c:catAx>
      <c:valAx>
        <c:axId val="57601768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3.4974012905393866E-3"/>
              <c:y val="0.356053315231440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11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636790241210154E-2"/>
          <c:y val="0.93642100629489322"/>
          <c:w val="0.91502000707313991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Poliducto Gualanday - Neiva</a:t>
            </a:r>
          </a:p>
        </c:rich>
      </c:tx>
      <c:layout>
        <c:manualLayout>
          <c:xMode val="edge"/>
          <c:yMode val="edge"/>
          <c:x val="0.25384252136752139"/>
          <c:y val="7.839506172839506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14120370370372E-2"/>
          <c:y val="3.2691388888888888E-2"/>
          <c:w val="0.88814699074074088"/>
          <c:h val="0.78508533340815256"/>
        </c:manualLayout>
      </c:layout>
      <c:areaChart>
        <c:grouping val="stacked"/>
        <c:varyColors val="0"/>
        <c:ser>
          <c:idx val="1"/>
          <c:order val="1"/>
          <c:tx>
            <c:strRef>
              <c:f>'P16'!$A$8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'P16'!$B$6:$V$6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'P16'!$B$8:$V$8</c:f>
              <c:numCache>
                <c:formatCode>0.0</c:formatCode>
                <c:ptCount val="21"/>
                <c:pt idx="0">
                  <c:v>9.513783920681206</c:v>
                </c:pt>
                <c:pt idx="1">
                  <c:v>9.7361496899797384</c:v>
                </c:pt>
                <c:pt idx="2">
                  <c:v>9.825144733202313</c:v>
                </c:pt>
                <c:pt idx="3">
                  <c:v>9.9955797847843204</c:v>
                </c:pt>
                <c:pt idx="4">
                  <c:v>10.123371382686388</c:v>
                </c:pt>
                <c:pt idx="5">
                  <c:v>10.231888903263583</c:v>
                </c:pt>
                <c:pt idx="6">
                  <c:v>10.340777092078824</c:v>
                </c:pt>
                <c:pt idx="7">
                  <c:v>10.408979227604137</c:v>
                </c:pt>
                <c:pt idx="8">
                  <c:v>10.547693682962004</c:v>
                </c:pt>
                <c:pt idx="9">
                  <c:v>10.670677000397111</c:v>
                </c:pt>
                <c:pt idx="10">
                  <c:v>10.773964194341463</c:v>
                </c:pt>
                <c:pt idx="11">
                  <c:v>10.85394246079176</c:v>
                </c:pt>
                <c:pt idx="12">
                  <c:v>10.917842577543297</c:v>
                </c:pt>
                <c:pt idx="13">
                  <c:v>10.975441914433524</c:v>
                </c:pt>
                <c:pt idx="14">
                  <c:v>11.022432936225488</c:v>
                </c:pt>
                <c:pt idx="15">
                  <c:v>11.057889694918119</c:v>
                </c:pt>
                <c:pt idx="16">
                  <c:v>11.080001661820972</c:v>
                </c:pt>
                <c:pt idx="17">
                  <c:v>10.947141338503691</c:v>
                </c:pt>
                <c:pt idx="18">
                  <c:v>10.983492540295531</c:v>
                </c:pt>
                <c:pt idx="19">
                  <c:v>11.018487408030408</c:v>
                </c:pt>
                <c:pt idx="20">
                  <c:v>11.050946699546856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008664"/>
        <c:axId val="576014936"/>
      </c:areaChart>
      <c:lineChart>
        <c:grouping val="standard"/>
        <c:varyColors val="0"/>
        <c:ser>
          <c:idx val="0"/>
          <c:order val="0"/>
          <c:tx>
            <c:strRef>
              <c:f>'P16'!$A$7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'P16'!$B$6:$V$6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'P16'!$B$7:$V$7</c:f>
              <c:numCache>
                <c:formatCode>0.0</c:formatCode>
                <c:ptCount val="21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16.5</c:v>
                </c:pt>
                <c:pt idx="14">
                  <c:v>16.5</c:v>
                </c:pt>
                <c:pt idx="15">
                  <c:v>16.5</c:v>
                </c:pt>
                <c:pt idx="16">
                  <c:v>16.5</c:v>
                </c:pt>
                <c:pt idx="17">
                  <c:v>16.5</c:v>
                </c:pt>
                <c:pt idx="18">
                  <c:v>16.5</c:v>
                </c:pt>
                <c:pt idx="19">
                  <c:v>16.5</c:v>
                </c:pt>
                <c:pt idx="20">
                  <c:v>16.5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008664"/>
        <c:axId val="576014936"/>
      </c:lineChart>
      <c:catAx>
        <c:axId val="576008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14936"/>
        <c:crosses val="autoZero"/>
        <c:auto val="1"/>
        <c:lblAlgn val="ctr"/>
        <c:lblOffset val="100"/>
        <c:noMultiLvlLbl val="0"/>
      </c:catAx>
      <c:valAx>
        <c:axId val="576014936"/>
        <c:scaling>
          <c:orientation val="minMax"/>
          <c:max val="18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350615578125167E-3"/>
              <c:y val="0.359512796129521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08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8155677800257978E-2"/>
          <c:y val="0.93642100629489322"/>
          <c:w val="0.90253204077675775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b="0">
                <a:latin typeface="Arial" panose="020B0604020202020204" pitchFamily="34" charset="0"/>
                <a:cs typeface="Arial" panose="020B0604020202020204" pitchFamily="34" charset="0"/>
              </a:rPr>
              <a:t>Poliducto Salgar - Mansilla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677314814814814"/>
          <c:y val="3.1221951305218563E-2"/>
          <c:w val="0.87558796296296293"/>
          <c:h val="0.78508533340815256"/>
        </c:manualLayout>
      </c:layout>
      <c:areaChart>
        <c:grouping val="stacked"/>
        <c:varyColors val="0"/>
        <c:ser>
          <c:idx val="1"/>
          <c:order val="1"/>
          <c:tx>
            <c:strRef>
              <c:f>'7-17 P13P17'!$A$8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'7-17 P13P17'!$B$6:$V$6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'7-17 P13P17'!$B$8:$V$8</c:f>
              <c:numCache>
                <c:formatCode>0.0</c:formatCode>
                <c:ptCount val="21"/>
                <c:pt idx="0">
                  <c:v>81.432688016485898</c:v>
                </c:pt>
                <c:pt idx="1">
                  <c:v>84.024121922864964</c:v>
                </c:pt>
                <c:pt idx="2">
                  <c:v>85.052375106912365</c:v>
                </c:pt>
                <c:pt idx="3">
                  <c:v>87.066377880006698</c:v>
                </c:pt>
                <c:pt idx="4">
                  <c:v>88.825815046562212</c:v>
                </c:pt>
                <c:pt idx="5">
                  <c:v>90.381809048912203</c:v>
                </c:pt>
                <c:pt idx="6">
                  <c:v>91.970456626350298</c:v>
                </c:pt>
                <c:pt idx="7">
                  <c:v>92.916086885056345</c:v>
                </c:pt>
                <c:pt idx="8">
                  <c:v>94.863173489864423</c:v>
                </c:pt>
                <c:pt idx="9">
                  <c:v>96.675863379975027</c:v>
                </c:pt>
                <c:pt idx="10">
                  <c:v>98.363127113468323</c:v>
                </c:pt>
                <c:pt idx="11">
                  <c:v>99.867295057875381</c:v>
                </c:pt>
                <c:pt idx="12">
                  <c:v>101.25181139996943</c:v>
                </c:pt>
                <c:pt idx="13">
                  <c:v>102.57392369383443</c:v>
                </c:pt>
                <c:pt idx="14">
                  <c:v>103.78711149336779</c:v>
                </c:pt>
                <c:pt idx="15">
                  <c:v>104.88858118541775</c:v>
                </c:pt>
                <c:pt idx="16">
                  <c:v>105.84716189423804</c:v>
                </c:pt>
                <c:pt idx="17">
                  <c:v>105.26676013671258</c:v>
                </c:pt>
                <c:pt idx="18">
                  <c:v>106.26458130344713</c:v>
                </c:pt>
                <c:pt idx="19">
                  <c:v>107.23023599891469</c:v>
                </c:pt>
                <c:pt idx="20">
                  <c:v>108.15743070537658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015720"/>
        <c:axId val="576012584"/>
      </c:areaChart>
      <c:lineChart>
        <c:grouping val="standard"/>
        <c:varyColors val="0"/>
        <c:ser>
          <c:idx val="0"/>
          <c:order val="0"/>
          <c:tx>
            <c:strRef>
              <c:f>'7-17 P13P17'!$A$7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'7-17 P13P17'!$B$6:$V$6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'7-17 P13P17'!$B$7:$V$7</c:f>
              <c:numCache>
                <c:formatCode>0.0</c:formatCode>
                <c:ptCount val="21"/>
                <c:pt idx="0">
                  <c:v>78</c:v>
                </c:pt>
                <c:pt idx="1">
                  <c:v>117</c:v>
                </c:pt>
                <c:pt idx="2">
                  <c:v>117</c:v>
                </c:pt>
                <c:pt idx="3">
                  <c:v>117</c:v>
                </c:pt>
                <c:pt idx="4">
                  <c:v>117</c:v>
                </c:pt>
                <c:pt idx="5">
                  <c:v>117</c:v>
                </c:pt>
                <c:pt idx="6">
                  <c:v>117</c:v>
                </c:pt>
                <c:pt idx="7">
                  <c:v>117</c:v>
                </c:pt>
                <c:pt idx="8">
                  <c:v>117</c:v>
                </c:pt>
                <c:pt idx="9">
                  <c:v>117</c:v>
                </c:pt>
                <c:pt idx="10">
                  <c:v>117</c:v>
                </c:pt>
                <c:pt idx="11">
                  <c:v>117</c:v>
                </c:pt>
                <c:pt idx="12">
                  <c:v>117</c:v>
                </c:pt>
                <c:pt idx="13">
                  <c:v>117</c:v>
                </c:pt>
                <c:pt idx="14">
                  <c:v>117</c:v>
                </c:pt>
                <c:pt idx="15">
                  <c:v>117</c:v>
                </c:pt>
                <c:pt idx="16">
                  <c:v>117</c:v>
                </c:pt>
                <c:pt idx="17">
                  <c:v>117</c:v>
                </c:pt>
                <c:pt idx="18">
                  <c:v>117</c:v>
                </c:pt>
                <c:pt idx="19">
                  <c:v>117</c:v>
                </c:pt>
                <c:pt idx="20">
                  <c:v>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015720"/>
        <c:axId val="576012584"/>
      </c:lineChart>
      <c:catAx>
        <c:axId val="576015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12584"/>
        <c:crosses val="autoZero"/>
        <c:auto val="1"/>
        <c:lblAlgn val="ctr"/>
        <c:lblOffset val="100"/>
        <c:noMultiLvlLbl val="0"/>
      </c:catAx>
      <c:valAx>
        <c:axId val="57601258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5.6441870029536063E-3"/>
              <c:y val="0.356053315231440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15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376312482752526E-2"/>
          <c:y val="0.93988048719297446"/>
          <c:w val="0.90410469854759501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b="0">
                <a:latin typeface="Arial" panose="020B0604020202020204" pitchFamily="34" charset="0"/>
                <a:cs typeface="Arial" panose="020B0604020202020204" pitchFamily="34" charset="0"/>
              </a:rPr>
              <a:t>Poliducto  Mansilla - Puente Aranda</a:t>
            </a:r>
          </a:p>
        </c:rich>
      </c:tx>
      <c:layout>
        <c:manualLayout>
          <c:xMode val="edge"/>
          <c:yMode val="edge"/>
          <c:x val="0.21082371794871793"/>
          <c:y val="2.4216358024691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16025641025652E-2"/>
          <c:y val="3.2691388888888888E-2"/>
          <c:w val="0.89346581196581198"/>
          <c:h val="0.77470689071390886"/>
        </c:manualLayout>
      </c:layout>
      <c:areaChart>
        <c:grouping val="stacked"/>
        <c:varyColors val="0"/>
        <c:ser>
          <c:idx val="1"/>
          <c:order val="1"/>
          <c:tx>
            <c:strRef>
              <c:f>'P17'!$A$8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'P17'!$B$6:$V$6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'P17'!$B$8:$V$8</c:f>
              <c:numCache>
                <c:formatCode>0.0</c:formatCode>
                <c:ptCount val="21"/>
                <c:pt idx="0">
                  <c:v>39.855069880562951</c:v>
                </c:pt>
                <c:pt idx="1">
                  <c:v>41.08893187391029</c:v>
                </c:pt>
                <c:pt idx="2">
                  <c:v>41.516413784113666</c:v>
                </c:pt>
                <c:pt idx="3">
                  <c:v>42.465680862407055</c:v>
                </c:pt>
                <c:pt idx="4">
                  <c:v>43.262695919917078</c:v>
                </c:pt>
                <c:pt idx="5">
                  <c:v>43.961092754812235</c:v>
                </c:pt>
                <c:pt idx="6">
                  <c:v>44.679559594828348</c:v>
                </c:pt>
                <c:pt idx="7">
                  <c:v>45.113648905503439</c:v>
                </c:pt>
                <c:pt idx="8">
                  <c:v>46.015752551299741</c:v>
                </c:pt>
                <c:pt idx="9">
                  <c:v>46.859054688743129</c:v>
                </c:pt>
                <c:pt idx="10">
                  <c:v>47.639984110458549</c:v>
                </c:pt>
                <c:pt idx="11">
                  <c:v>48.330801496733805</c:v>
                </c:pt>
                <c:pt idx="12">
                  <c:v>48.960306020909655</c:v>
                </c:pt>
                <c:pt idx="13">
                  <c:v>49.557456640947933</c:v>
                </c:pt>
                <c:pt idx="14">
                  <c:v>50.096702448850891</c:v>
                </c:pt>
                <c:pt idx="15">
                  <c:v>50.573669887089963</c:v>
                </c:pt>
                <c:pt idx="16">
                  <c:v>50.974890279523322</c:v>
                </c:pt>
                <c:pt idx="17">
                  <c:v>50.597897390870102</c:v>
                </c:pt>
                <c:pt idx="18">
                  <c:v>51.02120120981516</c:v>
                </c:pt>
                <c:pt idx="19">
                  <c:v>51.425638984165651</c:v>
                </c:pt>
                <c:pt idx="20">
                  <c:v>51.808616663372085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016504"/>
        <c:axId val="576018072"/>
      </c:areaChart>
      <c:lineChart>
        <c:grouping val="standard"/>
        <c:varyColors val="0"/>
        <c:ser>
          <c:idx val="0"/>
          <c:order val="0"/>
          <c:tx>
            <c:strRef>
              <c:f>'P17'!$A$7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'P17'!$B$6:$V$6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'P17'!$B$7:$V$7</c:f>
              <c:numCache>
                <c:formatCode>0.0</c:formatCode>
                <c:ptCount val="21"/>
                <c:pt idx="0">
                  <c:v>63</c:v>
                </c:pt>
                <c:pt idx="1">
                  <c:v>63</c:v>
                </c:pt>
                <c:pt idx="2">
                  <c:v>63</c:v>
                </c:pt>
                <c:pt idx="3">
                  <c:v>63</c:v>
                </c:pt>
                <c:pt idx="4">
                  <c:v>63</c:v>
                </c:pt>
                <c:pt idx="5">
                  <c:v>63</c:v>
                </c:pt>
                <c:pt idx="6">
                  <c:v>63</c:v>
                </c:pt>
                <c:pt idx="7">
                  <c:v>63</c:v>
                </c:pt>
                <c:pt idx="8">
                  <c:v>63</c:v>
                </c:pt>
                <c:pt idx="9">
                  <c:v>63</c:v>
                </c:pt>
                <c:pt idx="10">
                  <c:v>63</c:v>
                </c:pt>
                <c:pt idx="11">
                  <c:v>63</c:v>
                </c:pt>
                <c:pt idx="12">
                  <c:v>63</c:v>
                </c:pt>
                <c:pt idx="13">
                  <c:v>63</c:v>
                </c:pt>
                <c:pt idx="14">
                  <c:v>63</c:v>
                </c:pt>
                <c:pt idx="15">
                  <c:v>63</c:v>
                </c:pt>
                <c:pt idx="16">
                  <c:v>63</c:v>
                </c:pt>
                <c:pt idx="17">
                  <c:v>63</c:v>
                </c:pt>
                <c:pt idx="18">
                  <c:v>63</c:v>
                </c:pt>
                <c:pt idx="19">
                  <c:v>63</c:v>
                </c:pt>
                <c:pt idx="20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016504"/>
        <c:axId val="576018072"/>
      </c:lineChart>
      <c:catAx>
        <c:axId val="576016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18072"/>
        <c:crosses val="autoZero"/>
        <c:auto val="1"/>
        <c:lblAlgn val="ctr"/>
        <c:lblOffset val="100"/>
        <c:noMultiLvlLbl val="0"/>
      </c:catAx>
      <c:valAx>
        <c:axId val="57601807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350615578125167E-3"/>
              <c:y val="0.36297227702760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165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449249225086438E-2"/>
          <c:y val="0.92950204449873075"/>
          <c:w val="0.8982384693519293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859126984126989E-2"/>
          <c:y val="7.066597222222222E-2"/>
          <c:w val="0.8910218253968254"/>
          <c:h val="0.73264097222222224"/>
        </c:manualLayout>
      </c:layout>
      <c:areaChart>
        <c:grouping val="stacked"/>
        <c:varyColors val="0"/>
        <c:ser>
          <c:idx val="1"/>
          <c:order val="1"/>
          <c:tx>
            <c:strRef>
              <c:f>'7-18 P8'!$A$9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'7-18 P8'!$B$6:$V$6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'7-18 P8'!$B$9:$V$9</c:f>
              <c:numCache>
                <c:formatCode>0.0</c:formatCode>
                <c:ptCount val="21"/>
                <c:pt idx="0">
                  <c:v>23.428020022918282</c:v>
                </c:pt>
                <c:pt idx="1">
                  <c:v>23.94338170484767</c:v>
                </c:pt>
                <c:pt idx="2">
                  <c:v>23.90407022727533</c:v>
                </c:pt>
                <c:pt idx="3">
                  <c:v>24.302972503925972</c:v>
                </c:pt>
                <c:pt idx="4">
                  <c:v>24.613599484235877</c:v>
                </c:pt>
                <c:pt idx="5">
                  <c:v>24.879970557461718</c:v>
                </c:pt>
                <c:pt idx="6">
                  <c:v>25.141143757647882</c:v>
                </c:pt>
                <c:pt idx="7">
                  <c:v>25.301309024865688</c:v>
                </c:pt>
                <c:pt idx="8">
                  <c:v>25.617963314792419</c:v>
                </c:pt>
                <c:pt idx="9">
                  <c:v>25.889564379420047</c:v>
                </c:pt>
                <c:pt idx="10">
                  <c:v>26.110805032462217</c:v>
                </c:pt>
                <c:pt idx="11">
                  <c:v>26.273852570553508</c:v>
                </c:pt>
                <c:pt idx="12">
                  <c:v>26.399267040926151</c:v>
                </c:pt>
                <c:pt idx="13">
                  <c:v>26.511322942274102</c:v>
                </c:pt>
                <c:pt idx="14">
                  <c:v>26.603699097676433</c:v>
                </c:pt>
                <c:pt idx="15">
                  <c:v>26.676224685088751</c:v>
                </c:pt>
                <c:pt idx="16">
                  <c:v>26.724610801192529</c:v>
                </c:pt>
                <c:pt idx="17">
                  <c:v>26.438102864920612</c:v>
                </c:pt>
                <c:pt idx="18">
                  <c:v>26.525866940219718</c:v>
                </c:pt>
                <c:pt idx="19">
                  <c:v>26.614519988113994</c:v>
                </c:pt>
                <c:pt idx="20">
                  <c:v>26.701286818065149</c:v>
                </c:pt>
              </c:numCache>
            </c:numRef>
          </c:val>
        </c:ser>
        <c:ser>
          <c:idx val="2"/>
          <c:order val="2"/>
          <c:tx>
            <c:strRef>
              <c:f>'7-18 P8'!$A$8</c:f>
              <c:strCache>
                <c:ptCount val="1"/>
                <c:pt idx="0">
                  <c:v>Nafta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cat>
            <c:numRef>
              <c:f>'7-18 P8'!$B$6:$V$6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'7-18 P8'!$B$8:$V$8</c:f>
              <c:numCache>
                <c:formatCode>0.0</c:formatCode>
                <c:ptCount val="21"/>
                <c:pt idx="0">
                  <c:v>60</c:v>
                </c:pt>
                <c:pt idx="1">
                  <c:v>58.716418387251018</c:v>
                </c:pt>
                <c:pt idx="2">
                  <c:v>48.455195953605127</c:v>
                </c:pt>
                <c:pt idx="3">
                  <c:v>40.60616663012474</c:v>
                </c:pt>
                <c:pt idx="4">
                  <c:v>45.168724611104068</c:v>
                </c:pt>
                <c:pt idx="5">
                  <c:v>51.677213857537005</c:v>
                </c:pt>
                <c:pt idx="6">
                  <c:v>51.092640545105922</c:v>
                </c:pt>
                <c:pt idx="7">
                  <c:v>41.698925488733479</c:v>
                </c:pt>
                <c:pt idx="8">
                  <c:v>36.350794714416651</c:v>
                </c:pt>
                <c:pt idx="9">
                  <c:v>27.943517828364495</c:v>
                </c:pt>
                <c:pt idx="10">
                  <c:v>21.378018474687028</c:v>
                </c:pt>
                <c:pt idx="11">
                  <c:v>16.499303679452215</c:v>
                </c:pt>
                <c:pt idx="12">
                  <c:v>13.514341789438786</c:v>
                </c:pt>
                <c:pt idx="13">
                  <c:v>11.060435890056198</c:v>
                </c:pt>
                <c:pt idx="14">
                  <c:v>8.3671431661749534</c:v>
                </c:pt>
                <c:pt idx="15">
                  <c:v>7.0573071226776678</c:v>
                </c:pt>
                <c:pt idx="16">
                  <c:v>3.9394147844976852</c:v>
                </c:pt>
                <c:pt idx="17">
                  <c:v>2.9840461054678467</c:v>
                </c:pt>
                <c:pt idx="18">
                  <c:v>0.58548118750471645</c:v>
                </c:pt>
                <c:pt idx="19">
                  <c:v>0.44960446268541826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016896"/>
        <c:axId val="576010232"/>
      </c:areaChart>
      <c:lineChart>
        <c:grouping val="standard"/>
        <c:varyColors val="0"/>
        <c:ser>
          <c:idx val="0"/>
          <c:order val="0"/>
          <c:tx>
            <c:strRef>
              <c:f>'7-18 P8'!$A$7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'7-18 P8'!$B$6:$V$6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'7-18 P8'!$B$7:$V$7</c:f>
              <c:numCache>
                <c:formatCode>0.0</c:formatCode>
                <c:ptCount val="21"/>
                <c:pt idx="0">
                  <c:v>87.5</c:v>
                </c:pt>
                <c:pt idx="1">
                  <c:v>87.5</c:v>
                </c:pt>
                <c:pt idx="2">
                  <c:v>87.5</c:v>
                </c:pt>
                <c:pt idx="3">
                  <c:v>87.5</c:v>
                </c:pt>
                <c:pt idx="4">
                  <c:v>87.5</c:v>
                </c:pt>
                <c:pt idx="5">
                  <c:v>87.5</c:v>
                </c:pt>
                <c:pt idx="6">
                  <c:v>87.5</c:v>
                </c:pt>
                <c:pt idx="7">
                  <c:v>87.5</c:v>
                </c:pt>
                <c:pt idx="8">
                  <c:v>87.5</c:v>
                </c:pt>
                <c:pt idx="9">
                  <c:v>87.5</c:v>
                </c:pt>
                <c:pt idx="10">
                  <c:v>87.5</c:v>
                </c:pt>
                <c:pt idx="11">
                  <c:v>87.5</c:v>
                </c:pt>
                <c:pt idx="12">
                  <c:v>87.5</c:v>
                </c:pt>
                <c:pt idx="13">
                  <c:v>87.5</c:v>
                </c:pt>
                <c:pt idx="14">
                  <c:v>87.5</c:v>
                </c:pt>
                <c:pt idx="15">
                  <c:v>87.5</c:v>
                </c:pt>
                <c:pt idx="16">
                  <c:v>87.5</c:v>
                </c:pt>
                <c:pt idx="17">
                  <c:v>87.5</c:v>
                </c:pt>
                <c:pt idx="18">
                  <c:v>87.5</c:v>
                </c:pt>
                <c:pt idx="19">
                  <c:v>87.5</c:v>
                </c:pt>
                <c:pt idx="20">
                  <c:v>87.5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016896"/>
        <c:axId val="576010232"/>
      </c:lineChart>
      <c:catAx>
        <c:axId val="5760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10232"/>
        <c:crosses val="autoZero"/>
        <c:auto val="1"/>
        <c:lblAlgn val="ctr"/>
        <c:lblOffset val="100"/>
        <c:noMultiLvlLbl val="0"/>
      </c:catAx>
      <c:valAx>
        <c:axId val="57601023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3849891357641004E-3"/>
              <c:y val="0.359512767565981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16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156987538949145E-2"/>
          <c:y val="0.92922886835245933"/>
          <c:w val="0.90576698692272861"/>
          <c:h val="6.9128499373751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sz="1400" b="0">
                <a:latin typeface="Arial" panose="020B0604020202020204" pitchFamily="34" charset="0"/>
                <a:cs typeface="Arial" panose="020B0604020202020204" pitchFamily="34" charset="0"/>
              </a:rPr>
              <a:t>Poliducto Sebastopol - Tocancipá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4095791245791243E-2"/>
          <c:y val="2.1528333333333333E-2"/>
          <c:w val="0.90948602693602698"/>
          <c:h val="0.78114777777777766"/>
        </c:manualLayout>
      </c:layout>
      <c:areaChart>
        <c:grouping val="stacked"/>
        <c:varyColors val="0"/>
        <c:ser>
          <c:idx val="1"/>
          <c:order val="1"/>
          <c:tx>
            <c:strRef>
              <c:f>'7-18 P8'!$A$9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'7-18 P8'!$B$6:$V$6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'7-18 P8'!$B$9:$V$9</c:f>
              <c:numCache>
                <c:formatCode>0.0</c:formatCode>
                <c:ptCount val="21"/>
                <c:pt idx="0">
                  <c:v>23.428020022918282</c:v>
                </c:pt>
                <c:pt idx="1">
                  <c:v>23.94338170484767</c:v>
                </c:pt>
                <c:pt idx="2">
                  <c:v>23.90407022727533</c:v>
                </c:pt>
                <c:pt idx="3">
                  <c:v>24.302972503925972</c:v>
                </c:pt>
                <c:pt idx="4">
                  <c:v>24.613599484235877</c:v>
                </c:pt>
                <c:pt idx="5">
                  <c:v>24.879970557461718</c:v>
                </c:pt>
                <c:pt idx="6">
                  <c:v>25.141143757647882</c:v>
                </c:pt>
                <c:pt idx="7">
                  <c:v>25.301309024865688</c:v>
                </c:pt>
                <c:pt idx="8">
                  <c:v>25.617963314792419</c:v>
                </c:pt>
                <c:pt idx="9">
                  <c:v>25.889564379420047</c:v>
                </c:pt>
                <c:pt idx="10">
                  <c:v>26.110805032462217</c:v>
                </c:pt>
                <c:pt idx="11">
                  <c:v>26.273852570553508</c:v>
                </c:pt>
                <c:pt idx="12">
                  <c:v>26.399267040926151</c:v>
                </c:pt>
                <c:pt idx="13">
                  <c:v>26.511322942274102</c:v>
                </c:pt>
                <c:pt idx="14">
                  <c:v>26.603699097676433</c:v>
                </c:pt>
                <c:pt idx="15">
                  <c:v>26.676224685088751</c:v>
                </c:pt>
                <c:pt idx="16">
                  <c:v>26.724610801192529</c:v>
                </c:pt>
                <c:pt idx="17">
                  <c:v>26.438102864920612</c:v>
                </c:pt>
                <c:pt idx="18">
                  <c:v>26.525866940219718</c:v>
                </c:pt>
                <c:pt idx="19">
                  <c:v>26.614519988113994</c:v>
                </c:pt>
                <c:pt idx="20">
                  <c:v>26.701286818065149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010624"/>
        <c:axId val="576017288"/>
      </c:areaChart>
      <c:lineChart>
        <c:grouping val="standard"/>
        <c:varyColors val="0"/>
        <c:ser>
          <c:idx val="0"/>
          <c:order val="0"/>
          <c:tx>
            <c:strRef>
              <c:f>'7-18 P8'!$A$7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'7-18 P8'!$B$6:$V$6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'7-18 P8'!$B$7:$V$7</c:f>
              <c:numCache>
                <c:formatCode>0.0</c:formatCode>
                <c:ptCount val="21"/>
                <c:pt idx="0">
                  <c:v>87.5</c:v>
                </c:pt>
                <c:pt idx="1">
                  <c:v>87.5</c:v>
                </c:pt>
                <c:pt idx="2">
                  <c:v>87.5</c:v>
                </c:pt>
                <c:pt idx="3">
                  <c:v>87.5</c:v>
                </c:pt>
                <c:pt idx="4">
                  <c:v>87.5</c:v>
                </c:pt>
                <c:pt idx="5">
                  <c:v>87.5</c:v>
                </c:pt>
                <c:pt idx="6">
                  <c:v>87.5</c:v>
                </c:pt>
                <c:pt idx="7">
                  <c:v>87.5</c:v>
                </c:pt>
                <c:pt idx="8">
                  <c:v>87.5</c:v>
                </c:pt>
                <c:pt idx="9">
                  <c:v>87.5</c:v>
                </c:pt>
                <c:pt idx="10">
                  <c:v>87.5</c:v>
                </c:pt>
                <c:pt idx="11">
                  <c:v>87.5</c:v>
                </c:pt>
                <c:pt idx="12">
                  <c:v>87.5</c:v>
                </c:pt>
                <c:pt idx="13">
                  <c:v>87.5</c:v>
                </c:pt>
                <c:pt idx="14">
                  <c:v>87.5</c:v>
                </c:pt>
                <c:pt idx="15">
                  <c:v>87.5</c:v>
                </c:pt>
                <c:pt idx="16">
                  <c:v>87.5</c:v>
                </c:pt>
                <c:pt idx="17">
                  <c:v>87.5</c:v>
                </c:pt>
                <c:pt idx="18">
                  <c:v>87.5</c:v>
                </c:pt>
                <c:pt idx="19">
                  <c:v>87.5</c:v>
                </c:pt>
                <c:pt idx="20">
                  <c:v>87.5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010624"/>
        <c:axId val="576017288"/>
      </c:lineChart>
      <c:catAx>
        <c:axId val="57601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17288"/>
        <c:crosses val="autoZero"/>
        <c:auto val="1"/>
        <c:lblAlgn val="ctr"/>
        <c:lblOffset val="100"/>
        <c:noMultiLvlLbl val="0"/>
      </c:catAx>
      <c:valAx>
        <c:axId val="57601728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3903330859956985E-3"/>
              <c:y val="0.359512767565981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10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602181534670069E-2"/>
          <c:y val="0.92922888888888888"/>
          <c:w val="0.89984365026848823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Poliducto Manizales - Pereira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991251723500975E-2"/>
          <c:y val="2.1111550280558451E-2"/>
          <c:w val="0.91312795291478077"/>
          <c:h val="0.80930169969472121"/>
        </c:manualLayout>
      </c:layout>
      <c:areaChart>
        <c:grouping val="stacked"/>
        <c:varyColors val="0"/>
        <c:ser>
          <c:idx val="1"/>
          <c:order val="1"/>
          <c:tx>
            <c:strRef>
              <c:f>'P11'!$A$8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'P11'!$B$6:$V$6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'P11'!$B$8:$V$8</c:f>
              <c:numCache>
                <c:formatCode>0.0</c:formatCode>
                <c:ptCount val="21"/>
                <c:pt idx="0">
                  <c:v>20.904103179982524</c:v>
                </c:pt>
                <c:pt idx="1">
                  <c:v>21.402588571442884</c:v>
                </c:pt>
                <c:pt idx="2">
                  <c:v>21.624527890678937</c:v>
                </c:pt>
                <c:pt idx="3">
                  <c:v>22.008953547278143</c:v>
                </c:pt>
                <c:pt idx="4">
                  <c:v>22.305681947136232</c:v>
                </c:pt>
                <c:pt idx="5">
                  <c:v>22.559744766684847</c:v>
                </c:pt>
                <c:pt idx="6">
                  <c:v>22.814339019724262</c:v>
                </c:pt>
                <c:pt idx="7">
                  <c:v>22.971825970224764</c:v>
                </c:pt>
                <c:pt idx="8">
                  <c:v>23.291020296470386</c:v>
                </c:pt>
                <c:pt idx="9">
                  <c:v>23.574403482763685</c:v>
                </c:pt>
                <c:pt idx="10">
                  <c:v>23.815450915752429</c:v>
                </c:pt>
                <c:pt idx="11">
                  <c:v>24.00543891036352</c:v>
                </c:pt>
                <c:pt idx="12">
                  <c:v>24.161157735568892</c:v>
                </c:pt>
                <c:pt idx="13">
                  <c:v>24.303081958096886</c:v>
                </c:pt>
                <c:pt idx="14">
                  <c:v>24.422537413841184</c:v>
                </c:pt>
                <c:pt idx="15">
                  <c:v>24.517989223292602</c:v>
                </c:pt>
                <c:pt idx="16">
                  <c:v>24.585174939556019</c:v>
                </c:pt>
                <c:pt idx="17">
                  <c:v>24.31558820511248</c:v>
                </c:pt>
                <c:pt idx="18">
                  <c:v>24.412758119320863</c:v>
                </c:pt>
                <c:pt idx="19">
                  <c:v>24.507036925513749</c:v>
                </c:pt>
                <c:pt idx="20">
                  <c:v>24.596279691513015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023168"/>
        <c:axId val="576021992"/>
      </c:areaChart>
      <c:lineChart>
        <c:grouping val="standard"/>
        <c:varyColors val="0"/>
        <c:ser>
          <c:idx val="0"/>
          <c:order val="0"/>
          <c:tx>
            <c:strRef>
              <c:f>'P11'!$A$7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'P11'!$B$6:$V$6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'P11'!$B$7:$V$7</c:f>
              <c:numCache>
                <c:formatCode>0.0</c:formatCode>
                <c:ptCount val="21"/>
                <c:pt idx="0">
                  <c:v>16.84</c:v>
                </c:pt>
                <c:pt idx="1">
                  <c:v>25.26</c:v>
                </c:pt>
                <c:pt idx="2">
                  <c:v>25.26</c:v>
                </c:pt>
                <c:pt idx="3">
                  <c:v>25.26</c:v>
                </c:pt>
                <c:pt idx="4">
                  <c:v>25.26</c:v>
                </c:pt>
                <c:pt idx="5">
                  <c:v>25.26</c:v>
                </c:pt>
                <c:pt idx="6">
                  <c:v>25.26</c:v>
                </c:pt>
                <c:pt idx="7">
                  <c:v>25.26</c:v>
                </c:pt>
                <c:pt idx="8">
                  <c:v>25.26</c:v>
                </c:pt>
                <c:pt idx="9">
                  <c:v>25.26</c:v>
                </c:pt>
                <c:pt idx="10">
                  <c:v>25.26</c:v>
                </c:pt>
                <c:pt idx="11">
                  <c:v>25.26</c:v>
                </c:pt>
                <c:pt idx="12">
                  <c:v>25.26</c:v>
                </c:pt>
                <c:pt idx="13">
                  <c:v>25.26</c:v>
                </c:pt>
                <c:pt idx="14">
                  <c:v>25.26</c:v>
                </c:pt>
                <c:pt idx="15">
                  <c:v>25.26</c:v>
                </c:pt>
                <c:pt idx="16">
                  <c:v>25.26</c:v>
                </c:pt>
                <c:pt idx="17">
                  <c:v>25.26</c:v>
                </c:pt>
                <c:pt idx="18">
                  <c:v>25.26</c:v>
                </c:pt>
                <c:pt idx="19">
                  <c:v>25.26</c:v>
                </c:pt>
                <c:pt idx="20">
                  <c:v>25.26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023168"/>
        <c:axId val="576021992"/>
      </c:lineChart>
      <c:catAx>
        <c:axId val="57602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21992"/>
        <c:crosses val="autoZero"/>
        <c:auto val="1"/>
        <c:lblAlgn val="ctr"/>
        <c:lblOffset val="100"/>
        <c:noMultiLvlLbl val="0"/>
      </c:catAx>
      <c:valAx>
        <c:axId val="5760219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3627603571306755E-3"/>
              <c:y val="0.363050014273877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2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658649720778482E-2"/>
          <c:y val="0.93642100629489322"/>
          <c:w val="0.92373455434139895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b="0">
                <a:latin typeface="Arial" panose="020B0604020202020204" pitchFamily="34" charset="0"/>
                <a:cs typeface="Arial" panose="020B0604020202020204" pitchFamily="34" charset="0"/>
              </a:rPr>
              <a:t>Poliducto Pereira - Cartago</a:t>
            </a:r>
          </a:p>
        </c:rich>
      </c:tx>
      <c:layout>
        <c:manualLayout>
          <c:xMode val="edge"/>
          <c:yMode val="edge"/>
          <c:x val="0.27161730769230769"/>
          <c:y val="2.76759259259259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30331073235651"/>
          <c:y val="2.1111550280558451E-2"/>
          <c:w val="0.87881597499315822"/>
          <c:h val="0.7989232570004775"/>
        </c:manualLayout>
      </c:layout>
      <c:areaChart>
        <c:grouping val="stacked"/>
        <c:varyColors val="0"/>
        <c:ser>
          <c:idx val="1"/>
          <c:order val="1"/>
          <c:tx>
            <c:strRef>
              <c:f>'P14'!$A$8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'P14'!$B$6:$V$6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'P14'!$B$8:$V$8</c:f>
              <c:numCache>
                <c:formatCode>0.0</c:formatCode>
                <c:ptCount val="21"/>
                <c:pt idx="0">
                  <c:v>13.277838464916645</c:v>
                </c:pt>
                <c:pt idx="1">
                  <c:v>13.602109361061093</c:v>
                </c:pt>
                <c:pt idx="2">
                  <c:v>13.751391329667245</c:v>
                </c:pt>
                <c:pt idx="3">
                  <c:v>14.001481989276066</c:v>
                </c:pt>
                <c:pt idx="4">
                  <c:v>14.196365193586098</c:v>
                </c:pt>
                <c:pt idx="5">
                  <c:v>14.363670445342271</c:v>
                </c:pt>
                <c:pt idx="6">
                  <c:v>14.531774999593543</c:v>
                </c:pt>
                <c:pt idx="7">
                  <c:v>14.635477585584386</c:v>
                </c:pt>
                <c:pt idx="8">
                  <c:v>14.846205679117666</c:v>
                </c:pt>
                <c:pt idx="9">
                  <c:v>15.034432530425409</c:v>
                </c:pt>
                <c:pt idx="10">
                  <c:v>15.196190601587539</c:v>
                </c:pt>
                <c:pt idx="11">
                  <c:v>15.325733923246695</c:v>
                </c:pt>
                <c:pt idx="12">
                  <c:v>15.433570598231661</c:v>
                </c:pt>
                <c:pt idx="13">
                  <c:v>15.532534767355669</c:v>
                </c:pt>
                <c:pt idx="14">
                  <c:v>15.616804722586902</c:v>
                </c:pt>
                <c:pt idx="15">
                  <c:v>15.685430577645825</c:v>
                </c:pt>
                <c:pt idx="16">
                  <c:v>15.735493755500471</c:v>
                </c:pt>
                <c:pt idx="17">
                  <c:v>15.568070463250447</c:v>
                </c:pt>
                <c:pt idx="18">
                  <c:v>15.636262847401467</c:v>
                </c:pt>
                <c:pt idx="19">
                  <c:v>15.702327303334645</c:v>
                </c:pt>
                <c:pt idx="20">
                  <c:v>15.764863839695774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020816"/>
        <c:axId val="576023560"/>
      </c:areaChart>
      <c:lineChart>
        <c:grouping val="standard"/>
        <c:varyColors val="0"/>
        <c:ser>
          <c:idx val="0"/>
          <c:order val="0"/>
          <c:tx>
            <c:strRef>
              <c:f>'P14'!$A$7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'P14'!$B$6:$V$6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'P14'!$B$7:$V$7</c:f>
              <c:numCache>
                <c:formatCode>0.0</c:formatCode>
                <c:ptCount val="21"/>
                <c:pt idx="0">
                  <c:v>21.09</c:v>
                </c:pt>
                <c:pt idx="1">
                  <c:v>21.09</c:v>
                </c:pt>
                <c:pt idx="2">
                  <c:v>21.09</c:v>
                </c:pt>
                <c:pt idx="3">
                  <c:v>21.09</c:v>
                </c:pt>
                <c:pt idx="4">
                  <c:v>21.09</c:v>
                </c:pt>
                <c:pt idx="5">
                  <c:v>21.09</c:v>
                </c:pt>
                <c:pt idx="6">
                  <c:v>21.09</c:v>
                </c:pt>
                <c:pt idx="7">
                  <c:v>21.09</c:v>
                </c:pt>
                <c:pt idx="8">
                  <c:v>21.09</c:v>
                </c:pt>
                <c:pt idx="9">
                  <c:v>21.09</c:v>
                </c:pt>
                <c:pt idx="10">
                  <c:v>21.09</c:v>
                </c:pt>
                <c:pt idx="11">
                  <c:v>21.09</c:v>
                </c:pt>
                <c:pt idx="12">
                  <c:v>21.09</c:v>
                </c:pt>
                <c:pt idx="13">
                  <c:v>21.09</c:v>
                </c:pt>
                <c:pt idx="14">
                  <c:v>21.09</c:v>
                </c:pt>
                <c:pt idx="15">
                  <c:v>21.09</c:v>
                </c:pt>
                <c:pt idx="16">
                  <c:v>21.09</c:v>
                </c:pt>
                <c:pt idx="17">
                  <c:v>21.09</c:v>
                </c:pt>
                <c:pt idx="18">
                  <c:v>21.09</c:v>
                </c:pt>
                <c:pt idx="19">
                  <c:v>21.09</c:v>
                </c:pt>
                <c:pt idx="20">
                  <c:v>21.09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020816"/>
        <c:axId val="576023560"/>
      </c:lineChart>
      <c:catAx>
        <c:axId val="57602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23560"/>
        <c:crosses val="autoZero"/>
        <c:auto val="1"/>
        <c:lblAlgn val="ctr"/>
        <c:lblOffset val="100"/>
        <c:noMultiLvlLbl val="0"/>
      </c:catAx>
      <c:valAx>
        <c:axId val="5760235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9.9377584277820421E-3"/>
              <c:y val="0.356053315231440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20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019658119658113E-2"/>
          <c:y val="0.93988048719297446"/>
          <c:w val="0.88890705128205127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Poliducto Gualanday - Neiva</a:t>
            </a:r>
          </a:p>
        </c:rich>
      </c:tx>
      <c:layout>
        <c:manualLayout>
          <c:xMode val="edge"/>
          <c:yMode val="edge"/>
          <c:x val="0.25384252136752139"/>
          <c:y val="7.839506172839506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675641025641026E-2"/>
          <c:y val="3.2691388888888888E-2"/>
          <c:w val="0.89990619658119653"/>
          <c:h val="0.78508533340815256"/>
        </c:manualLayout>
      </c:layout>
      <c:areaChart>
        <c:grouping val="stacked"/>
        <c:varyColors val="0"/>
        <c:ser>
          <c:idx val="1"/>
          <c:order val="1"/>
          <c:tx>
            <c:strRef>
              <c:f>'P16'!$A$8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'P16'!$B$6:$V$6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'P16'!$B$8:$V$8</c:f>
              <c:numCache>
                <c:formatCode>0.0</c:formatCode>
                <c:ptCount val="21"/>
                <c:pt idx="0">
                  <c:v>9.513783920681206</c:v>
                </c:pt>
                <c:pt idx="1">
                  <c:v>9.7361496899797384</c:v>
                </c:pt>
                <c:pt idx="2">
                  <c:v>9.825144733202313</c:v>
                </c:pt>
                <c:pt idx="3">
                  <c:v>9.9955797847843204</c:v>
                </c:pt>
                <c:pt idx="4">
                  <c:v>10.123371382686388</c:v>
                </c:pt>
                <c:pt idx="5">
                  <c:v>10.231888903263583</c:v>
                </c:pt>
                <c:pt idx="6">
                  <c:v>10.340777092078824</c:v>
                </c:pt>
                <c:pt idx="7">
                  <c:v>10.408979227604137</c:v>
                </c:pt>
                <c:pt idx="8">
                  <c:v>10.547693682962004</c:v>
                </c:pt>
                <c:pt idx="9">
                  <c:v>10.670677000397111</c:v>
                </c:pt>
                <c:pt idx="10">
                  <c:v>10.773964194341463</c:v>
                </c:pt>
                <c:pt idx="11">
                  <c:v>10.85394246079176</c:v>
                </c:pt>
                <c:pt idx="12">
                  <c:v>10.917842577543297</c:v>
                </c:pt>
                <c:pt idx="13">
                  <c:v>10.975441914433524</c:v>
                </c:pt>
                <c:pt idx="14">
                  <c:v>11.022432936225488</c:v>
                </c:pt>
                <c:pt idx="15">
                  <c:v>11.057889694918119</c:v>
                </c:pt>
                <c:pt idx="16">
                  <c:v>11.080001661820972</c:v>
                </c:pt>
                <c:pt idx="17">
                  <c:v>10.947141338503691</c:v>
                </c:pt>
                <c:pt idx="18">
                  <c:v>10.983492540295531</c:v>
                </c:pt>
                <c:pt idx="19">
                  <c:v>11.018487408030408</c:v>
                </c:pt>
                <c:pt idx="20">
                  <c:v>11.050946699546856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023952"/>
        <c:axId val="576022384"/>
      </c:areaChart>
      <c:lineChart>
        <c:grouping val="standard"/>
        <c:varyColors val="0"/>
        <c:ser>
          <c:idx val="0"/>
          <c:order val="0"/>
          <c:tx>
            <c:strRef>
              <c:f>'P16'!$A$7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'P16'!$C$6:$V$6</c:f>
              <c:numCache>
                <c:formatCode>General</c:formatCode>
                <c:ptCount val="2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</c:numCache>
            </c:numRef>
          </c:cat>
          <c:val>
            <c:numRef>
              <c:f>'P16'!$B$7:$V$7</c:f>
              <c:numCache>
                <c:formatCode>0.0</c:formatCode>
                <c:ptCount val="21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16.5</c:v>
                </c:pt>
                <c:pt idx="14">
                  <c:v>16.5</c:v>
                </c:pt>
                <c:pt idx="15">
                  <c:v>16.5</c:v>
                </c:pt>
                <c:pt idx="16">
                  <c:v>16.5</c:v>
                </c:pt>
                <c:pt idx="17">
                  <c:v>16.5</c:v>
                </c:pt>
                <c:pt idx="18">
                  <c:v>16.5</c:v>
                </c:pt>
                <c:pt idx="19">
                  <c:v>16.5</c:v>
                </c:pt>
                <c:pt idx="20">
                  <c:v>16.5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023952"/>
        <c:axId val="576022384"/>
      </c:lineChart>
      <c:catAx>
        <c:axId val="57602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22384"/>
        <c:crosses val="autoZero"/>
        <c:auto val="1"/>
        <c:lblAlgn val="ctr"/>
        <c:lblOffset val="100"/>
        <c:noMultiLvlLbl val="0"/>
      </c:catAx>
      <c:valAx>
        <c:axId val="576022384"/>
        <c:scaling>
          <c:orientation val="minMax"/>
          <c:max val="18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350615578125167E-3"/>
              <c:y val="0.359512796129521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76023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8155677800257978E-2"/>
          <c:y val="0.93642100629489322"/>
          <c:w val="0.90253204077675775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b="0">
                <a:latin typeface="Arial" panose="020B0604020202020204" pitchFamily="34" charset="0"/>
                <a:cs typeface="Arial" panose="020B0604020202020204" pitchFamily="34" charset="0"/>
              </a:rPr>
              <a:t>Poliducto  Mansilla - Puente Aranda</a:t>
            </a:r>
          </a:p>
        </c:rich>
      </c:tx>
      <c:layout>
        <c:manualLayout>
          <c:xMode val="edge"/>
          <c:yMode val="edge"/>
          <c:x val="0.21082371794871793"/>
          <c:y val="2.4216358024691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16025641025652E-2"/>
          <c:y val="3.2691388888888888E-2"/>
          <c:w val="0.89346581196581198"/>
          <c:h val="0.77470689071390886"/>
        </c:manualLayout>
      </c:layout>
      <c:areaChart>
        <c:grouping val="stacked"/>
        <c:varyColors val="0"/>
        <c:ser>
          <c:idx val="1"/>
          <c:order val="1"/>
          <c:tx>
            <c:strRef>
              <c:f>'P17'!$A$8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'P17'!$B$6:$V$6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'P17'!$B$8:$V$8</c:f>
              <c:numCache>
                <c:formatCode>0.0</c:formatCode>
                <c:ptCount val="21"/>
                <c:pt idx="0">
                  <c:v>39.855069880562951</c:v>
                </c:pt>
                <c:pt idx="1">
                  <c:v>41.08893187391029</c:v>
                </c:pt>
                <c:pt idx="2">
                  <c:v>41.516413784113666</c:v>
                </c:pt>
                <c:pt idx="3">
                  <c:v>42.465680862407055</c:v>
                </c:pt>
                <c:pt idx="4">
                  <c:v>43.262695919917078</c:v>
                </c:pt>
                <c:pt idx="5">
                  <c:v>43.961092754812235</c:v>
                </c:pt>
                <c:pt idx="6">
                  <c:v>44.679559594828348</c:v>
                </c:pt>
                <c:pt idx="7">
                  <c:v>45.113648905503439</c:v>
                </c:pt>
                <c:pt idx="8">
                  <c:v>46.015752551299741</c:v>
                </c:pt>
                <c:pt idx="9">
                  <c:v>46.859054688743129</c:v>
                </c:pt>
                <c:pt idx="10">
                  <c:v>47.639984110458549</c:v>
                </c:pt>
                <c:pt idx="11">
                  <c:v>48.330801496733805</c:v>
                </c:pt>
                <c:pt idx="12">
                  <c:v>48.960306020909655</c:v>
                </c:pt>
                <c:pt idx="13">
                  <c:v>49.557456640947933</c:v>
                </c:pt>
                <c:pt idx="14">
                  <c:v>50.096702448850891</c:v>
                </c:pt>
                <c:pt idx="15">
                  <c:v>50.573669887089963</c:v>
                </c:pt>
                <c:pt idx="16">
                  <c:v>50.974890279523322</c:v>
                </c:pt>
                <c:pt idx="17">
                  <c:v>50.597897390870102</c:v>
                </c:pt>
                <c:pt idx="18">
                  <c:v>51.02120120981516</c:v>
                </c:pt>
                <c:pt idx="19">
                  <c:v>51.425638984165651</c:v>
                </c:pt>
                <c:pt idx="20">
                  <c:v>51.808616663372085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858976"/>
        <c:axId val="1095858584"/>
      </c:areaChart>
      <c:lineChart>
        <c:grouping val="standard"/>
        <c:varyColors val="0"/>
        <c:ser>
          <c:idx val="0"/>
          <c:order val="0"/>
          <c:tx>
            <c:strRef>
              <c:f>'P17'!$A$7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'P17'!$B$6:$V$6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'P17'!$B$7:$V$7</c:f>
              <c:numCache>
                <c:formatCode>0.0</c:formatCode>
                <c:ptCount val="21"/>
                <c:pt idx="0">
                  <c:v>63</c:v>
                </c:pt>
                <c:pt idx="1">
                  <c:v>63</c:v>
                </c:pt>
                <c:pt idx="2">
                  <c:v>63</c:v>
                </c:pt>
                <c:pt idx="3">
                  <c:v>63</c:v>
                </c:pt>
                <c:pt idx="4">
                  <c:v>63</c:v>
                </c:pt>
                <c:pt idx="5">
                  <c:v>63</c:v>
                </c:pt>
                <c:pt idx="6">
                  <c:v>63</c:v>
                </c:pt>
                <c:pt idx="7">
                  <c:v>63</c:v>
                </c:pt>
                <c:pt idx="8">
                  <c:v>63</c:v>
                </c:pt>
                <c:pt idx="9">
                  <c:v>63</c:v>
                </c:pt>
                <c:pt idx="10">
                  <c:v>63</c:v>
                </c:pt>
                <c:pt idx="11">
                  <c:v>63</c:v>
                </c:pt>
                <c:pt idx="12">
                  <c:v>63</c:v>
                </c:pt>
                <c:pt idx="13">
                  <c:v>63</c:v>
                </c:pt>
                <c:pt idx="14">
                  <c:v>63</c:v>
                </c:pt>
                <c:pt idx="15">
                  <c:v>63</c:v>
                </c:pt>
                <c:pt idx="16">
                  <c:v>63</c:v>
                </c:pt>
                <c:pt idx="17">
                  <c:v>63</c:v>
                </c:pt>
                <c:pt idx="18">
                  <c:v>63</c:v>
                </c:pt>
                <c:pt idx="19">
                  <c:v>63</c:v>
                </c:pt>
                <c:pt idx="20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858976"/>
        <c:axId val="1095858584"/>
      </c:lineChart>
      <c:catAx>
        <c:axId val="109585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5858584"/>
        <c:crosses val="autoZero"/>
        <c:auto val="1"/>
        <c:lblAlgn val="ctr"/>
        <c:lblOffset val="100"/>
        <c:noMultiLvlLbl val="0"/>
      </c:catAx>
      <c:valAx>
        <c:axId val="109585858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350615578125167E-3"/>
              <c:y val="0.36297227702760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5858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449249225086438E-2"/>
          <c:y val="0.92950204449873075"/>
          <c:w val="0.8982384693519293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38110727003391"/>
          <c:y val="0.11590437420961994"/>
          <c:w val="0.48536060197108039"/>
          <c:h val="0.74326913669401562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02335E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00B050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C8B328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475B9D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548D00"/>
              </a:solidFill>
              <a:ln w="19050">
                <a:solidFill>
                  <a:schemeClr val="bg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4.9945454545454585E-2"/>
                  <c:y val="-1.356083333333346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1682659932659854E-2"/>
                  <c:y val="3.01008333333333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8212533833694188E-2"/>
                  <c:y val="6.959396930491564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820757575757576E-2"/>
                  <c:y val="3.532277777777777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4147530521510006E-2"/>
                  <c:y val="5.237858649948633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1736868686868686E-2"/>
                  <c:y val="-3.30583333333333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'2-12'!$A$7:$A$12</c:f>
              <c:strCache>
                <c:ptCount val="6"/>
                <c:pt idx="0">
                  <c:v>África</c:v>
                </c:pt>
                <c:pt idx="1">
                  <c:v>Medio Oriente</c:v>
                </c:pt>
                <c:pt idx="2">
                  <c:v>Centro y Sudamérica</c:v>
                </c:pt>
                <c:pt idx="3">
                  <c:v>Europa &amp; Eurasia</c:v>
                </c:pt>
                <c:pt idx="4">
                  <c:v>Norte América</c:v>
                </c:pt>
                <c:pt idx="5">
                  <c:v>Asia Pacifico</c:v>
                </c:pt>
              </c:strCache>
            </c:strRef>
          </c:cat>
          <c:val>
            <c:numRef>
              <c:f>'2-12'!$B$7:$B$12</c:f>
              <c:numCache>
                <c:formatCode>#,##0.00</c:formatCode>
                <c:ptCount val="6"/>
                <c:pt idx="0">
                  <c:v>4.2</c:v>
                </c:pt>
                <c:pt idx="1">
                  <c:v>8.3800000000000008</c:v>
                </c:pt>
                <c:pt idx="2">
                  <c:v>9.0399999999999991</c:v>
                </c:pt>
                <c:pt idx="3">
                  <c:v>19.82</c:v>
                </c:pt>
                <c:pt idx="4">
                  <c:v>22.34</c:v>
                </c:pt>
                <c:pt idx="5">
                  <c:v>33.42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01197916666666"/>
          <c:y val="2.6431944444444445E-2"/>
          <c:w val="0.87606720602425925"/>
          <c:h val="0.83035509040991307"/>
        </c:manualLayout>
      </c:layout>
      <c:lineChart>
        <c:grouping val="standard"/>
        <c:varyColors val="0"/>
        <c:ser>
          <c:idx val="5"/>
          <c:order val="0"/>
          <c:tx>
            <c:strRef>
              <c:f>'8-3'!$D$4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cat>
            <c:numRef>
              <c:f>'8-3'!$C$5:$C$10</c:f>
              <c:numCache>
                <c:formatCode>General</c:formatCode>
                <c:ptCount val="6"/>
                <c:pt idx="0">
                  <c:v>30</c:v>
                </c:pt>
                <c:pt idx="1">
                  <c:v>60</c:v>
                </c:pt>
                <c:pt idx="2">
                  <c:v>90</c:v>
                </c:pt>
                <c:pt idx="3">
                  <c:v>120</c:v>
                </c:pt>
                <c:pt idx="4">
                  <c:v>150</c:v>
                </c:pt>
                <c:pt idx="5">
                  <c:v>180</c:v>
                </c:pt>
              </c:numCache>
            </c:numRef>
          </c:cat>
          <c:val>
            <c:numRef>
              <c:f>'8-3'!$D$5:$D$10</c:f>
              <c:numCache>
                <c:formatCode>0.00</c:formatCode>
                <c:ptCount val="6"/>
                <c:pt idx="0">
                  <c:v>1.1666666666666667</c:v>
                </c:pt>
                <c:pt idx="1">
                  <c:v>1.0833333333333333</c:v>
                </c:pt>
                <c:pt idx="2">
                  <c:v>1.0555555555555556</c:v>
                </c:pt>
                <c:pt idx="3">
                  <c:v>1.0416666666666667</c:v>
                </c:pt>
                <c:pt idx="4">
                  <c:v>1.0333333333333334</c:v>
                </c:pt>
                <c:pt idx="5">
                  <c:v>1.0277777777777777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'8-3'!$E$4</c:f>
              <c:strCache>
                <c:ptCount val="1"/>
                <c:pt idx="0">
                  <c:v>10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'8-3'!$C$5:$C$10</c:f>
              <c:numCache>
                <c:formatCode>General</c:formatCode>
                <c:ptCount val="6"/>
                <c:pt idx="0">
                  <c:v>30</c:v>
                </c:pt>
                <c:pt idx="1">
                  <c:v>60</c:v>
                </c:pt>
                <c:pt idx="2">
                  <c:v>90</c:v>
                </c:pt>
                <c:pt idx="3">
                  <c:v>120</c:v>
                </c:pt>
                <c:pt idx="4">
                  <c:v>150</c:v>
                </c:pt>
                <c:pt idx="5">
                  <c:v>180</c:v>
                </c:pt>
              </c:numCache>
            </c:numRef>
          </c:cat>
          <c:val>
            <c:numRef>
              <c:f>'8-3'!$E$5:$E$10</c:f>
              <c:numCache>
                <c:formatCode>0.00</c:formatCode>
                <c:ptCount val="6"/>
                <c:pt idx="0">
                  <c:v>1.3333333333333333</c:v>
                </c:pt>
                <c:pt idx="1">
                  <c:v>1.1666666666666667</c:v>
                </c:pt>
                <c:pt idx="2">
                  <c:v>1.1111111111111112</c:v>
                </c:pt>
                <c:pt idx="3">
                  <c:v>1.0833333333333333</c:v>
                </c:pt>
                <c:pt idx="4">
                  <c:v>1.0666666666666667</c:v>
                </c:pt>
                <c:pt idx="5">
                  <c:v>1.0555555555555556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'8-3'!$F$4</c:f>
              <c:strCache>
                <c:ptCount val="1"/>
                <c:pt idx="0">
                  <c:v>15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'8-3'!$C$5:$C$10</c:f>
              <c:numCache>
                <c:formatCode>General</c:formatCode>
                <c:ptCount val="6"/>
                <c:pt idx="0">
                  <c:v>30</c:v>
                </c:pt>
                <c:pt idx="1">
                  <c:v>60</c:v>
                </c:pt>
                <c:pt idx="2">
                  <c:v>90</c:v>
                </c:pt>
                <c:pt idx="3">
                  <c:v>120</c:v>
                </c:pt>
                <c:pt idx="4">
                  <c:v>150</c:v>
                </c:pt>
                <c:pt idx="5">
                  <c:v>180</c:v>
                </c:pt>
              </c:numCache>
            </c:numRef>
          </c:cat>
          <c:val>
            <c:numRef>
              <c:f>'8-3'!$F$5:$F$10</c:f>
              <c:numCache>
                <c:formatCode>0.00</c:formatCode>
                <c:ptCount val="6"/>
                <c:pt idx="0">
                  <c:v>1.5</c:v>
                </c:pt>
                <c:pt idx="1">
                  <c:v>1.25</c:v>
                </c:pt>
                <c:pt idx="2">
                  <c:v>1.1666666666666667</c:v>
                </c:pt>
                <c:pt idx="3">
                  <c:v>1.125</c:v>
                </c:pt>
                <c:pt idx="4">
                  <c:v>1.1000000000000001</c:v>
                </c:pt>
                <c:pt idx="5">
                  <c:v>1.0833333333333333</c:v>
                </c:pt>
              </c:numCache>
            </c:numRef>
          </c:val>
          <c:smooth val="0"/>
        </c:ser>
        <c:ser>
          <c:idx val="8"/>
          <c:order val="3"/>
          <c:tx>
            <c:strRef>
              <c:f>'8-3'!$G$4</c:f>
              <c:strCache>
                <c:ptCount val="1"/>
                <c:pt idx="0">
                  <c:v>20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'8-3'!$C$5:$C$10</c:f>
              <c:numCache>
                <c:formatCode>General</c:formatCode>
                <c:ptCount val="6"/>
                <c:pt idx="0">
                  <c:v>30</c:v>
                </c:pt>
                <c:pt idx="1">
                  <c:v>60</c:v>
                </c:pt>
                <c:pt idx="2">
                  <c:v>90</c:v>
                </c:pt>
                <c:pt idx="3">
                  <c:v>120</c:v>
                </c:pt>
                <c:pt idx="4">
                  <c:v>150</c:v>
                </c:pt>
                <c:pt idx="5">
                  <c:v>180</c:v>
                </c:pt>
              </c:numCache>
            </c:numRef>
          </c:cat>
          <c:val>
            <c:numRef>
              <c:f>'8-3'!$G$5:$G$10</c:f>
              <c:numCache>
                <c:formatCode>0.00</c:formatCode>
                <c:ptCount val="6"/>
                <c:pt idx="0">
                  <c:v>1.6666666666666665</c:v>
                </c:pt>
                <c:pt idx="1">
                  <c:v>1.3333333333333333</c:v>
                </c:pt>
                <c:pt idx="2">
                  <c:v>1.2222222222222223</c:v>
                </c:pt>
                <c:pt idx="3">
                  <c:v>1.1666666666666667</c:v>
                </c:pt>
                <c:pt idx="4">
                  <c:v>1.1333333333333333</c:v>
                </c:pt>
                <c:pt idx="5">
                  <c:v>1.1111111111111112</c:v>
                </c:pt>
              </c:numCache>
            </c:numRef>
          </c:val>
          <c:smooth val="0"/>
        </c:ser>
        <c:ser>
          <c:idx val="9"/>
          <c:order val="4"/>
          <c:tx>
            <c:strRef>
              <c:f>'8-3'!$H$4</c:f>
              <c:strCache>
                <c:ptCount val="1"/>
                <c:pt idx="0">
                  <c:v>25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'8-3'!$C$5:$C$10</c:f>
              <c:numCache>
                <c:formatCode>General</c:formatCode>
                <c:ptCount val="6"/>
                <c:pt idx="0">
                  <c:v>30</c:v>
                </c:pt>
                <c:pt idx="1">
                  <c:v>60</c:v>
                </c:pt>
                <c:pt idx="2">
                  <c:v>90</c:v>
                </c:pt>
                <c:pt idx="3">
                  <c:v>120</c:v>
                </c:pt>
                <c:pt idx="4">
                  <c:v>150</c:v>
                </c:pt>
                <c:pt idx="5">
                  <c:v>180</c:v>
                </c:pt>
              </c:numCache>
            </c:numRef>
          </c:cat>
          <c:val>
            <c:numRef>
              <c:f>'8-3'!$H$5:$H$10</c:f>
              <c:numCache>
                <c:formatCode>0.00</c:formatCode>
                <c:ptCount val="6"/>
                <c:pt idx="0">
                  <c:v>1.8333333333333335</c:v>
                </c:pt>
                <c:pt idx="1">
                  <c:v>1.4166666666666667</c:v>
                </c:pt>
                <c:pt idx="2">
                  <c:v>1.2777777777777777</c:v>
                </c:pt>
                <c:pt idx="3">
                  <c:v>1.2083333333333333</c:v>
                </c:pt>
                <c:pt idx="4">
                  <c:v>1.1666666666666667</c:v>
                </c:pt>
                <c:pt idx="5">
                  <c:v>1.1388888888888888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5857800"/>
        <c:axId val="1095855056"/>
      </c:lineChart>
      <c:catAx>
        <c:axId val="1095857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>
                    <a:latin typeface="+mj-lt"/>
                  </a:defRPr>
                </a:pPr>
                <a:r>
                  <a:rPr lang="es-ES" sz="1050">
                    <a:latin typeface="+mj-lt"/>
                  </a:rPr>
                  <a:t>Plazo de Llenado</a:t>
                </a:r>
              </a:p>
            </c:rich>
          </c:tx>
          <c:layout>
            <c:manualLayout>
              <c:xMode val="edge"/>
              <c:yMode val="edge"/>
              <c:x val="0.43514389836635248"/>
              <c:y val="0.929124920700894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+mj-lt"/>
              </a:defRPr>
            </a:pPr>
            <a:endParaRPr lang="es-ES"/>
          </a:p>
        </c:txPr>
        <c:crossAx val="1095855056"/>
        <c:crosses val="autoZero"/>
        <c:auto val="1"/>
        <c:lblAlgn val="ctr"/>
        <c:lblOffset val="100"/>
        <c:noMultiLvlLbl val="0"/>
      </c:catAx>
      <c:valAx>
        <c:axId val="1095855056"/>
        <c:scaling>
          <c:orientation val="minMax"/>
          <c:max val="1.9000000000000001"/>
          <c:min val="1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>
                    <a:latin typeface="+mj-lt"/>
                  </a:defRPr>
                </a:pPr>
                <a:r>
                  <a:rPr lang="es-CO" sz="1200">
                    <a:latin typeface="+mj-lt"/>
                  </a:rPr>
                  <a:t>Factor de Capacidad de ductos</a:t>
                </a:r>
              </a:p>
            </c:rich>
          </c:tx>
          <c:layout>
            <c:manualLayout>
              <c:xMode val="edge"/>
              <c:yMode val="edge"/>
              <c:x val="1.143502883987035E-2"/>
              <c:y val="0.2154144311772878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+mj-lt"/>
              </a:defRPr>
            </a:pPr>
            <a:endParaRPr lang="es-ES"/>
          </a:p>
        </c:txPr>
        <c:crossAx val="1095857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136475694444441"/>
          <c:y val="7.9481111111111127E-2"/>
          <c:w val="0.58206788194444448"/>
          <c:h val="5.4471487629096871E-2"/>
        </c:manualLayout>
      </c:layout>
      <c:overlay val="0"/>
      <c:spPr>
        <a:ln>
          <a:noFill/>
        </a:ln>
      </c:spPr>
      <c:txPr>
        <a:bodyPr/>
        <a:lstStyle/>
        <a:p>
          <a:pPr>
            <a:defRPr sz="900" b="1">
              <a:latin typeface="+mj-lt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81547619047619"/>
          <c:y val="6.0660569105691065E-2"/>
          <c:w val="0.85446626984126983"/>
          <c:h val="0.750347222222222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'9-1'!$E$4</c:f>
              <c:strCache>
                <c:ptCount val="1"/>
                <c:pt idx="0">
                  <c:v>Sebastopol - Lisama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'9-1'!$B$5:$B$8</c:f>
              <c:numCache>
                <c:formatCode>General</c:formatCode>
                <c:ptCount val="4"/>
                <c:pt idx="0">
                  <c:v>2023</c:v>
                </c:pt>
                <c:pt idx="1">
                  <c:v>2028</c:v>
                </c:pt>
                <c:pt idx="2">
                  <c:v>2033</c:v>
                </c:pt>
                <c:pt idx="3">
                  <c:v>2036</c:v>
                </c:pt>
              </c:numCache>
            </c:numRef>
          </c:cat>
          <c:val>
            <c:numRef>
              <c:f>'9-1'!$E$5:$E$8</c:f>
              <c:numCache>
                <c:formatCode>0</c:formatCode>
                <c:ptCount val="4"/>
                <c:pt idx="0">
                  <c:v>350.32939337603131</c:v>
                </c:pt>
                <c:pt idx="1">
                  <c:v>224.46259262401017</c:v>
                </c:pt>
                <c:pt idx="2">
                  <c:v>197.95028047711855</c:v>
                </c:pt>
                <c:pt idx="3">
                  <c:v>186.6160796826974</c:v>
                </c:pt>
              </c:numCache>
            </c:numRef>
          </c:val>
        </c:ser>
        <c:ser>
          <c:idx val="1"/>
          <c:order val="1"/>
          <c:tx>
            <c:strRef>
              <c:f>'9-1'!$D$4</c:f>
              <c:strCache>
                <c:ptCount val="1"/>
                <c:pt idx="0">
                  <c:v>Terminales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'9-1'!$B$5:$B$8</c:f>
              <c:numCache>
                <c:formatCode>General</c:formatCode>
                <c:ptCount val="4"/>
                <c:pt idx="0">
                  <c:v>2023</c:v>
                </c:pt>
                <c:pt idx="1">
                  <c:v>2028</c:v>
                </c:pt>
                <c:pt idx="2">
                  <c:v>2033</c:v>
                </c:pt>
                <c:pt idx="3">
                  <c:v>2036</c:v>
                </c:pt>
              </c:numCache>
            </c:numRef>
          </c:cat>
          <c:val>
            <c:numRef>
              <c:f>'9-1'!$D$5:$D$8</c:f>
              <c:numCache>
                <c:formatCode>0</c:formatCode>
                <c:ptCount val="4"/>
                <c:pt idx="0">
                  <c:v>360.85625316184974</c:v>
                </c:pt>
                <c:pt idx="1">
                  <c:v>231.20734851486975</c:v>
                </c:pt>
                <c:pt idx="2">
                  <c:v>203.8983821395714</c:v>
                </c:pt>
                <c:pt idx="3">
                  <c:v>192.22360603287808</c:v>
                </c:pt>
              </c:numCache>
            </c:numRef>
          </c:val>
        </c:ser>
        <c:ser>
          <c:idx val="0"/>
          <c:order val="2"/>
          <c:tx>
            <c:strRef>
              <c:f>'9-1'!$C$4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'9-1'!$B$5:$B$8</c:f>
              <c:numCache>
                <c:formatCode>General</c:formatCode>
                <c:ptCount val="4"/>
                <c:pt idx="0">
                  <c:v>2023</c:v>
                </c:pt>
                <c:pt idx="1">
                  <c:v>2028</c:v>
                </c:pt>
                <c:pt idx="2">
                  <c:v>2033</c:v>
                </c:pt>
                <c:pt idx="3">
                  <c:v>2036</c:v>
                </c:pt>
              </c:numCache>
            </c:numRef>
          </c:cat>
          <c:val>
            <c:numRef>
              <c:f>'9-1'!$C$5:$C$8</c:f>
              <c:numCache>
                <c:formatCode>0</c:formatCode>
                <c:ptCount val="4"/>
                <c:pt idx="0">
                  <c:v>358.70559548285667</c:v>
                </c:pt>
                <c:pt idx="1">
                  <c:v>229.82938192799148</c:v>
                </c:pt>
                <c:pt idx="2">
                  <c:v>202.68317354213011</c:v>
                </c:pt>
                <c:pt idx="3">
                  <c:v>191.07797762606501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5859368"/>
        <c:axId val="1095855448"/>
      </c:barChart>
      <c:catAx>
        <c:axId val="1095859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5855448"/>
        <c:crosses val="autoZero"/>
        <c:auto val="1"/>
        <c:lblAlgn val="ctr"/>
        <c:lblOffset val="100"/>
        <c:noMultiLvlLbl val="0"/>
      </c:catAx>
      <c:valAx>
        <c:axId val="109585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</a:rPr>
                  <a:t>Cargo [ $/gal ] </a:t>
                </a:r>
              </a:p>
            </c:rich>
          </c:tx>
          <c:layout>
            <c:manualLayout>
              <c:xMode val="edge"/>
              <c:yMode val="edge"/>
              <c:x val="5.0396825396825393E-3"/>
              <c:y val="0.278267276422764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5859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1870078740157478E-2"/>
          <c:y val="0.89838181685622631"/>
          <c:w val="0.97570428696412947"/>
          <c:h val="7.38404053659959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81547619047619"/>
          <c:y val="6.0660569105691065E-2"/>
          <c:w val="0.85446626984126983"/>
          <c:h val="0.750347222222222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'9-2'!$E$7</c:f>
              <c:strCache>
                <c:ptCount val="1"/>
                <c:pt idx="0">
                  <c:v>Sebastopol - Lisama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'9-2'!$B$8:$B$12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'9-2'!$E$8:$E$12</c:f>
              <c:numCache>
                <c:formatCode>0</c:formatCode>
                <c:ptCount val="5"/>
                <c:pt idx="0">
                  <c:v>164.87916725476128</c:v>
                </c:pt>
                <c:pt idx="1">
                  <c:v>185.17414567059765</c:v>
                </c:pt>
                <c:pt idx="2">
                  <c:v>208.60577148270005</c:v>
                </c:pt>
                <c:pt idx="3">
                  <c:v>235.35435150003605</c:v>
                </c:pt>
                <c:pt idx="4">
                  <c:v>266.30246729706755</c:v>
                </c:pt>
              </c:numCache>
            </c:numRef>
          </c:val>
        </c:ser>
        <c:ser>
          <c:idx val="1"/>
          <c:order val="1"/>
          <c:tx>
            <c:strRef>
              <c:f>'9-2'!$D$7</c:f>
              <c:strCache>
                <c:ptCount val="1"/>
                <c:pt idx="0">
                  <c:v>Terminales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'9-2'!$B$8:$B$12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'9-2'!$D$8:$D$12</c:f>
              <c:numCache>
                <c:formatCode>0</c:formatCode>
                <c:ptCount val="5"/>
                <c:pt idx="0">
                  <c:v>169.83353279790711</c:v>
                </c:pt>
                <c:pt idx="1">
                  <c:v>190.738344120086</c:v>
                </c:pt>
                <c:pt idx="2">
                  <c:v>214.87405427150338</c:v>
                </c:pt>
                <c:pt idx="3">
                  <c:v>242.42638800358975</c:v>
                </c:pt>
                <c:pt idx="4">
                  <c:v>274.30444711051911</c:v>
                </c:pt>
              </c:numCache>
            </c:numRef>
          </c:val>
        </c:ser>
        <c:ser>
          <c:idx val="0"/>
          <c:order val="2"/>
          <c:tx>
            <c:strRef>
              <c:f>'9-2'!$C$7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'9-2'!$B$8:$B$12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'9-2'!$C$8:$C$12</c:f>
              <c:numCache>
                <c:formatCode>0</c:formatCode>
                <c:ptCount val="5"/>
                <c:pt idx="0">
                  <c:v>168.82134639885783</c:v>
                </c:pt>
                <c:pt idx="1">
                  <c:v>189.60156768662827</c:v>
                </c:pt>
                <c:pt idx="2">
                  <c:v>213.5934320548001</c:v>
                </c:pt>
                <c:pt idx="3">
                  <c:v>240.9815573587496</c:v>
                </c:pt>
                <c:pt idx="4">
                  <c:v>272.66962726081135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1095854664"/>
        <c:axId val="1095857408"/>
      </c:barChart>
      <c:catAx>
        <c:axId val="1095854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5857408"/>
        <c:crosses val="autoZero"/>
        <c:auto val="1"/>
        <c:lblAlgn val="ctr"/>
        <c:lblOffset val="100"/>
        <c:noMultiLvlLbl val="0"/>
      </c:catAx>
      <c:valAx>
        <c:axId val="1095857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</a:rPr>
                  <a:t>Cargo [ $/gal ] </a:t>
                </a:r>
              </a:p>
            </c:rich>
          </c:tx>
          <c:layout>
            <c:manualLayout>
              <c:xMode val="edge"/>
              <c:yMode val="edge"/>
              <c:x val="5.0396825396825393E-3"/>
              <c:y val="0.278267276422764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5854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1870078740157478E-2"/>
          <c:y val="0.89838181685622631"/>
          <c:w val="0.97570428696412947"/>
          <c:h val="7.38404053659959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41468253968255"/>
          <c:y val="6.0660569105691065E-2"/>
          <c:w val="0.84186706349206353"/>
          <c:h val="0.70054346405228762"/>
        </c:manualLayout>
      </c:layout>
      <c:lineChart>
        <c:grouping val="standard"/>
        <c:varyColors val="0"/>
        <c:ser>
          <c:idx val="0"/>
          <c:order val="0"/>
          <c:tx>
            <c:strRef>
              <c:f>'9-3'!$C$4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'9-3'!$B$5:$B$9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'9-3'!$C$5:$C$9</c:f>
              <c:numCache>
                <c:formatCode>0</c:formatCode>
                <c:ptCount val="5"/>
                <c:pt idx="0">
                  <c:v>276.57765050519004</c:v>
                </c:pt>
                <c:pt idx="1">
                  <c:v>350.32939337603131</c:v>
                </c:pt>
                <c:pt idx="2">
                  <c:v>462.99275140091873</c:v>
                </c:pt>
                <c:pt idx="3">
                  <c:v>651.04196622439281</c:v>
                </c:pt>
                <c:pt idx="4">
                  <c:v>1030.3150008659804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'9-3'!$D$4</c:f>
              <c:strCache>
                <c:ptCount val="1"/>
                <c:pt idx="0">
                  <c:v>2028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'9-3'!$B$5:$B$9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'9-3'!$D$5:$D$9</c:f>
              <c:numCache>
                <c:formatCode>0</c:formatCode>
                <c:ptCount val="5"/>
                <c:pt idx="0">
                  <c:v>192.29391019694023</c:v>
                </c:pt>
                <c:pt idx="1">
                  <c:v>224.46259262401017</c:v>
                </c:pt>
                <c:pt idx="2">
                  <c:v>264.90216399378363</c:v>
                </c:pt>
                <c:pt idx="3">
                  <c:v>316.04262728780088</c:v>
                </c:pt>
                <c:pt idx="4">
                  <c:v>383.06807473284005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'9-3'!$E$4</c:f>
              <c:strCache>
                <c:ptCount val="1"/>
                <c:pt idx="0">
                  <c:v>2033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'9-3'!$B$5:$B$9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'9-3'!$E$5:$E$9</c:f>
              <c:numCache>
                <c:formatCode>0</c:formatCode>
                <c:ptCount val="5"/>
                <c:pt idx="0">
                  <c:v>174.04819984857741</c:v>
                </c:pt>
                <c:pt idx="1">
                  <c:v>197.95028047711855</c:v>
                </c:pt>
                <c:pt idx="2">
                  <c:v>226.31158869631039</c:v>
                </c:pt>
                <c:pt idx="3">
                  <c:v>259.73555350521781</c:v>
                </c:pt>
                <c:pt idx="4">
                  <c:v>299.87549773730314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'9-3'!$F$4</c:f>
              <c:strCache>
                <c:ptCount val="1"/>
                <c:pt idx="0">
                  <c:v>2036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'9-3'!$B$5:$B$9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'9-3'!$F$5:$F$9</c:f>
              <c:numCache>
                <c:formatCode>0</c:formatCode>
                <c:ptCount val="5"/>
                <c:pt idx="0">
                  <c:v>165.92764613868121</c:v>
                </c:pt>
                <c:pt idx="1">
                  <c:v>186.6160796826974</c:v>
                </c:pt>
                <c:pt idx="2">
                  <c:v>210.57510691960067</c:v>
                </c:pt>
                <c:pt idx="3">
                  <c:v>238.02203248573016</c:v>
                </c:pt>
                <c:pt idx="4">
                  <c:v>269.90695461211249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5850744"/>
        <c:axId val="1095855840"/>
      </c:lineChart>
      <c:catAx>
        <c:axId val="1095850744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5855840"/>
        <c:crosses val="autoZero"/>
        <c:auto val="1"/>
        <c:lblAlgn val="ctr"/>
        <c:lblOffset val="100"/>
        <c:noMultiLvlLbl val="0"/>
      </c:catAx>
      <c:valAx>
        <c:axId val="1095855840"/>
        <c:scaling>
          <c:orientation val="minMax"/>
          <c:max val="10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</a:rPr>
                  <a:t>Cargo [ $/gal ] </a:t>
                </a:r>
              </a:p>
            </c:rich>
          </c:tx>
          <c:layout>
            <c:manualLayout>
              <c:xMode val="edge"/>
              <c:yMode val="edge"/>
              <c:x val="5.0396825396825393E-3"/>
              <c:y val="0.278267276422764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5850744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465277777777776E-2"/>
          <c:y val="0.92743398692810453"/>
          <c:w val="0.8726126984126984"/>
          <c:h val="6.6195751633986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78104575163374E-2"/>
          <c:y val="3.2558539531590526E-2"/>
          <c:w val="0.89016454248366017"/>
          <c:h val="0.7883827777777777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'10-1'!$B$6</c:f>
              <c:strCache>
                <c:ptCount val="1"/>
                <c:pt idx="0">
                  <c:v>Gasolina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'10-1'!$C$4:$X$4</c15:sqref>
                  </c15:fullRef>
                </c:ext>
              </c:extLst>
              <c:f>'10-1'!$D$4:$X$4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'10-1'!$C$6:$X$6</c15:sqref>
                  </c15:fullRef>
                </c:ext>
              </c:extLst>
              <c:f>'10-1'!$D$6:$X$6</c:f>
              <c:numCache>
                <c:formatCode>#,##0</c:formatCode>
                <c:ptCount val="21"/>
                <c:pt idx="0">
                  <c:v>61.863999999999997</c:v>
                </c:pt>
                <c:pt idx="1">
                  <c:v>61.863999999999997</c:v>
                </c:pt>
                <c:pt idx="2">
                  <c:v>61.863999999999997</c:v>
                </c:pt>
                <c:pt idx="3">
                  <c:v>61.863999999999997</c:v>
                </c:pt>
                <c:pt idx="4">
                  <c:v>61.863999999999997</c:v>
                </c:pt>
                <c:pt idx="5">
                  <c:v>61.863999999999997</c:v>
                </c:pt>
                <c:pt idx="6">
                  <c:v>61.863999999999997</c:v>
                </c:pt>
                <c:pt idx="7">
                  <c:v>74</c:v>
                </c:pt>
                <c:pt idx="8">
                  <c:v>74</c:v>
                </c:pt>
                <c:pt idx="9">
                  <c:v>74</c:v>
                </c:pt>
                <c:pt idx="10">
                  <c:v>74</c:v>
                </c:pt>
                <c:pt idx="11">
                  <c:v>74</c:v>
                </c:pt>
                <c:pt idx="12">
                  <c:v>74</c:v>
                </c:pt>
                <c:pt idx="13">
                  <c:v>74</c:v>
                </c:pt>
                <c:pt idx="14">
                  <c:v>74</c:v>
                </c:pt>
                <c:pt idx="15">
                  <c:v>74</c:v>
                </c:pt>
                <c:pt idx="16">
                  <c:v>74</c:v>
                </c:pt>
                <c:pt idx="17">
                  <c:v>74</c:v>
                </c:pt>
                <c:pt idx="18">
                  <c:v>74</c:v>
                </c:pt>
                <c:pt idx="19">
                  <c:v>74</c:v>
                </c:pt>
                <c:pt idx="20">
                  <c:v>74</c:v>
                </c:pt>
              </c:numCache>
            </c:numRef>
          </c:val>
        </c:ser>
        <c:ser>
          <c:idx val="0"/>
          <c:order val="1"/>
          <c:tx>
            <c:strRef>
              <c:f>'10-1'!$B$5</c:f>
              <c:strCache>
                <c:ptCount val="1"/>
                <c:pt idx="0">
                  <c:v>ACPM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'10-1'!$C$4:$X$4</c15:sqref>
                  </c15:fullRef>
                </c:ext>
              </c:extLst>
              <c:f>'10-1'!$D$4:$X$4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'10-1'!$C$5:$X$5</c15:sqref>
                  </c15:fullRef>
                </c:ext>
              </c:extLst>
              <c:f>'10-1'!$D$5:$X$5</c:f>
              <c:numCache>
                <c:formatCode>#,##0</c:formatCode>
                <c:ptCount val="21"/>
                <c:pt idx="0">
                  <c:v>64.162999999999997</c:v>
                </c:pt>
                <c:pt idx="1">
                  <c:v>64.162999999999997</c:v>
                </c:pt>
                <c:pt idx="2">
                  <c:v>64.162999999999997</c:v>
                </c:pt>
                <c:pt idx="3">
                  <c:v>64.162999999999997</c:v>
                </c:pt>
                <c:pt idx="4">
                  <c:v>64.162999999999997</c:v>
                </c:pt>
                <c:pt idx="5">
                  <c:v>64.162999999999997</c:v>
                </c:pt>
                <c:pt idx="6">
                  <c:v>64.162999999999997</c:v>
                </c:pt>
                <c:pt idx="7">
                  <c:v>76.75</c:v>
                </c:pt>
                <c:pt idx="8">
                  <c:v>76.75</c:v>
                </c:pt>
                <c:pt idx="9">
                  <c:v>76.75</c:v>
                </c:pt>
                <c:pt idx="10">
                  <c:v>76.75</c:v>
                </c:pt>
                <c:pt idx="11">
                  <c:v>76.75</c:v>
                </c:pt>
                <c:pt idx="12">
                  <c:v>76.75</c:v>
                </c:pt>
                <c:pt idx="13">
                  <c:v>76.75</c:v>
                </c:pt>
                <c:pt idx="14">
                  <c:v>76.75</c:v>
                </c:pt>
                <c:pt idx="15">
                  <c:v>76.75</c:v>
                </c:pt>
                <c:pt idx="16">
                  <c:v>76.75</c:v>
                </c:pt>
                <c:pt idx="17">
                  <c:v>76.75</c:v>
                </c:pt>
                <c:pt idx="18">
                  <c:v>76.75</c:v>
                </c:pt>
                <c:pt idx="19">
                  <c:v>76.75</c:v>
                </c:pt>
                <c:pt idx="20">
                  <c:v>76.75</c:v>
                </c:pt>
              </c:numCache>
            </c:numRef>
          </c:val>
        </c:ser>
        <c:ser>
          <c:idx val="2"/>
          <c:order val="2"/>
          <c:tx>
            <c:strRef>
              <c:f>'10-1'!$B$7</c:f>
              <c:strCache>
                <c:ptCount val="1"/>
                <c:pt idx="0">
                  <c:v>Jet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'10-1'!$C$4:$X$4</c15:sqref>
                  </c15:fullRef>
                </c:ext>
              </c:extLst>
              <c:f>'10-1'!$D$4:$X$4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'10-1'!$C$7:$X$7</c15:sqref>
                  </c15:fullRef>
                </c:ext>
              </c:extLst>
              <c:f>'10-1'!$D$7:$X$7</c:f>
              <c:numCache>
                <c:formatCode>#,##0</c:formatCode>
                <c:ptCount val="21"/>
                <c:pt idx="0">
                  <c:v>21.109000000000002</c:v>
                </c:pt>
                <c:pt idx="1">
                  <c:v>21.109000000000002</c:v>
                </c:pt>
                <c:pt idx="2">
                  <c:v>21.109000000000002</c:v>
                </c:pt>
                <c:pt idx="3">
                  <c:v>21.109000000000002</c:v>
                </c:pt>
                <c:pt idx="4">
                  <c:v>21.109000000000002</c:v>
                </c:pt>
                <c:pt idx="5">
                  <c:v>21.109000000000002</c:v>
                </c:pt>
                <c:pt idx="6">
                  <c:v>21.109000000000002</c:v>
                </c:pt>
                <c:pt idx="7">
                  <c:v>25.25</c:v>
                </c:pt>
                <c:pt idx="8">
                  <c:v>25.25</c:v>
                </c:pt>
                <c:pt idx="9">
                  <c:v>25.25</c:v>
                </c:pt>
                <c:pt idx="10">
                  <c:v>25.25</c:v>
                </c:pt>
                <c:pt idx="11">
                  <c:v>25.25</c:v>
                </c:pt>
                <c:pt idx="12">
                  <c:v>25.25</c:v>
                </c:pt>
                <c:pt idx="13">
                  <c:v>25.25</c:v>
                </c:pt>
                <c:pt idx="14">
                  <c:v>25.25</c:v>
                </c:pt>
                <c:pt idx="15">
                  <c:v>25.25</c:v>
                </c:pt>
                <c:pt idx="16">
                  <c:v>25.25</c:v>
                </c:pt>
                <c:pt idx="17">
                  <c:v>25.25</c:v>
                </c:pt>
                <c:pt idx="18">
                  <c:v>25.25</c:v>
                </c:pt>
                <c:pt idx="19">
                  <c:v>25.25</c:v>
                </c:pt>
                <c:pt idx="20">
                  <c:v>25.25</c:v>
                </c:pt>
              </c:numCache>
            </c:numRef>
          </c:val>
        </c:ser>
        <c:ser>
          <c:idx val="3"/>
          <c:order val="3"/>
          <c:tx>
            <c:strRef>
              <c:f>'10-1'!$B$8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'10-1'!$C$4:$X$4</c15:sqref>
                  </c15:fullRef>
                </c:ext>
              </c:extLst>
              <c:f>'10-1'!$D$4:$X$4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'10-1'!$C$8:$X$8</c15:sqref>
                  </c15:fullRef>
                </c:ext>
              </c:extLst>
              <c:f>'10-1'!$D$8:$X$8</c:f>
              <c:numCache>
                <c:formatCode>#,##0</c:formatCode>
                <c:ptCount val="21"/>
                <c:pt idx="0">
                  <c:v>61.864000000000004</c:v>
                </c:pt>
                <c:pt idx="1">
                  <c:v>61.864000000000004</c:v>
                </c:pt>
                <c:pt idx="2">
                  <c:v>61.864000000000004</c:v>
                </c:pt>
                <c:pt idx="3">
                  <c:v>61.864000000000004</c:v>
                </c:pt>
                <c:pt idx="4">
                  <c:v>61.864000000000004</c:v>
                </c:pt>
                <c:pt idx="5">
                  <c:v>61.864000000000004</c:v>
                </c:pt>
                <c:pt idx="6">
                  <c:v>61.864000000000004</c:v>
                </c:pt>
                <c:pt idx="7">
                  <c:v>74.000000000000014</c:v>
                </c:pt>
                <c:pt idx="8">
                  <c:v>74.000000000000014</c:v>
                </c:pt>
                <c:pt idx="9">
                  <c:v>74.000000000000014</c:v>
                </c:pt>
                <c:pt idx="10">
                  <c:v>74.000000000000014</c:v>
                </c:pt>
                <c:pt idx="11">
                  <c:v>74.000000000000014</c:v>
                </c:pt>
                <c:pt idx="12">
                  <c:v>74.000000000000014</c:v>
                </c:pt>
                <c:pt idx="13">
                  <c:v>74.000000000000014</c:v>
                </c:pt>
                <c:pt idx="14">
                  <c:v>74.000000000000014</c:v>
                </c:pt>
                <c:pt idx="15">
                  <c:v>74.000000000000014</c:v>
                </c:pt>
                <c:pt idx="16">
                  <c:v>74.000000000000014</c:v>
                </c:pt>
                <c:pt idx="17">
                  <c:v>74.000000000000014</c:v>
                </c:pt>
                <c:pt idx="18">
                  <c:v>74.000000000000014</c:v>
                </c:pt>
                <c:pt idx="19">
                  <c:v>74.000000000000014</c:v>
                </c:pt>
                <c:pt idx="20">
                  <c:v>74.000000000000014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50495504"/>
        <c:axId val="1150496680"/>
      </c:barChart>
      <c:catAx>
        <c:axId val="115049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50496680"/>
        <c:crosses val="autoZero"/>
        <c:auto val="1"/>
        <c:lblAlgn val="ctr"/>
        <c:lblOffset val="100"/>
        <c:noMultiLvlLbl val="0"/>
      </c:catAx>
      <c:valAx>
        <c:axId val="1150496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200" b="1"/>
                  <a:t>kBPD</a:t>
                </a:r>
              </a:p>
            </c:rich>
          </c:tx>
          <c:layout>
            <c:manualLayout>
              <c:xMode val="edge"/>
              <c:yMode val="edge"/>
              <c:x val="1.5771241830065353E-3"/>
              <c:y val="0.393149722222222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50495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233159775061781E-3"/>
          <c:y val="0.93229268751982475"/>
          <c:w val="0.99371064043614943"/>
          <c:h val="4.9948109099307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2935742610222E-2"/>
          <c:y val="1.9168287037037036E-2"/>
          <c:w val="0.89671115417910807"/>
          <c:h val="0.713749299719887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'10-2'!$A$7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invertIfNegative val="0"/>
          <c:cat>
            <c:numRef>
              <c:f>'10-2'!$B$6:$V$6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'10-2'!$B$7:$V$7</c:f>
              <c:numCache>
                <c:formatCode>0.0</c:formatCode>
                <c:ptCount val="21"/>
                <c:pt idx="0">
                  <c:v>251.07700616438356</c:v>
                </c:pt>
                <c:pt idx="1">
                  <c:v>254.46532377049175</c:v>
                </c:pt>
                <c:pt idx="2">
                  <c:v>226.40190705142606</c:v>
                </c:pt>
                <c:pt idx="3">
                  <c:v>202.5167054794521</c:v>
                </c:pt>
                <c:pt idx="4">
                  <c:v>206.94944589041097</c:v>
                </c:pt>
                <c:pt idx="5">
                  <c:v>215.2830681320072</c:v>
                </c:pt>
                <c:pt idx="6">
                  <c:v>232.99002729872575</c:v>
                </c:pt>
                <c:pt idx="7">
                  <c:v>199.71793365066583</c:v>
                </c:pt>
                <c:pt idx="8">
                  <c:v>183.62568652681531</c:v>
                </c:pt>
                <c:pt idx="9">
                  <c:v>150.69560519337176</c:v>
                </c:pt>
                <c:pt idx="10">
                  <c:v>121.8430748180714</c:v>
                </c:pt>
                <c:pt idx="11">
                  <c:v>99.39518471568114</c:v>
                </c:pt>
                <c:pt idx="12">
                  <c:v>81.122070998050503</c:v>
                </c:pt>
                <c:pt idx="13">
                  <c:v>68.390390693640313</c:v>
                </c:pt>
                <c:pt idx="14">
                  <c:v>57.392164683868565</c:v>
                </c:pt>
                <c:pt idx="15">
                  <c:v>43.769180048657134</c:v>
                </c:pt>
                <c:pt idx="16">
                  <c:v>23.549675868569867</c:v>
                </c:pt>
                <c:pt idx="17">
                  <c:v>17.525334236478727</c:v>
                </c:pt>
                <c:pt idx="18">
                  <c:v>2.0184273682115448</c:v>
                </c:pt>
                <c:pt idx="19">
                  <c:v>1.5572443802830878</c:v>
                </c:pt>
                <c:pt idx="20">
                  <c:v>1.1981697431001426</c:v>
                </c:pt>
              </c:numCache>
            </c:numRef>
          </c:val>
        </c:ser>
        <c:ser>
          <c:idx val="2"/>
          <c:order val="1"/>
          <c:tx>
            <c:strRef>
              <c:f>'10-2'!$A$8</c:f>
              <c:strCache>
                <c:ptCount val="1"/>
                <c:pt idx="0">
                  <c:v>Araguaney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'10-2'!$B$6:$V$6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'10-2'!$B$8:$V$8</c:f>
              <c:numCache>
                <c:formatCode>0.0</c:formatCode>
                <c:ptCount val="21"/>
                <c:pt idx="0">
                  <c:v>40.596404109589031</c:v>
                </c:pt>
                <c:pt idx="1">
                  <c:v>50.19534767759562</c:v>
                </c:pt>
                <c:pt idx="2">
                  <c:v>55.974470547945216</c:v>
                </c:pt>
                <c:pt idx="3">
                  <c:v>52.603978767123294</c:v>
                </c:pt>
                <c:pt idx="4">
                  <c:v>46.785706164383562</c:v>
                </c:pt>
                <c:pt idx="5">
                  <c:v>37.762058743169405</c:v>
                </c:pt>
                <c:pt idx="6">
                  <c:v>32.607195890410956</c:v>
                </c:pt>
                <c:pt idx="7">
                  <c:v>32.747347260273969</c:v>
                </c:pt>
                <c:pt idx="8">
                  <c:v>27.946615753424659</c:v>
                </c:pt>
                <c:pt idx="9">
                  <c:v>21.834227459016393</c:v>
                </c:pt>
                <c:pt idx="10">
                  <c:v>14.312286986301368</c:v>
                </c:pt>
                <c:pt idx="11">
                  <c:v>8.1034363013698645</c:v>
                </c:pt>
                <c:pt idx="12">
                  <c:v>3.4778212328767122</c:v>
                </c:pt>
                <c:pt idx="13">
                  <c:v>1.3672493169398909</c:v>
                </c:pt>
                <c:pt idx="14">
                  <c:v>0.68324246575342462</c:v>
                </c:pt>
                <c:pt idx="15">
                  <c:v>0.36988150684931509</c:v>
                </c:pt>
                <c:pt idx="16">
                  <c:v>0.25823287671232881</c:v>
                </c:pt>
                <c:pt idx="17">
                  <c:v>7.6368852459016395E-2</c:v>
                </c:pt>
                <c:pt idx="18">
                  <c:v>6.7859589041095889E-2</c:v>
                </c:pt>
                <c:pt idx="19">
                  <c:v>6.2058904109589037E-2</c:v>
                </c:pt>
                <c:pt idx="20">
                  <c:v>5.7803424657534241E-2</c:v>
                </c:pt>
              </c:numCache>
            </c:numRef>
          </c:val>
        </c:ser>
        <c:ser>
          <c:idx val="3"/>
          <c:order val="2"/>
          <c:tx>
            <c:strRef>
              <c:f>'10-2'!$A$9</c:f>
              <c:strCache>
                <c:ptCount val="1"/>
                <c:pt idx="0">
                  <c:v>Ayacucho</c:v>
                </c:pt>
              </c:strCache>
            </c:strRef>
          </c:tx>
          <c:spPr>
            <a:solidFill>
              <a:srgbClr val="005305"/>
            </a:solidFill>
            <a:ln>
              <a:noFill/>
            </a:ln>
            <a:effectLst/>
          </c:spPr>
          <c:invertIfNegative val="0"/>
          <c:cat>
            <c:numRef>
              <c:f>'10-2'!$B$6:$V$6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'10-2'!$B$9:$V$9</c:f>
              <c:numCache>
                <c:formatCode>0.0</c:formatCode>
                <c:ptCount val="21"/>
                <c:pt idx="0">
                  <c:v>25.276522602739725</c:v>
                </c:pt>
                <c:pt idx="1">
                  <c:v>31.774171448087433</c:v>
                </c:pt>
                <c:pt idx="2">
                  <c:v>32.795541780821914</c:v>
                </c:pt>
                <c:pt idx="3">
                  <c:v>33.277797260273971</c:v>
                </c:pt>
                <c:pt idx="4">
                  <c:v>31.34253904109589</c:v>
                </c:pt>
                <c:pt idx="5">
                  <c:v>28.502888661202185</c:v>
                </c:pt>
                <c:pt idx="6">
                  <c:v>25.889989726027402</c:v>
                </c:pt>
                <c:pt idx="7">
                  <c:v>22.927363698630135</c:v>
                </c:pt>
                <c:pt idx="8">
                  <c:v>20.046096575342467</c:v>
                </c:pt>
                <c:pt idx="9">
                  <c:v>17.516831284153007</c:v>
                </c:pt>
                <c:pt idx="10">
                  <c:v>15.139026027397261</c:v>
                </c:pt>
                <c:pt idx="11">
                  <c:v>13.344541780821917</c:v>
                </c:pt>
                <c:pt idx="12">
                  <c:v>11.682520547945206</c:v>
                </c:pt>
                <c:pt idx="13">
                  <c:v>10.150828551912568</c:v>
                </c:pt>
                <c:pt idx="14">
                  <c:v>8.8743910958904113</c:v>
                </c:pt>
                <c:pt idx="15">
                  <c:v>7.8602123287671226</c:v>
                </c:pt>
                <c:pt idx="16">
                  <c:v>6.855236301369863</c:v>
                </c:pt>
                <c:pt idx="17">
                  <c:v>6.2074214480874321</c:v>
                </c:pt>
                <c:pt idx="18">
                  <c:v>5.6998363013698627</c:v>
                </c:pt>
                <c:pt idx="19">
                  <c:v>4.894246575342466</c:v>
                </c:pt>
                <c:pt idx="20">
                  <c:v>4.2649589041095899</c:v>
                </c:pt>
              </c:numCache>
            </c:numRef>
          </c:val>
        </c:ser>
        <c:ser>
          <c:idx val="4"/>
          <c:order val="3"/>
          <c:tx>
            <c:strRef>
              <c:f>'10-2'!$A$10</c:f>
              <c:strCache>
                <c:ptCount val="1"/>
                <c:pt idx="0">
                  <c:v>Banadia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'10-2'!$B$6:$V$6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'10-2'!$B$10:$V$10</c:f>
              <c:numCache>
                <c:formatCode>0.0</c:formatCode>
                <c:ptCount val="21"/>
                <c:pt idx="0">
                  <c:v>0.11001095890410958</c:v>
                </c:pt>
                <c:pt idx="1">
                  <c:v>0.19145901639344262</c:v>
                </c:pt>
                <c:pt idx="2">
                  <c:v>0.18347945205479452</c:v>
                </c:pt>
                <c:pt idx="3">
                  <c:v>0.17533972602739725</c:v>
                </c:pt>
                <c:pt idx="4">
                  <c:v>0.16758630136986302</c:v>
                </c:pt>
                <c:pt idx="5">
                  <c:v>0.15975409836065574</c:v>
                </c:pt>
                <c:pt idx="6">
                  <c:v>0.15314794520547945</c:v>
                </c:pt>
                <c:pt idx="7">
                  <c:v>0.14641369863013698</c:v>
                </c:pt>
                <c:pt idx="8">
                  <c:v>0.13999726027397261</c:v>
                </c:pt>
                <c:pt idx="9">
                  <c:v>0.13350819672131145</c:v>
                </c:pt>
                <c:pt idx="10">
                  <c:v>0.12803835616438358</c:v>
                </c:pt>
                <c:pt idx="11">
                  <c:v>0.12245479452054794</c:v>
                </c:pt>
                <c:pt idx="12">
                  <c:v>6.8493150684931503E-2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5"/>
          <c:order val="4"/>
          <c:tx>
            <c:strRef>
              <c:f>'10-2'!$A$11</c:f>
              <c:strCache>
                <c:ptCount val="1"/>
                <c:pt idx="0">
                  <c:v>Caño Limon</c:v>
                </c:pt>
              </c:strCache>
            </c:strRef>
          </c:tx>
          <c:spPr>
            <a:solidFill>
              <a:srgbClr val="548D00"/>
            </a:solidFill>
            <a:ln>
              <a:noFill/>
            </a:ln>
            <a:effectLst/>
          </c:spPr>
          <c:invertIfNegative val="0"/>
          <c:cat>
            <c:numRef>
              <c:f>'10-2'!$B$6:$V$6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'10-2'!$B$11:$V$11</c:f>
              <c:numCache>
                <c:formatCode>0.0</c:formatCode>
                <c:ptCount val="21"/>
                <c:pt idx="0">
                  <c:v>50.13423698630136</c:v>
                </c:pt>
                <c:pt idx="1">
                  <c:v>46.765129781420768</c:v>
                </c:pt>
                <c:pt idx="2">
                  <c:v>35.646065753424665</c:v>
                </c:pt>
                <c:pt idx="3">
                  <c:v>27.480558219178082</c:v>
                </c:pt>
                <c:pt idx="4">
                  <c:v>21.667823287671229</c:v>
                </c:pt>
                <c:pt idx="5">
                  <c:v>16.737119535519128</c:v>
                </c:pt>
                <c:pt idx="6">
                  <c:v>7.8003808219178081</c:v>
                </c:pt>
                <c:pt idx="7">
                  <c:v>0.49091232876712332</c:v>
                </c:pt>
                <c:pt idx="8">
                  <c:v>0.37704657534246577</c:v>
                </c:pt>
                <c:pt idx="9">
                  <c:v>0.30202185792349728</c:v>
                </c:pt>
                <c:pt idx="10">
                  <c:v>0.2515849315068493</c:v>
                </c:pt>
                <c:pt idx="11">
                  <c:v>0.21271917808219176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0"/>
          <c:order val="5"/>
          <c:tx>
            <c:strRef>
              <c:f>'10-2'!$A$12</c:f>
              <c:strCache>
                <c:ptCount val="1"/>
                <c:pt idx="0">
                  <c:v>CIB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'10-2'!$B$6:$V$6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'10-2'!$B$12:$V$12</c:f>
              <c:numCache>
                <c:formatCode>0.0</c:formatCode>
                <c:ptCount val="21"/>
                <c:pt idx="0">
                  <c:v>91.049679429536525</c:v>
                </c:pt>
                <c:pt idx="1">
                  <c:v>106.19187037764803</c:v>
                </c:pt>
                <c:pt idx="2">
                  <c:v>117.50778462834046</c:v>
                </c:pt>
                <c:pt idx="3">
                  <c:v>127.10928082191779</c:v>
                </c:pt>
                <c:pt idx="4">
                  <c:v>134.26574532521664</c:v>
                </c:pt>
                <c:pt idx="5">
                  <c:v>133.78446690317759</c:v>
                </c:pt>
                <c:pt idx="6">
                  <c:v>123.74232004001092</c:v>
                </c:pt>
                <c:pt idx="7">
                  <c:v>106.85793114986657</c:v>
                </c:pt>
                <c:pt idx="8">
                  <c:v>98.437733424247099</c:v>
                </c:pt>
                <c:pt idx="9">
                  <c:v>84.050465665493974</c:v>
                </c:pt>
                <c:pt idx="10">
                  <c:v>71.35392774416934</c:v>
                </c:pt>
                <c:pt idx="11">
                  <c:v>59.568349797898392</c:v>
                </c:pt>
                <c:pt idx="12">
                  <c:v>52.275266249409967</c:v>
                </c:pt>
                <c:pt idx="13">
                  <c:v>40.02042603885436</c:v>
                </c:pt>
                <c:pt idx="14">
                  <c:v>25.065343812186246</c:v>
                </c:pt>
                <c:pt idx="15">
                  <c:v>19.587669834711491</c:v>
                </c:pt>
                <c:pt idx="16">
                  <c:v>7.8546954998377965</c:v>
                </c:pt>
                <c:pt idx="17">
                  <c:v>6.2061726825321841</c:v>
                </c:pt>
                <c:pt idx="18">
                  <c:v>5.548085789958928</c:v>
                </c:pt>
                <c:pt idx="19">
                  <c:v>4.7780989649777332</c:v>
                </c:pt>
                <c:pt idx="20">
                  <c:v>4.2784399296614559</c:v>
                </c:pt>
              </c:numCache>
            </c:numRef>
          </c:val>
        </c:ser>
        <c:ser>
          <c:idx val="6"/>
          <c:order val="6"/>
          <c:tx>
            <c:strRef>
              <c:f>'10-2'!$A$13</c:f>
              <c:strCache>
                <c:ptCount val="1"/>
                <c:pt idx="0">
                  <c:v>Coveñas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  <a:prstDash val="sysDot"/>
            </a:ln>
            <a:effectLst/>
          </c:spPr>
          <c:invertIfNegative val="0"/>
          <c:cat>
            <c:numRef>
              <c:f>'10-2'!$B$6:$V$6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'10-2'!$B$13:$V$13</c:f>
              <c:numCache>
                <c:formatCode>0.0</c:formatCode>
                <c:ptCount val="21"/>
                <c:pt idx="0">
                  <c:v>1.0174164383561641</c:v>
                </c:pt>
                <c:pt idx="1">
                  <c:v>0.91389754098360654</c:v>
                </c:pt>
                <c:pt idx="2">
                  <c:v>0.84600136986301377</c:v>
                </c:pt>
                <c:pt idx="3">
                  <c:v>0.71030684931506849</c:v>
                </c:pt>
                <c:pt idx="4">
                  <c:v>0.6306979452054795</c:v>
                </c:pt>
                <c:pt idx="5">
                  <c:v>0.57003142076502733</c:v>
                </c:pt>
                <c:pt idx="6">
                  <c:v>0.53182465753424646</c:v>
                </c:pt>
                <c:pt idx="7">
                  <c:v>0.43650342465753428</c:v>
                </c:pt>
                <c:pt idx="8">
                  <c:v>0.39321027397260278</c:v>
                </c:pt>
                <c:pt idx="9">
                  <c:v>0.26129918032786886</c:v>
                </c:pt>
                <c:pt idx="10">
                  <c:v>0.22619041095890413</c:v>
                </c:pt>
                <c:pt idx="11">
                  <c:v>0.1694486301369863</c:v>
                </c:pt>
                <c:pt idx="12">
                  <c:v>0.11898013698630137</c:v>
                </c:pt>
                <c:pt idx="13">
                  <c:v>8.1704918032786872E-2</c:v>
                </c:pt>
                <c:pt idx="14">
                  <c:v>7.1384931506849311E-2</c:v>
                </c:pt>
                <c:pt idx="15">
                  <c:v>4.8799315068493145E-2</c:v>
                </c:pt>
                <c:pt idx="16">
                  <c:v>1.3138356164383563E-2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7"/>
          <c:order val="7"/>
          <c:tx>
            <c:strRef>
              <c:f>'10-2'!$A$14</c:f>
              <c:strCache>
                <c:ptCount val="1"/>
                <c:pt idx="0">
                  <c:v>Orito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'10-2'!$B$14:$V$14</c:f>
              <c:numCache>
                <c:formatCode>0.0</c:formatCode>
                <c:ptCount val="21"/>
                <c:pt idx="0">
                  <c:v>41.910975244886473</c:v>
                </c:pt>
                <c:pt idx="1">
                  <c:v>58.560508879781423</c:v>
                </c:pt>
                <c:pt idx="2">
                  <c:v>73.242792465753411</c:v>
                </c:pt>
                <c:pt idx="3">
                  <c:v>68.394970547945206</c:v>
                </c:pt>
                <c:pt idx="4">
                  <c:v>60.891686301369859</c:v>
                </c:pt>
                <c:pt idx="5">
                  <c:v>53.777882476233252</c:v>
                </c:pt>
                <c:pt idx="6">
                  <c:v>39.686765955535591</c:v>
                </c:pt>
                <c:pt idx="7">
                  <c:v>20.819515841387933</c:v>
                </c:pt>
                <c:pt idx="8">
                  <c:v>14.324637250759658</c:v>
                </c:pt>
                <c:pt idx="9">
                  <c:v>10.234931560771479</c:v>
                </c:pt>
                <c:pt idx="10">
                  <c:v>8.0125959512116225</c:v>
                </c:pt>
                <c:pt idx="11">
                  <c:v>6.6102433507118752</c:v>
                </c:pt>
                <c:pt idx="12">
                  <c:v>5.5649973211190211</c:v>
                </c:pt>
                <c:pt idx="13">
                  <c:v>5.0113521226294688</c:v>
                </c:pt>
                <c:pt idx="14">
                  <c:v>4.1264659144559266</c:v>
                </c:pt>
                <c:pt idx="15">
                  <c:v>4.2526934082506287</c:v>
                </c:pt>
                <c:pt idx="16">
                  <c:v>3.1608213293060059</c:v>
                </c:pt>
                <c:pt idx="17">
                  <c:v>1.9302817882352754</c:v>
                </c:pt>
                <c:pt idx="18">
                  <c:v>1.4520414064203238</c:v>
                </c:pt>
                <c:pt idx="19">
                  <c:v>0.85215252908323136</c:v>
                </c:pt>
                <c:pt idx="20">
                  <c:v>0.34254271822510463</c:v>
                </c:pt>
              </c:numCache>
            </c:numRef>
          </c:val>
        </c:ser>
        <c:ser>
          <c:idx val="8"/>
          <c:order val="8"/>
          <c:tx>
            <c:strRef>
              <c:f>'10-2'!$A$15</c:f>
              <c:strCache>
                <c:ptCount val="1"/>
                <c:pt idx="0">
                  <c:v>Porvenir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'10-2'!$B$15:$V$15</c:f>
              <c:numCache>
                <c:formatCode>0.0</c:formatCode>
                <c:ptCount val="21"/>
                <c:pt idx="0">
                  <c:v>140.05772808219177</c:v>
                </c:pt>
                <c:pt idx="1">
                  <c:v>140.19198907103825</c:v>
                </c:pt>
                <c:pt idx="2">
                  <c:v>117.81232945205484</c:v>
                </c:pt>
                <c:pt idx="3">
                  <c:v>121.14136301369862</c:v>
                </c:pt>
                <c:pt idx="4">
                  <c:v>100.10497945205479</c:v>
                </c:pt>
                <c:pt idx="5">
                  <c:v>76.382163251366137</c:v>
                </c:pt>
                <c:pt idx="6">
                  <c:v>57.25680958904109</c:v>
                </c:pt>
                <c:pt idx="7">
                  <c:v>43.178720547945211</c:v>
                </c:pt>
                <c:pt idx="8">
                  <c:v>33.689349999999997</c:v>
                </c:pt>
                <c:pt idx="9">
                  <c:v>26.636021174863387</c:v>
                </c:pt>
                <c:pt idx="10">
                  <c:v>21.448663698630138</c:v>
                </c:pt>
                <c:pt idx="11">
                  <c:v>17.099165068493154</c:v>
                </c:pt>
                <c:pt idx="12">
                  <c:v>14.037004794520549</c:v>
                </c:pt>
                <c:pt idx="13">
                  <c:v>9.9784685792349723</c:v>
                </c:pt>
                <c:pt idx="14">
                  <c:v>7.0746095890410965</c:v>
                </c:pt>
                <c:pt idx="15">
                  <c:v>4.5059643835616434</c:v>
                </c:pt>
                <c:pt idx="16">
                  <c:v>4.0206924657534246</c:v>
                </c:pt>
                <c:pt idx="17">
                  <c:v>3.038866803278689</c:v>
                </c:pt>
                <c:pt idx="18">
                  <c:v>0.27923219178082187</c:v>
                </c:pt>
                <c:pt idx="19">
                  <c:v>0.25643835616438354</c:v>
                </c:pt>
                <c:pt idx="20">
                  <c:v>0.24013698630136987</c:v>
                </c:pt>
              </c:numCache>
            </c:numRef>
          </c:val>
        </c:ser>
        <c:ser>
          <c:idx val="9"/>
          <c:order val="9"/>
          <c:tx>
            <c:strRef>
              <c:f>'10-2'!$A$16</c:f>
              <c:strCache>
                <c:ptCount val="1"/>
                <c:pt idx="0">
                  <c:v>Rubiales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'10-2'!$B$16:$V$16</c:f>
              <c:numCache>
                <c:formatCode>0.0</c:formatCode>
                <c:ptCount val="21"/>
                <c:pt idx="0">
                  <c:v>185.13276849315068</c:v>
                </c:pt>
                <c:pt idx="1">
                  <c:v>170.30622882513663</c:v>
                </c:pt>
                <c:pt idx="2">
                  <c:v>156.13350410958904</c:v>
                </c:pt>
                <c:pt idx="3">
                  <c:v>155.64318630136984</c:v>
                </c:pt>
                <c:pt idx="4">
                  <c:v>144.03893972602739</c:v>
                </c:pt>
                <c:pt idx="5">
                  <c:v>148.05580410210342</c:v>
                </c:pt>
                <c:pt idx="6">
                  <c:v>122.48172433268975</c:v>
                </c:pt>
                <c:pt idx="7">
                  <c:v>97.945060673328527</c:v>
                </c:pt>
                <c:pt idx="8">
                  <c:v>71.851416518921738</c:v>
                </c:pt>
                <c:pt idx="9">
                  <c:v>51.389502635544723</c:v>
                </c:pt>
                <c:pt idx="10">
                  <c:v>32.748271345464332</c:v>
                </c:pt>
                <c:pt idx="11">
                  <c:v>18.347422349434659</c:v>
                </c:pt>
                <c:pt idx="12">
                  <c:v>6.7366526726427507</c:v>
                </c:pt>
                <c:pt idx="13">
                  <c:v>4.1600257948079138</c:v>
                </c:pt>
                <c:pt idx="14">
                  <c:v>1.9978369674671039</c:v>
                </c:pt>
                <c:pt idx="15">
                  <c:v>0.72000839908315628</c:v>
                </c:pt>
                <c:pt idx="16">
                  <c:v>0.46933444295721793</c:v>
                </c:pt>
                <c:pt idx="17">
                  <c:v>0.30593368025491846</c:v>
                </c:pt>
                <c:pt idx="18">
                  <c:v>0.19887671346666427</c:v>
                </c:pt>
                <c:pt idx="19">
                  <c:v>0.12999211791626478</c:v>
                </c:pt>
                <c:pt idx="20">
                  <c:v>8.4734814661534097E-2</c:v>
                </c:pt>
              </c:numCache>
            </c:numRef>
          </c:val>
        </c:ser>
        <c:ser>
          <c:idx val="10"/>
          <c:order val="10"/>
          <c:tx>
            <c:strRef>
              <c:f>'10-2'!$A$17</c:f>
              <c:strCache>
                <c:ptCount val="1"/>
                <c:pt idx="0">
                  <c:v>Santiago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'10-2'!$B$17:$V$17</c:f>
              <c:numCache>
                <c:formatCode>0.0</c:formatCode>
                <c:ptCount val="21"/>
                <c:pt idx="0">
                  <c:v>18.094318493150688</c:v>
                </c:pt>
                <c:pt idx="1">
                  <c:v>19.179665983606554</c:v>
                </c:pt>
                <c:pt idx="2">
                  <c:v>18.333301369863008</c:v>
                </c:pt>
                <c:pt idx="3">
                  <c:v>14.223915068493152</c:v>
                </c:pt>
                <c:pt idx="4">
                  <c:v>11.608284246575343</c:v>
                </c:pt>
                <c:pt idx="5">
                  <c:v>9.0725969945355196</c:v>
                </c:pt>
                <c:pt idx="6">
                  <c:v>6.5002424657534252</c:v>
                </c:pt>
                <c:pt idx="7">
                  <c:v>4.5138171232876703</c:v>
                </c:pt>
                <c:pt idx="8">
                  <c:v>3.4964924657534246</c:v>
                </c:pt>
                <c:pt idx="9">
                  <c:v>2.4655942622950819</c:v>
                </c:pt>
                <c:pt idx="10">
                  <c:v>1.6303917808219175</c:v>
                </c:pt>
                <c:pt idx="11">
                  <c:v>1.1876369863013698</c:v>
                </c:pt>
                <c:pt idx="12">
                  <c:v>0.91992602739726037</c:v>
                </c:pt>
                <c:pt idx="13">
                  <c:v>0.48015027322404374</c:v>
                </c:pt>
                <c:pt idx="14">
                  <c:v>0.44191438356164381</c:v>
                </c:pt>
                <c:pt idx="15">
                  <c:v>0.39014315068493155</c:v>
                </c:pt>
                <c:pt idx="16">
                  <c:v>0.28623424657534247</c:v>
                </c:pt>
                <c:pt idx="17">
                  <c:v>0.21754986338797813</c:v>
                </c:pt>
                <c:pt idx="18">
                  <c:v>9.2534246575342483E-2</c:v>
                </c:pt>
                <c:pt idx="19">
                  <c:v>5.6465753424657532E-2</c:v>
                </c:pt>
                <c:pt idx="20">
                  <c:v>4.8041095890410959E-2</c:v>
                </c:pt>
              </c:numCache>
            </c:numRef>
          </c:val>
        </c:ser>
        <c:ser>
          <c:idx val="11"/>
          <c:order val="11"/>
          <c:tx>
            <c:strRef>
              <c:f>'10-2'!$A$18</c:f>
              <c:strCache>
                <c:ptCount val="1"/>
                <c:pt idx="0">
                  <c:v>Tenay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'10-2'!$B$6:$V$6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'10-2'!$B$18:$V$18</c:f>
              <c:numCache>
                <c:formatCode>0.0</c:formatCode>
                <c:ptCount val="21"/>
                <c:pt idx="0">
                  <c:v>49.451726027397264</c:v>
                </c:pt>
                <c:pt idx="1">
                  <c:v>53.724478029792657</c:v>
                </c:pt>
                <c:pt idx="2">
                  <c:v>51.812928351673044</c:v>
                </c:pt>
                <c:pt idx="3">
                  <c:v>48.471747260273965</c:v>
                </c:pt>
                <c:pt idx="4">
                  <c:v>44.276294625053907</c:v>
                </c:pt>
                <c:pt idx="5">
                  <c:v>39.897655455717718</c:v>
                </c:pt>
                <c:pt idx="6">
                  <c:v>31.772495848963398</c:v>
                </c:pt>
                <c:pt idx="7">
                  <c:v>25.097281101122277</c:v>
                </c:pt>
                <c:pt idx="8">
                  <c:v>18.401755199604011</c:v>
                </c:pt>
                <c:pt idx="9">
                  <c:v>14.162574719192124</c:v>
                </c:pt>
                <c:pt idx="10">
                  <c:v>11.408408441587783</c:v>
                </c:pt>
                <c:pt idx="11">
                  <c:v>8.9026324190867587</c:v>
                </c:pt>
                <c:pt idx="12">
                  <c:v>6.8049547945205475</c:v>
                </c:pt>
                <c:pt idx="13">
                  <c:v>5.608351775956284</c:v>
                </c:pt>
                <c:pt idx="14">
                  <c:v>5.1326965753424654</c:v>
                </c:pt>
                <c:pt idx="15">
                  <c:v>4.3333356164383554</c:v>
                </c:pt>
                <c:pt idx="16">
                  <c:v>3.1551815068493152</c:v>
                </c:pt>
                <c:pt idx="17">
                  <c:v>2.5486810109289619</c:v>
                </c:pt>
                <c:pt idx="18">
                  <c:v>2.209254109589041</c:v>
                </c:pt>
                <c:pt idx="19">
                  <c:v>1.8080130136986299</c:v>
                </c:pt>
                <c:pt idx="20">
                  <c:v>1.321577397260274</c:v>
                </c:pt>
              </c:numCache>
            </c:numRef>
          </c:val>
        </c:ser>
        <c:ser>
          <c:idx val="12"/>
          <c:order val="12"/>
          <c:tx>
            <c:strRef>
              <c:f>'10-2'!$A$19</c:f>
              <c:strCache>
                <c:ptCount val="1"/>
                <c:pt idx="0">
                  <c:v>Tibu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'10-2'!$B$19:$V$19</c:f>
              <c:numCache>
                <c:formatCode>0.0</c:formatCode>
                <c:ptCount val="21"/>
                <c:pt idx="0">
                  <c:v>5.8059630136986309</c:v>
                </c:pt>
                <c:pt idx="1">
                  <c:v>9.3831905737704915</c:v>
                </c:pt>
                <c:pt idx="2">
                  <c:v>13.11696006063328</c:v>
                </c:pt>
                <c:pt idx="3">
                  <c:v>15.974755479452055</c:v>
                </c:pt>
                <c:pt idx="4">
                  <c:v>17.464065753424656</c:v>
                </c:pt>
                <c:pt idx="5">
                  <c:v>15.741347706557553</c:v>
                </c:pt>
                <c:pt idx="6">
                  <c:v>14.15332356822864</c:v>
                </c:pt>
                <c:pt idx="7">
                  <c:v>12.71441675796417</c:v>
                </c:pt>
                <c:pt idx="8">
                  <c:v>11.441816291234263</c:v>
                </c:pt>
                <c:pt idx="9">
                  <c:v>10.330888145341444</c:v>
                </c:pt>
                <c:pt idx="10">
                  <c:v>9.3741817682748252</c:v>
                </c:pt>
                <c:pt idx="11">
                  <c:v>7.6556613543882284</c:v>
                </c:pt>
                <c:pt idx="12">
                  <c:v>4.5862157534246579</c:v>
                </c:pt>
                <c:pt idx="13">
                  <c:v>4.1855683060109286</c:v>
                </c:pt>
                <c:pt idx="14">
                  <c:v>3.8728561643835615</c:v>
                </c:pt>
                <c:pt idx="15">
                  <c:v>3.2290109589041096</c:v>
                </c:pt>
                <c:pt idx="16">
                  <c:v>2.9336691780821922</c:v>
                </c:pt>
                <c:pt idx="17">
                  <c:v>2.7027137978142077</c:v>
                </c:pt>
                <c:pt idx="18">
                  <c:v>2.4924671232876707</c:v>
                </c:pt>
                <c:pt idx="19">
                  <c:v>1.8471595890410961</c:v>
                </c:pt>
                <c:pt idx="20">
                  <c:v>1.6520027397260273</c:v>
                </c:pt>
              </c:numCache>
            </c:numRef>
          </c:val>
        </c:ser>
        <c:ser>
          <c:idx val="13"/>
          <c:order val="13"/>
          <c:tx>
            <c:strRef>
              <c:f>'10-2'!$A$20</c:f>
              <c:strCache>
                <c:ptCount val="1"/>
                <c:pt idx="0">
                  <c:v>Vasconia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'10-2'!$B$20:$V$20</c:f>
              <c:numCache>
                <c:formatCode>0.0</c:formatCode>
                <c:ptCount val="21"/>
                <c:pt idx="0">
                  <c:v>3.3598349315068496</c:v>
                </c:pt>
                <c:pt idx="1">
                  <c:v>2.8521352459016391</c:v>
                </c:pt>
                <c:pt idx="2">
                  <c:v>2.6558513698630142</c:v>
                </c:pt>
                <c:pt idx="3">
                  <c:v>2.3420479452054792</c:v>
                </c:pt>
                <c:pt idx="4">
                  <c:v>0.51140273972602734</c:v>
                </c:pt>
                <c:pt idx="5">
                  <c:v>0.45485450819672141</c:v>
                </c:pt>
                <c:pt idx="6">
                  <c:v>0.40987602739726031</c:v>
                </c:pt>
                <c:pt idx="7">
                  <c:v>0.29282054794520546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'10-2'!$A$21</c:f>
              <c:strCache>
                <c:ptCount val="1"/>
                <c:pt idx="0">
                  <c:v>Velasquez 26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'10-2'!$B$21:$V$21</c:f>
              <c:numCache>
                <c:formatCode>0.0</c:formatCode>
                <c:ptCount val="21"/>
                <c:pt idx="0">
                  <c:v>38.346184931506855</c:v>
                </c:pt>
                <c:pt idx="1">
                  <c:v>40.505271174863388</c:v>
                </c:pt>
                <c:pt idx="2">
                  <c:v>41.272922995733211</c:v>
                </c:pt>
                <c:pt idx="3">
                  <c:v>38.038968493150676</c:v>
                </c:pt>
                <c:pt idx="4">
                  <c:v>13.45302397260274</c:v>
                </c:pt>
                <c:pt idx="5">
                  <c:v>8.3210616503602068</c:v>
                </c:pt>
                <c:pt idx="6">
                  <c:v>5.5355630479107987</c:v>
                </c:pt>
                <c:pt idx="7">
                  <c:v>5.2722291389000313</c:v>
                </c:pt>
                <c:pt idx="8">
                  <c:v>4.8319834580164924</c:v>
                </c:pt>
                <c:pt idx="9">
                  <c:v>4.3395537067797658</c:v>
                </c:pt>
                <c:pt idx="10">
                  <c:v>3.7544496921991479</c:v>
                </c:pt>
                <c:pt idx="11">
                  <c:v>2.6259938356164385</c:v>
                </c:pt>
                <c:pt idx="12">
                  <c:v>1.978580821917808</c:v>
                </c:pt>
                <c:pt idx="13">
                  <c:v>1.6153435792349728</c:v>
                </c:pt>
                <c:pt idx="14">
                  <c:v>1.3360938356164385</c:v>
                </c:pt>
                <c:pt idx="15">
                  <c:v>1.167849315068493</c:v>
                </c:pt>
                <c:pt idx="16">
                  <c:v>1.4641726027397259</c:v>
                </c:pt>
                <c:pt idx="17">
                  <c:v>0.88410724043715849</c:v>
                </c:pt>
                <c:pt idx="18">
                  <c:v>0.39533630136986303</c:v>
                </c:pt>
                <c:pt idx="19">
                  <c:v>0.38382328767123292</c:v>
                </c:pt>
                <c:pt idx="20">
                  <c:v>0.35288013698630138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65503600"/>
        <c:axId val="965503208"/>
      </c:barChart>
      <c:lineChart>
        <c:grouping val="standard"/>
        <c:varyColors val="0"/>
        <c:ser>
          <c:idx val="15"/>
          <c:order val="15"/>
          <c:tx>
            <c:strRef>
              <c:f>'10-2'!$A$22</c:f>
              <c:strCache>
                <c:ptCount val="1"/>
                <c:pt idx="0">
                  <c:v>Capacidad de Refinación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'10-2'!$B$6:$V$6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'10-2'!$B$22:$V$22</c:f>
              <c:numCache>
                <c:formatCode>#,##0.0</c:formatCode>
                <c:ptCount val="21"/>
                <c:pt idx="0">
                  <c:v>357</c:v>
                </c:pt>
                <c:pt idx="1">
                  <c:v>357</c:v>
                </c:pt>
                <c:pt idx="2">
                  <c:v>357</c:v>
                </c:pt>
                <c:pt idx="3">
                  <c:v>357</c:v>
                </c:pt>
                <c:pt idx="4">
                  <c:v>357</c:v>
                </c:pt>
                <c:pt idx="5">
                  <c:v>357</c:v>
                </c:pt>
                <c:pt idx="6">
                  <c:v>357</c:v>
                </c:pt>
                <c:pt idx="7">
                  <c:v>398</c:v>
                </c:pt>
                <c:pt idx="8">
                  <c:v>398</c:v>
                </c:pt>
                <c:pt idx="9">
                  <c:v>398</c:v>
                </c:pt>
                <c:pt idx="10">
                  <c:v>398</c:v>
                </c:pt>
                <c:pt idx="11">
                  <c:v>398</c:v>
                </c:pt>
                <c:pt idx="12">
                  <c:v>398</c:v>
                </c:pt>
                <c:pt idx="13">
                  <c:v>398</c:v>
                </c:pt>
                <c:pt idx="14">
                  <c:v>398</c:v>
                </c:pt>
                <c:pt idx="15">
                  <c:v>398</c:v>
                </c:pt>
                <c:pt idx="16">
                  <c:v>398</c:v>
                </c:pt>
                <c:pt idx="17">
                  <c:v>398</c:v>
                </c:pt>
                <c:pt idx="18">
                  <c:v>398</c:v>
                </c:pt>
                <c:pt idx="19">
                  <c:v>398</c:v>
                </c:pt>
                <c:pt idx="20">
                  <c:v>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5503600"/>
        <c:axId val="965503208"/>
      </c:lineChart>
      <c:catAx>
        <c:axId val="9655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965503208"/>
        <c:crosses val="autoZero"/>
        <c:auto val="1"/>
        <c:lblAlgn val="ctr"/>
        <c:lblOffset val="100"/>
        <c:noMultiLvlLbl val="0"/>
      </c:catAx>
      <c:valAx>
        <c:axId val="965503208"/>
        <c:scaling>
          <c:orientation val="minMax"/>
          <c:max val="11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solidFill>
                      <a:sysClr val="windowText" lastClr="000000"/>
                    </a:solidFill>
                    <a:latin typeface="+mj-lt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9.9028222147939451E-3"/>
              <c:y val="0.318943287037037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965503600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773375249092654E-3"/>
          <c:y val="0.82586928104575164"/>
          <c:w val="0.99318181932424421"/>
          <c:h val="0.17413071895424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54158249158249"/>
          <c:y val="3.3070262590194584E-2"/>
          <c:w val="0.8518410774410774"/>
          <c:h val="0.80724861111111113"/>
        </c:manualLayout>
      </c:layout>
      <c:areaChart>
        <c:grouping val="stacked"/>
        <c:varyColors val="0"/>
        <c:ser>
          <c:idx val="0"/>
          <c:order val="0"/>
          <c:tx>
            <c:strRef>
              <c:f>'10-3'!$A$3</c:f>
              <c:strCache>
                <c:ptCount val="1"/>
                <c:pt idx="0">
                  <c:v>Oferta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'10-3'!$B$2:$V$2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'10-3'!$B$3:$V$3</c:f>
              <c:numCache>
                <c:formatCode>#,##0.0</c:formatCode>
                <c:ptCount val="21"/>
                <c:pt idx="0">
                  <c:v>261.61246</c:v>
                </c:pt>
                <c:pt idx="1">
                  <c:v>259.91199999999998</c:v>
                </c:pt>
                <c:pt idx="2">
                  <c:v>259.91199999999998</c:v>
                </c:pt>
                <c:pt idx="3">
                  <c:v>259.91199999999998</c:v>
                </c:pt>
                <c:pt idx="4">
                  <c:v>259.91199999999998</c:v>
                </c:pt>
                <c:pt idx="5">
                  <c:v>259.91199999999998</c:v>
                </c:pt>
                <c:pt idx="6">
                  <c:v>259.91199999999998</c:v>
                </c:pt>
                <c:pt idx="7">
                  <c:v>259.91199999999998</c:v>
                </c:pt>
                <c:pt idx="8">
                  <c:v>288.77600000000001</c:v>
                </c:pt>
                <c:pt idx="9">
                  <c:v>288.77600000000001</c:v>
                </c:pt>
                <c:pt idx="10">
                  <c:v>288.77600000000001</c:v>
                </c:pt>
                <c:pt idx="11">
                  <c:v>288.77600000000001</c:v>
                </c:pt>
                <c:pt idx="12">
                  <c:v>288.77600000000001</c:v>
                </c:pt>
                <c:pt idx="13">
                  <c:v>288.77600000000001</c:v>
                </c:pt>
                <c:pt idx="14">
                  <c:v>288.77600000000001</c:v>
                </c:pt>
                <c:pt idx="15">
                  <c:v>288.77600000000001</c:v>
                </c:pt>
                <c:pt idx="16">
                  <c:v>288.77600000000001</c:v>
                </c:pt>
                <c:pt idx="17">
                  <c:v>288.77600000000001</c:v>
                </c:pt>
                <c:pt idx="18">
                  <c:v>288.77600000000001</c:v>
                </c:pt>
                <c:pt idx="19">
                  <c:v>288.77600000000001</c:v>
                </c:pt>
                <c:pt idx="20">
                  <c:v>288.77600000000001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99264"/>
        <c:axId val="765205536"/>
      </c:areaChart>
      <c:lineChart>
        <c:grouping val="stacked"/>
        <c:varyColors val="0"/>
        <c:ser>
          <c:idx val="1"/>
          <c:order val="1"/>
          <c:tx>
            <c:strRef>
              <c:f>'10-3'!$A$4</c:f>
              <c:strCache>
                <c:ptCount val="1"/>
                <c:pt idx="0">
                  <c:v>Demanda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'10-3'!$B$2:$V$2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'10-3'!$B$4:$V$4</c:f>
              <c:numCache>
                <c:formatCode>#,##0.0</c:formatCode>
                <c:ptCount val="21"/>
                <c:pt idx="0">
                  <c:v>288.97369717234596</c:v>
                </c:pt>
                <c:pt idx="1">
                  <c:v>296.5189534973739</c:v>
                </c:pt>
                <c:pt idx="2">
                  <c:v>303.57707289366328</c:v>
                </c:pt>
                <c:pt idx="3">
                  <c:v>309.52149200457029</c:v>
                </c:pt>
                <c:pt idx="4">
                  <c:v>314.412265788333</c:v>
                </c:pt>
                <c:pt idx="5">
                  <c:v>318.67167707361347</c:v>
                </c:pt>
                <c:pt idx="6">
                  <c:v>322.94535057307166</c:v>
                </c:pt>
                <c:pt idx="7">
                  <c:v>325.52834308427776</c:v>
                </c:pt>
                <c:pt idx="8">
                  <c:v>330.75806755817462</c:v>
                </c:pt>
                <c:pt idx="9">
                  <c:v>335.45955300640378</c:v>
                </c:pt>
                <c:pt idx="10">
                  <c:v>339.60208710807206</c:v>
                </c:pt>
                <c:pt idx="11">
                  <c:v>343.03816481004321</c:v>
                </c:pt>
                <c:pt idx="12">
                  <c:v>346.0183142475048</c:v>
                </c:pt>
                <c:pt idx="13">
                  <c:v>348.80245753700279</c:v>
                </c:pt>
                <c:pt idx="14">
                  <c:v>351.27408312579081</c:v>
                </c:pt>
                <c:pt idx="15">
                  <c:v>353.42586917047197</c:v>
                </c:pt>
                <c:pt idx="16">
                  <c:v>355.18134757169656</c:v>
                </c:pt>
                <c:pt idx="17">
                  <c:v>352.13219618786411</c:v>
                </c:pt>
                <c:pt idx="18">
                  <c:v>354.23813092952457</c:v>
                </c:pt>
                <c:pt idx="19">
                  <c:v>356.29768631522921</c:v>
                </c:pt>
                <c:pt idx="20">
                  <c:v>358.28436203220701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5199264"/>
        <c:axId val="765205536"/>
      </c:lineChart>
      <c:catAx>
        <c:axId val="76519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65205536"/>
        <c:crosses val="autoZero"/>
        <c:auto val="1"/>
        <c:lblAlgn val="ctr"/>
        <c:lblOffset val="100"/>
        <c:noMultiLvlLbl val="0"/>
      </c:catAx>
      <c:valAx>
        <c:axId val="76520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8.3542087542087546E-3"/>
              <c:y val="0.37426722222222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65199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589225589225585E-3"/>
          <c:y val="0.94886749999999997"/>
          <c:w val="0.99266960051046249"/>
          <c:h val="5.07331442860054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07888521214047E-2"/>
          <c:y val="3.36611987097424E-2"/>
          <c:w val="0.88943337908904818"/>
          <c:h val="0.785733602349906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'10-4'!$D$4</c:f>
              <c:strCache>
                <c:ptCount val="1"/>
                <c:pt idx="0">
                  <c:v> Mamonal</c:v>
                </c:pt>
              </c:strCache>
            </c:strRef>
          </c:tx>
          <c:spPr>
            <a:solidFill>
              <a:srgbClr val="C8B300"/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'10-4'!$E$4:$Y$4</c:f>
              <c:numCache>
                <c:formatCode>#,##0</c:formatCode>
                <c:ptCount val="21"/>
                <c:pt idx="0">
                  <c:v>13871.103563126915</c:v>
                </c:pt>
                <c:pt idx="1">
                  <c:v>14088.563776998022</c:v>
                </c:pt>
                <c:pt idx="2">
                  <c:v>14296.11388439387</c:v>
                </c:pt>
                <c:pt idx="3">
                  <c:v>14491.513269504525</c:v>
                </c:pt>
                <c:pt idx="4">
                  <c:v>14688.272531531557</c:v>
                </c:pt>
                <c:pt idx="5">
                  <c:v>14866.251306930017</c:v>
                </c:pt>
                <c:pt idx="6">
                  <c:v>15018.155275904624</c:v>
                </c:pt>
                <c:pt idx="7">
                  <c:v>15098.785175127154</c:v>
                </c:pt>
                <c:pt idx="8">
                  <c:v>15224.025955813082</c:v>
                </c:pt>
                <c:pt idx="9">
                  <c:v>15296.495432824675</c:v>
                </c:pt>
                <c:pt idx="10">
                  <c:v>15326.931284930504</c:v>
                </c:pt>
                <c:pt idx="11">
                  <c:v>15316.170051363681</c:v>
                </c:pt>
                <c:pt idx="12">
                  <c:v>15286.043677206311</c:v>
                </c:pt>
                <c:pt idx="13">
                  <c:v>15255.318032917203</c:v>
                </c:pt>
                <c:pt idx="14">
                  <c:v>15234.241945803837</c:v>
                </c:pt>
                <c:pt idx="15">
                  <c:v>15230.272204346948</c:v>
                </c:pt>
                <c:pt idx="16">
                  <c:v>15240.958419039747</c:v>
                </c:pt>
                <c:pt idx="17">
                  <c:v>15192.936958177463</c:v>
                </c:pt>
                <c:pt idx="18">
                  <c:v>15245.715730568327</c:v>
                </c:pt>
                <c:pt idx="19">
                  <c:v>15315.30491683847</c:v>
                </c:pt>
                <c:pt idx="20">
                  <c:v>15398.816635710698</c:v>
                </c:pt>
              </c:numCache>
            </c:numRef>
          </c:val>
        </c:ser>
        <c:ser>
          <c:idx val="1"/>
          <c:order val="1"/>
          <c:tx>
            <c:strRef>
              <c:f>'10-4'!$D$5</c:f>
              <c:strCache>
                <c:ptCount val="1"/>
                <c:pt idx="0">
                  <c:v> Baranoa</c:v>
                </c:pt>
              </c:strCache>
            </c:strRef>
          </c:tx>
          <c:spPr>
            <a:solidFill>
              <a:srgbClr val="996600"/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'10-4'!$E$5:$Y$5</c:f>
              <c:numCache>
                <c:formatCode>#,##0</c:formatCode>
                <c:ptCount val="21"/>
                <c:pt idx="0">
                  <c:v>12943.41909444367</c:v>
                </c:pt>
                <c:pt idx="1">
                  <c:v>13082.733359385282</c:v>
                </c:pt>
                <c:pt idx="2">
                  <c:v>13215.698788489217</c:v>
                </c:pt>
                <c:pt idx="3">
                  <c:v>13340.879947939695</c:v>
                </c:pt>
                <c:pt idx="4">
                  <c:v>13466.932302399335</c:v>
                </c:pt>
                <c:pt idx="5">
                  <c:v>13580.953078101053</c:v>
                </c:pt>
                <c:pt idx="6">
                  <c:v>13678.269223444102</c:v>
                </c:pt>
                <c:pt idx="7">
                  <c:v>13729.924167318848</c:v>
                </c:pt>
                <c:pt idx="8">
                  <c:v>13810.158739847668</c:v>
                </c:pt>
                <c:pt idx="9">
                  <c:v>13856.585770065516</c:v>
                </c:pt>
                <c:pt idx="10">
                  <c:v>13876.08427183057</c:v>
                </c:pt>
                <c:pt idx="11">
                  <c:v>13869.190167766479</c:v>
                </c:pt>
                <c:pt idx="12">
                  <c:v>13849.889930742074</c:v>
                </c:pt>
                <c:pt idx="13">
                  <c:v>13830.205775775079</c:v>
                </c:pt>
                <c:pt idx="14">
                  <c:v>13816.703537679314</c:v>
                </c:pt>
                <c:pt idx="15">
                  <c:v>13814.16035240772</c:v>
                </c:pt>
                <c:pt idx="16">
                  <c:v>13821.006396189403</c:v>
                </c:pt>
                <c:pt idx="17">
                  <c:v>13790.241805267879</c:v>
                </c:pt>
                <c:pt idx="18">
                  <c:v>13824.054132356421</c:v>
                </c:pt>
                <c:pt idx="19">
                  <c:v>13868.63592578212</c:v>
                </c:pt>
                <c:pt idx="20">
                  <c:v>13922.137085932687</c:v>
                </c:pt>
              </c:numCache>
            </c:numRef>
          </c:val>
        </c:ser>
        <c:ser>
          <c:idx val="3"/>
          <c:order val="3"/>
          <c:tx>
            <c:strRef>
              <c:f>'10-4'!$D$7</c:f>
              <c:strCache>
                <c:ptCount val="1"/>
                <c:pt idx="0">
                  <c:v> Lisama</c:v>
                </c:pt>
              </c:strCache>
            </c:strRef>
          </c:tx>
          <c:spPr>
            <a:solidFill>
              <a:srgbClr val="669900"/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'10-4'!$E$7:$Y$7</c:f>
              <c:numCache>
                <c:formatCode>#,##0</c:formatCode>
                <c:ptCount val="21"/>
                <c:pt idx="0">
                  <c:v>8996.4542309133958</c:v>
                </c:pt>
                <c:pt idx="1">
                  <c:v>9105.6923178761699</c:v>
                </c:pt>
                <c:pt idx="2">
                  <c:v>9209.9522019130691</c:v>
                </c:pt>
                <c:pt idx="3">
                  <c:v>9308.108341113053</c:v>
                </c:pt>
                <c:pt idx="4">
                  <c:v>9406.9475953997226</c:v>
                </c:pt>
                <c:pt idx="5">
                  <c:v>9496.3527357626808</c:v>
                </c:pt>
                <c:pt idx="6">
                  <c:v>9572.6595630091324</c:v>
                </c:pt>
                <c:pt idx="7">
                  <c:v>9613.1628614575129</c:v>
                </c:pt>
                <c:pt idx="8">
                  <c:v>9676.0758102140353</c:v>
                </c:pt>
                <c:pt idx="9">
                  <c:v>9712.4798350745623</c:v>
                </c:pt>
                <c:pt idx="10">
                  <c:v>9727.7688582937408</c:v>
                </c:pt>
                <c:pt idx="11">
                  <c:v>9722.3631036167208</c:v>
                </c:pt>
                <c:pt idx="12">
                  <c:v>9707.2295423022515</c:v>
                </c:pt>
                <c:pt idx="13">
                  <c:v>9691.7949460462642</c:v>
                </c:pt>
                <c:pt idx="14">
                  <c:v>9681.2076694316602</c:v>
                </c:pt>
                <c:pt idx="15">
                  <c:v>9679.2135255155481</c:v>
                </c:pt>
                <c:pt idx="16">
                  <c:v>9684.5815955138914</c:v>
                </c:pt>
                <c:pt idx="17">
                  <c:v>9660.4586885031276</c:v>
                </c:pt>
                <c:pt idx="18">
                  <c:v>9686.9713642040697</c:v>
                </c:pt>
                <c:pt idx="19">
                  <c:v>9721.9285154278405</c:v>
                </c:pt>
                <c:pt idx="20">
                  <c:v>9763.8794555385812</c:v>
                </c:pt>
              </c:numCache>
            </c:numRef>
          </c:val>
        </c:ser>
        <c:ser>
          <c:idx val="6"/>
          <c:order val="5"/>
          <c:tx>
            <c:strRef>
              <c:f>'10-4'!$D$9</c:f>
              <c:strCache>
                <c:ptCount val="1"/>
                <c:pt idx="0">
                  <c:v> Chimitá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'10-4'!$E$9:$Y$9</c:f>
              <c:numCache>
                <c:formatCode>#,##0</c:formatCode>
                <c:ptCount val="21"/>
                <c:pt idx="0">
                  <c:v>10089.976710217219</c:v>
                </c:pt>
                <c:pt idx="1">
                  <c:v>10216.358179546081</c:v>
                </c:pt>
                <c:pt idx="2">
                  <c:v>10336.980186970381</c:v>
                </c:pt>
                <c:pt idx="3">
                  <c:v>10450.540552596058</c:v>
                </c:pt>
                <c:pt idx="4">
                  <c:v>10564.891238619835</c:v>
                </c:pt>
                <c:pt idx="5">
                  <c:v>10668.32725913962</c:v>
                </c:pt>
                <c:pt idx="6">
                  <c:v>10756.60937040102</c:v>
                </c:pt>
                <c:pt idx="7">
                  <c:v>10803.469092251662</c:v>
                </c:pt>
                <c:pt idx="8">
                  <c:v>10876.255344050176</c:v>
                </c:pt>
                <c:pt idx="9">
                  <c:v>10918.372468940195</c:v>
                </c:pt>
                <c:pt idx="10">
                  <c:v>10936.060889460605</c:v>
                </c:pt>
                <c:pt idx="11">
                  <c:v>10929.806777566961</c:v>
                </c:pt>
                <c:pt idx="12">
                  <c:v>10912.298216512125</c:v>
                </c:pt>
                <c:pt idx="13">
                  <c:v>10894.441377312862</c:v>
                </c:pt>
                <c:pt idx="14">
                  <c:v>10882.192576441779</c:v>
                </c:pt>
                <c:pt idx="15">
                  <c:v>10879.885479666484</c:v>
                </c:pt>
                <c:pt idx="16">
                  <c:v>10886.095992800809</c:v>
                </c:pt>
                <c:pt idx="17">
                  <c:v>10858.187334591305</c:v>
                </c:pt>
                <c:pt idx="18">
                  <c:v>10888.860802097803</c:v>
                </c:pt>
                <c:pt idx="19">
                  <c:v>10929.303986870136</c:v>
                </c:pt>
                <c:pt idx="20">
                  <c:v>10977.838537394889</c:v>
                </c:pt>
              </c:numCache>
            </c:numRef>
          </c:val>
        </c:ser>
        <c:ser>
          <c:idx val="7"/>
          <c:order val="6"/>
          <c:tx>
            <c:strRef>
              <c:f>'10-4'!$D$10</c:f>
              <c:strCache>
                <c:ptCount val="1"/>
                <c:pt idx="0">
                  <c:v> Sebastopol</c:v>
                </c:pt>
              </c:strCache>
            </c:strRef>
          </c:tx>
          <c:spPr>
            <a:solidFill>
              <a:srgbClr val="66FF99"/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'10-4'!$E$10:$Y$10</c:f>
              <c:numCache>
                <c:formatCode>#,##0</c:formatCode>
                <c:ptCount val="21"/>
                <c:pt idx="0">
                  <c:v>1531.7326820527212</c:v>
                </c:pt>
                <c:pt idx="1">
                  <c:v>1555.7459781193725</c:v>
                </c:pt>
                <c:pt idx="2">
                  <c:v>1578.6649391966198</c:v>
                </c:pt>
                <c:pt idx="3">
                  <c:v>1600.2421426876681</c:v>
                </c:pt>
                <c:pt idx="4">
                  <c:v>1621.9695121627642</c:v>
                </c:pt>
                <c:pt idx="5">
                  <c:v>1641.6230246427826</c:v>
                </c:pt>
                <c:pt idx="6">
                  <c:v>1658.3971964131126</c:v>
                </c:pt>
                <c:pt idx="7">
                  <c:v>1667.3008464527584</c:v>
                </c:pt>
                <c:pt idx="8">
                  <c:v>1681.1307047642763</c:v>
                </c:pt>
                <c:pt idx="9">
                  <c:v>1689.1332307265941</c:v>
                </c:pt>
                <c:pt idx="10">
                  <c:v>1692.4941449584328</c:v>
                </c:pt>
                <c:pt idx="11">
                  <c:v>1691.3058232738249</c:v>
                </c:pt>
                <c:pt idx="12">
                  <c:v>1687.9790835030067</c:v>
                </c:pt>
                <c:pt idx="13">
                  <c:v>1684.5861686335754</c:v>
                </c:pt>
                <c:pt idx="14">
                  <c:v>1682.258817295276</c:v>
                </c:pt>
                <c:pt idx="15">
                  <c:v>1681.820453995547</c:v>
                </c:pt>
                <c:pt idx="16">
                  <c:v>1683.000491634074</c:v>
                </c:pt>
                <c:pt idx="17">
                  <c:v>1677.6976661805741</c:v>
                </c:pt>
                <c:pt idx="18">
                  <c:v>1683.5258232714502</c:v>
                </c:pt>
                <c:pt idx="19">
                  <c:v>1691.2102897915315</c:v>
                </c:pt>
                <c:pt idx="20">
                  <c:v>1700.4321681048787</c:v>
                </c:pt>
              </c:numCache>
            </c:numRef>
          </c:val>
        </c:ser>
        <c:ser>
          <c:idx val="8"/>
          <c:order val="7"/>
          <c:tx>
            <c:strRef>
              <c:f>'10-4'!$D$11</c:f>
              <c:strCache>
                <c:ptCount val="1"/>
                <c:pt idx="0">
                  <c:v> Salgar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'10-4'!$E$11:$Y$11</c:f>
              <c:numCache>
                <c:formatCode>#,##0</c:formatCode>
                <c:ptCount val="21"/>
                <c:pt idx="0">
                  <c:v>607.72740498249925</c:v>
                </c:pt>
                <c:pt idx="1">
                  <c:v>617.25487558794805</c:v>
                </c:pt>
                <c:pt idx="2">
                  <c:v>626.34815988198329</c:v>
                </c:pt>
                <c:pt idx="3">
                  <c:v>634.90909093610242</c:v>
                </c:pt>
                <c:pt idx="4">
                  <c:v>643.52960156626045</c:v>
                </c:pt>
                <c:pt idx="5">
                  <c:v>651.32729255909487</c:v>
                </c:pt>
                <c:pt idx="6">
                  <c:v>657.98258169678707</c:v>
                </c:pt>
                <c:pt idx="7">
                  <c:v>661.51517729709428</c:v>
                </c:pt>
                <c:pt idx="8">
                  <c:v>667.00228611275975</c:v>
                </c:pt>
                <c:pt idx="9">
                  <c:v>670.17735340313504</c:v>
                </c:pt>
                <c:pt idx="10">
                  <c:v>671.5108234716505</c:v>
                </c:pt>
                <c:pt idx="11">
                  <c:v>671.0393471741653</c:v>
                </c:pt>
                <c:pt idx="12">
                  <c:v>669.7194361011301</c:v>
                </c:pt>
                <c:pt idx="13">
                  <c:v>668.37326951926752</c:v>
                </c:pt>
                <c:pt idx="14">
                  <c:v>667.44987393864199</c:v>
                </c:pt>
                <c:pt idx="15">
                  <c:v>667.27594973260693</c:v>
                </c:pt>
                <c:pt idx="16">
                  <c:v>667.74413926740397</c:v>
                </c:pt>
                <c:pt idx="17">
                  <c:v>665.64020012078231</c:v>
                </c:pt>
                <c:pt idx="18">
                  <c:v>667.95256886904303</c:v>
                </c:pt>
                <c:pt idx="19">
                  <c:v>671.00144348773017</c:v>
                </c:pt>
                <c:pt idx="20">
                  <c:v>674.66029874498304</c:v>
                </c:pt>
              </c:numCache>
            </c:numRef>
          </c:val>
        </c:ser>
        <c:ser>
          <c:idx val="9"/>
          <c:order val="8"/>
          <c:tx>
            <c:strRef>
              <c:f>'10-4'!$D$12</c:f>
              <c:strCache>
                <c:ptCount val="1"/>
                <c:pt idx="0">
                  <c:v> Mansilla</c:v>
                </c:pt>
              </c:strCache>
            </c:strRef>
          </c:tx>
          <c:spPr>
            <a:solidFill>
              <a:srgbClr val="004600"/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'10-4'!$E$12:$Y$12</c:f>
              <c:numCache>
                <c:formatCode>#,##0</c:formatCode>
                <c:ptCount val="21"/>
                <c:pt idx="0">
                  <c:v>18931.453179350945</c:v>
                </c:pt>
                <c:pt idx="1">
                  <c:v>19228.245560615847</c:v>
                </c:pt>
                <c:pt idx="2">
                  <c:v>19511.512506367639</c:v>
                </c:pt>
                <c:pt idx="3">
                  <c:v>19778.195996521208</c:v>
                </c:pt>
                <c:pt idx="4">
                  <c:v>20046.735463458092</c:v>
                </c:pt>
                <c:pt idx="5">
                  <c:v>20289.643090673198</c:v>
                </c:pt>
                <c:pt idx="6">
                  <c:v>20496.963500567977</c:v>
                </c:pt>
                <c:pt idx="7">
                  <c:v>20607.008181226607</c:v>
                </c:pt>
                <c:pt idx="8">
                  <c:v>20777.938342976948</c:v>
                </c:pt>
                <c:pt idx="9">
                  <c:v>20876.84557878074</c:v>
                </c:pt>
                <c:pt idx="10">
                  <c:v>20918.384805021313</c:v>
                </c:pt>
                <c:pt idx="11">
                  <c:v>20903.697740758889</c:v>
                </c:pt>
                <c:pt idx="12">
                  <c:v>20862.580893838363</c:v>
                </c:pt>
                <c:pt idx="13">
                  <c:v>20820.64615565279</c:v>
                </c:pt>
                <c:pt idx="14">
                  <c:v>20791.881252083673</c:v>
                </c:pt>
                <c:pt idx="15">
                  <c:v>20786.463299994772</c:v>
                </c:pt>
                <c:pt idx="16">
                  <c:v>20801.047977572915</c:v>
                </c:pt>
                <c:pt idx="17">
                  <c:v>20735.50769566376</c:v>
                </c:pt>
                <c:pt idx="18">
                  <c:v>20807.540815006723</c:v>
                </c:pt>
                <c:pt idx="19">
                  <c:v>20902.51699449142</c:v>
                </c:pt>
                <c:pt idx="20">
                  <c:v>21016.494818141975</c:v>
                </c:pt>
              </c:numCache>
            </c:numRef>
          </c:val>
        </c:ser>
        <c:ser>
          <c:idx val="10"/>
          <c:order val="9"/>
          <c:tx>
            <c:strRef>
              <c:f>'10-4'!$D$13</c:f>
              <c:strCache>
                <c:ptCount val="1"/>
                <c:pt idx="0">
                  <c:v> Puente Aranda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'10-4'!$E$13:$Y$13</c:f>
              <c:numCache>
                <c:formatCode>#,##0</c:formatCode>
                <c:ptCount val="21"/>
                <c:pt idx="0">
                  <c:v>16208.155292495909</c:v>
                </c:pt>
                <c:pt idx="1">
                  <c:v>16462.253958858091</c:v>
                </c:pt>
                <c:pt idx="2">
                  <c:v>16704.772829569181</c:v>
                </c:pt>
                <c:pt idx="3">
                  <c:v>16933.093782081611</c:v>
                </c:pt>
                <c:pt idx="4">
                  <c:v>17163.003728298761</c:v>
                </c:pt>
                <c:pt idx="5">
                  <c:v>17370.968986239364</c:v>
                </c:pt>
                <c:pt idx="6">
                  <c:v>17548.466263761809</c:v>
                </c:pt>
                <c:pt idx="7">
                  <c:v>17642.680968588251</c:v>
                </c:pt>
                <c:pt idx="8">
                  <c:v>17789.022751206547</c:v>
                </c:pt>
                <c:pt idx="9">
                  <c:v>17873.702137531098</c:v>
                </c:pt>
                <c:pt idx="10">
                  <c:v>17909.265927762041</c:v>
                </c:pt>
                <c:pt idx="11">
                  <c:v>17896.691604169391</c:v>
                </c:pt>
                <c:pt idx="12">
                  <c:v>17861.489433807074</c:v>
                </c:pt>
                <c:pt idx="13">
                  <c:v>17825.587026198809</c:v>
                </c:pt>
                <c:pt idx="14">
                  <c:v>17800.959966690749</c:v>
                </c:pt>
                <c:pt idx="15">
                  <c:v>17796.321389398647</c:v>
                </c:pt>
                <c:pt idx="16">
                  <c:v>17808.808054676691</c:v>
                </c:pt>
                <c:pt idx="17">
                  <c:v>17752.695771217321</c:v>
                </c:pt>
                <c:pt idx="18">
                  <c:v>17814.366894582909</c:v>
                </c:pt>
                <c:pt idx="19">
                  <c:v>17895.680708773092</c:v>
                </c:pt>
                <c:pt idx="20">
                  <c:v>17993.262772237926</c:v>
                </c:pt>
              </c:numCache>
            </c:numRef>
          </c:val>
        </c:ser>
        <c:ser>
          <c:idx val="11"/>
          <c:order val="10"/>
          <c:tx>
            <c:strRef>
              <c:f>'10-4'!$D$14</c:f>
              <c:strCache>
                <c:ptCount val="1"/>
                <c:pt idx="0">
                  <c:v> Tocancipá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'10-4'!$E$14:$Y$14</c:f>
              <c:numCache>
                <c:formatCode>#,##0</c:formatCode>
                <c:ptCount val="21"/>
                <c:pt idx="0">
                  <c:v>1154.8171731632365</c:v>
                </c:pt>
                <c:pt idx="1">
                  <c:v>1172.921485362712</c:v>
                </c:pt>
                <c:pt idx="2">
                  <c:v>1190.2007470466733</c:v>
                </c:pt>
                <c:pt idx="3">
                  <c:v>1206.4684192275056</c:v>
                </c:pt>
                <c:pt idx="4">
                  <c:v>1222.8493058479294</c:v>
                </c:pt>
                <c:pt idx="5">
                  <c:v>1237.6666522366527</c:v>
                </c:pt>
                <c:pt idx="6">
                  <c:v>1250.3131811335929</c:v>
                </c:pt>
                <c:pt idx="7">
                  <c:v>1257.025898104441</c:v>
                </c:pt>
                <c:pt idx="8">
                  <c:v>1267.4526246917146</c:v>
                </c:pt>
                <c:pt idx="9">
                  <c:v>1273.4859583916818</c:v>
                </c:pt>
                <c:pt idx="10">
                  <c:v>1276.0198479651904</c:v>
                </c:pt>
                <c:pt idx="11">
                  <c:v>1275.1239381862151</c:v>
                </c:pt>
                <c:pt idx="12">
                  <c:v>1272.6158137184145</c:v>
                </c:pt>
                <c:pt idx="13">
                  <c:v>1270.0577979469881</c:v>
                </c:pt>
                <c:pt idx="14">
                  <c:v>1268.303141064006</c:v>
                </c:pt>
                <c:pt idx="15">
                  <c:v>1267.9726464075015</c:v>
                </c:pt>
                <c:pt idx="16">
                  <c:v>1268.8623106066902</c:v>
                </c:pt>
                <c:pt idx="17">
                  <c:v>1264.8643585020307</c:v>
                </c:pt>
                <c:pt idx="18">
                  <c:v>1269.2583731857267</c:v>
                </c:pt>
                <c:pt idx="19">
                  <c:v>1275.0519127556308</c:v>
                </c:pt>
                <c:pt idx="20">
                  <c:v>1282.0045511434225</c:v>
                </c:pt>
              </c:numCache>
            </c:numRef>
          </c:val>
        </c:ser>
        <c:ser>
          <c:idx val="12"/>
          <c:order val="11"/>
          <c:tx>
            <c:strRef>
              <c:f>'10-4'!$D$15</c:f>
              <c:strCache>
                <c:ptCount val="1"/>
                <c:pt idx="0">
                  <c:v> Gualanday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'10-4'!$E$15:$Y$15</c:f>
              <c:numCache>
                <c:formatCode>#,##0</c:formatCode>
                <c:ptCount val="21"/>
                <c:pt idx="0">
                  <c:v>5122.5370678305826</c:v>
                </c:pt>
                <c:pt idx="1">
                  <c:v>5202.8441610091149</c:v>
                </c:pt>
                <c:pt idx="2">
                  <c:v>5279.4914957888568</c:v>
                </c:pt>
                <c:pt idx="3">
                  <c:v>5351.6516226818167</c:v>
                </c:pt>
                <c:pt idx="4">
                  <c:v>5424.3139460928933</c:v>
                </c:pt>
                <c:pt idx="5">
                  <c:v>5490.040719028917</c:v>
                </c:pt>
                <c:pt idx="6">
                  <c:v>5546.1381815185996</c:v>
                </c:pt>
                <c:pt idx="7">
                  <c:v>5575.9144459422023</c:v>
                </c:pt>
                <c:pt idx="8">
                  <c:v>5622.1653111706273</c:v>
                </c:pt>
                <c:pt idx="9">
                  <c:v>5648.9279678394887</c:v>
                </c:pt>
                <c:pt idx="10">
                  <c:v>5660.167793127619</c:v>
                </c:pt>
                <c:pt idx="11">
                  <c:v>5656.1937172661883</c:v>
                </c:pt>
                <c:pt idx="12">
                  <c:v>5645.0681808127874</c:v>
                </c:pt>
                <c:pt idx="13">
                  <c:v>5633.7213365557573</c:v>
                </c:pt>
                <c:pt idx="14">
                  <c:v>5625.938030995987</c:v>
                </c:pt>
                <c:pt idx="15">
                  <c:v>5624.4720230702242</c:v>
                </c:pt>
                <c:pt idx="16">
                  <c:v>5628.4183947939691</c:v>
                </c:pt>
                <c:pt idx="17">
                  <c:v>5610.6842821331456</c:v>
                </c:pt>
                <c:pt idx="18">
                  <c:v>5630.1752488566226</c:v>
                </c:pt>
                <c:pt idx="19">
                  <c:v>5655.8742269203849</c:v>
                </c:pt>
                <c:pt idx="20">
                  <c:v>5686.7147345681278</c:v>
                </c:pt>
              </c:numCache>
            </c:numRef>
          </c:val>
        </c:ser>
        <c:ser>
          <c:idx val="13"/>
          <c:order val="12"/>
          <c:tx>
            <c:strRef>
              <c:f>'10-4'!$D$16</c:f>
              <c:strCache>
                <c:ptCount val="1"/>
                <c:pt idx="0">
                  <c:v> Neiva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'10-4'!$E$16:$Y$16</c:f>
              <c:numCache>
                <c:formatCode>#,##0</c:formatCode>
                <c:ptCount val="21"/>
                <c:pt idx="0">
                  <c:v>3554.8276661110312</c:v>
                </c:pt>
                <c:pt idx="1">
                  <c:v>3610.5574486066621</c:v>
                </c:pt>
                <c:pt idx="2">
                  <c:v>3663.7475109919187</c:v>
                </c:pt>
                <c:pt idx="3">
                  <c:v>3713.8236377378039</c:v>
                </c:pt>
                <c:pt idx="4">
                  <c:v>3764.2482679796676</c:v>
                </c:pt>
                <c:pt idx="5">
                  <c:v>3809.859914658512</c:v>
                </c:pt>
                <c:pt idx="6">
                  <c:v>3848.7892203943916</c:v>
                </c:pt>
                <c:pt idx="7">
                  <c:v>3869.4527094360215</c:v>
                </c:pt>
                <c:pt idx="8">
                  <c:v>3901.5488862168777</c:v>
                </c:pt>
                <c:pt idx="9">
                  <c:v>3920.1210568201036</c:v>
                </c:pt>
                <c:pt idx="10">
                  <c:v>3927.9210280779835</c:v>
                </c:pt>
                <c:pt idx="11">
                  <c:v>3925.1631847217768</c:v>
                </c:pt>
                <c:pt idx="12">
                  <c:v>3917.4425251616449</c:v>
                </c:pt>
                <c:pt idx="13">
                  <c:v>3909.5682871905319</c:v>
                </c:pt>
                <c:pt idx="14">
                  <c:v>3904.1669968589454</c:v>
                </c:pt>
                <c:pt idx="15">
                  <c:v>3903.1496483333549</c:v>
                </c:pt>
                <c:pt idx="16">
                  <c:v>3905.8882661702914</c:v>
                </c:pt>
                <c:pt idx="17">
                  <c:v>3893.5815295892085</c:v>
                </c:pt>
                <c:pt idx="18">
                  <c:v>3907.107449817875</c:v>
                </c:pt>
                <c:pt idx="19">
                  <c:v>3924.9414717101818</c:v>
                </c:pt>
                <c:pt idx="20">
                  <c:v>3946.3435012848608</c:v>
                </c:pt>
              </c:numCache>
            </c:numRef>
          </c:val>
        </c:ser>
        <c:ser>
          <c:idx val="14"/>
          <c:order val="13"/>
          <c:tx>
            <c:strRef>
              <c:f>'10-4'!$D$17</c:f>
              <c:strCache>
                <c:ptCount val="1"/>
                <c:pt idx="0">
                  <c:v> Manizales</c:v>
                </c:pt>
              </c:strCache>
            </c:strRef>
          </c:tx>
          <c:spPr>
            <a:solidFill>
              <a:srgbClr val="00FF99"/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'10-4'!$E$17:$Y$17</c:f>
              <c:numCache>
                <c:formatCode>#,##0</c:formatCode>
                <c:ptCount val="21"/>
                <c:pt idx="0">
                  <c:v>923.68968821774433</c:v>
                </c:pt>
                <c:pt idx="1">
                  <c:v>938.17056612599686</c:v>
                </c:pt>
                <c:pt idx="2">
                  <c:v>951.99152082636044</c:v>
                </c:pt>
                <c:pt idx="3">
                  <c:v>965.00334762798468</c:v>
                </c:pt>
                <c:pt idx="4">
                  <c:v>978.10572989833463</c:v>
                </c:pt>
                <c:pt idx="5">
                  <c:v>989.9575020957675</c:v>
                </c:pt>
                <c:pt idx="6">
                  <c:v>1000.0729286804396</c:v>
                </c:pt>
                <c:pt idx="7">
                  <c:v>1005.4421486660697</c:v>
                </c:pt>
                <c:pt idx="8">
                  <c:v>1013.7820487423296</c:v>
                </c:pt>
                <c:pt idx="9">
                  <c:v>1018.6078586226685</c:v>
                </c:pt>
                <c:pt idx="10">
                  <c:v>1020.6346103237378</c:v>
                </c:pt>
                <c:pt idx="11">
                  <c:v>1019.9180097711617</c:v>
                </c:pt>
                <c:pt idx="12">
                  <c:v>1017.9118664945354</c:v>
                </c:pt>
                <c:pt idx="13">
                  <c:v>1015.8658172624367</c:v>
                </c:pt>
                <c:pt idx="14">
                  <c:v>1014.4623410180272</c:v>
                </c:pt>
                <c:pt idx="15">
                  <c:v>1014.1979922420318</c:v>
                </c:pt>
                <c:pt idx="16">
                  <c:v>1014.9095972180094</c:v>
                </c:pt>
                <c:pt idx="17">
                  <c:v>1011.7118034729205</c:v>
                </c:pt>
                <c:pt idx="18">
                  <c:v>1015.2263910176222</c:v>
                </c:pt>
                <c:pt idx="19">
                  <c:v>1019.8603996584391</c:v>
                </c:pt>
                <c:pt idx="20">
                  <c:v>1025.4215226950137</c:v>
                </c:pt>
              </c:numCache>
            </c:numRef>
          </c:val>
        </c:ser>
        <c:ser>
          <c:idx val="15"/>
          <c:order val="14"/>
          <c:tx>
            <c:strRef>
              <c:f>'10-4'!$D$18</c:f>
              <c:strCache>
                <c:ptCount val="1"/>
                <c:pt idx="0">
                  <c:v> Pereira</c:v>
                </c:pt>
              </c:strCache>
            </c:strRef>
          </c:tx>
          <c:spPr>
            <a:solidFill>
              <a:srgbClr val="663300"/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'10-4'!$E$18:$Y$18</c:f>
              <c:numCache>
                <c:formatCode>#,##0</c:formatCode>
                <c:ptCount val="21"/>
                <c:pt idx="0">
                  <c:v>3560.9052007315499</c:v>
                </c:pt>
                <c:pt idx="1">
                  <c:v>3616.7302620182572</c:v>
                </c:pt>
                <c:pt idx="2">
                  <c:v>3670.0112611453133</c:v>
                </c:pt>
                <c:pt idx="3">
                  <c:v>3720.1730008723453</c:v>
                </c:pt>
                <c:pt idx="4">
                  <c:v>3770.6838399166622</c:v>
                </c:pt>
                <c:pt idx="5">
                  <c:v>3816.3734668487923</c:v>
                </c:pt>
                <c:pt idx="6">
                  <c:v>3855.3693283295866</c:v>
                </c:pt>
                <c:pt idx="7">
                  <c:v>3876.0681448418636</c:v>
                </c:pt>
                <c:pt idx="8">
                  <c:v>3908.2191950635429</c:v>
                </c:pt>
                <c:pt idx="9">
                  <c:v>3926.8231177010221</c:v>
                </c:pt>
                <c:pt idx="10">
                  <c:v>3934.6364242313289</c:v>
                </c:pt>
                <c:pt idx="11">
                  <c:v>3931.8738659099963</c:v>
                </c:pt>
                <c:pt idx="12">
                  <c:v>3924.1400066732058</c:v>
                </c:pt>
                <c:pt idx="13">
                  <c:v>3916.2523064590887</c:v>
                </c:pt>
                <c:pt idx="14">
                  <c:v>3910.8417817757781</c:v>
                </c:pt>
                <c:pt idx="15">
                  <c:v>3909.8226939335555</c:v>
                </c:pt>
                <c:pt idx="16">
                  <c:v>3912.5659938665817</c:v>
                </c:pt>
                <c:pt idx="17">
                  <c:v>3900.2382169919424</c:v>
                </c:pt>
                <c:pt idx="18">
                  <c:v>3913.7872618995489</c:v>
                </c:pt>
                <c:pt idx="19">
                  <c:v>3931.6517738452853</c:v>
                </c:pt>
                <c:pt idx="20">
                  <c:v>3953.0903935413171</c:v>
                </c:pt>
              </c:numCache>
            </c:numRef>
          </c:val>
        </c:ser>
        <c:ser>
          <c:idx val="16"/>
          <c:order val="15"/>
          <c:tx>
            <c:strRef>
              <c:f>'10-4'!$D$19</c:f>
              <c:strCache>
                <c:ptCount val="1"/>
                <c:pt idx="0">
                  <c:v> Cartago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'10-4'!$E$19:$Y$19</c:f>
              <c:numCache>
                <c:formatCode>#,##0</c:formatCode>
                <c:ptCount val="21"/>
                <c:pt idx="0">
                  <c:v>3445.4627915502033</c:v>
                </c:pt>
                <c:pt idx="1">
                  <c:v>3499.4780378588789</c:v>
                </c:pt>
                <c:pt idx="2">
                  <c:v>3551.0316989760504</c:v>
                </c:pt>
                <c:pt idx="3">
                  <c:v>3599.5672252106183</c:v>
                </c:pt>
                <c:pt idx="4">
                  <c:v>3648.4405331721509</c:v>
                </c:pt>
                <c:pt idx="5">
                  <c:v>3692.6489298242504</c:v>
                </c:pt>
                <c:pt idx="6">
                  <c:v>3730.3805688830271</c:v>
                </c:pt>
                <c:pt idx="7">
                  <c:v>3750.4083421883997</c:v>
                </c:pt>
                <c:pt idx="8">
                  <c:v>3781.5170746604977</c:v>
                </c:pt>
                <c:pt idx="9">
                  <c:v>3799.5178692930376</c:v>
                </c:pt>
                <c:pt idx="10">
                  <c:v>3807.0778731155533</c:v>
                </c:pt>
                <c:pt idx="11">
                  <c:v>3804.4048752767785</c:v>
                </c:pt>
                <c:pt idx="12">
                  <c:v>3796.9217431142106</c:v>
                </c:pt>
                <c:pt idx="13">
                  <c:v>3789.2897574064586</c:v>
                </c:pt>
                <c:pt idx="14">
                  <c:v>3784.0546386857245</c:v>
                </c:pt>
                <c:pt idx="15">
                  <c:v>3783.0685890596415</c:v>
                </c:pt>
                <c:pt idx="16">
                  <c:v>3785.7229528554994</c:v>
                </c:pt>
                <c:pt idx="17">
                  <c:v>3773.7948351074119</c:v>
                </c:pt>
                <c:pt idx="18">
                  <c:v>3786.9046281119008</c:v>
                </c:pt>
                <c:pt idx="19">
                  <c:v>3804.189983303495</c:v>
                </c:pt>
                <c:pt idx="20">
                  <c:v>3824.9335758174702</c:v>
                </c:pt>
              </c:numCache>
            </c:numRef>
          </c:val>
        </c:ser>
        <c:ser>
          <c:idx val="17"/>
          <c:order val="16"/>
          <c:tx>
            <c:strRef>
              <c:f>'10-4'!$D$20</c:f>
              <c:strCache>
                <c:ptCount val="1"/>
                <c:pt idx="0">
                  <c:v> Medellín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'10-4'!$E$20:$Y$20</c:f>
              <c:numCache>
                <c:formatCode>#,##0</c:formatCode>
                <c:ptCount val="21"/>
                <c:pt idx="0">
                  <c:v>11966.071122653981</c:v>
                </c:pt>
                <c:pt idx="1">
                  <c:v>12153.665741473382</c:v>
                </c:pt>
                <c:pt idx="2">
                  <c:v>12332.711290034864</c:v>
                </c:pt>
                <c:pt idx="3">
                  <c:v>12501.274874678007</c:v>
                </c:pt>
                <c:pt idx="4">
                  <c:v>12671.011573185189</c:v>
                </c:pt>
                <c:pt idx="5">
                  <c:v>12824.547063353553</c:v>
                </c:pt>
                <c:pt idx="6">
                  <c:v>12955.588814162444</c:v>
                </c:pt>
                <c:pt idx="7">
                  <c:v>13025.145147897414</c:v>
                </c:pt>
                <c:pt idx="8">
                  <c:v>13133.185584790144</c:v>
                </c:pt>
                <c:pt idx="9">
                  <c:v>13195.702234038401</c:v>
                </c:pt>
                <c:pt idx="10">
                  <c:v>13221.958080901592</c:v>
                </c:pt>
                <c:pt idx="11">
                  <c:v>13212.674775817606</c:v>
                </c:pt>
                <c:pt idx="12">
                  <c:v>13186.685903757485</c:v>
                </c:pt>
                <c:pt idx="13">
                  <c:v>13160.180064248781</c:v>
                </c:pt>
                <c:pt idx="14">
                  <c:v>13141.998529071134</c:v>
                </c:pt>
                <c:pt idx="15">
                  <c:v>13138.573984773308</c:v>
                </c:pt>
                <c:pt idx="16">
                  <c:v>13147.79257394064</c:v>
                </c:pt>
                <c:pt idx="17">
                  <c:v>13106.366294230684</c:v>
                </c:pt>
                <c:pt idx="18">
                  <c:v>13151.896524851578</c:v>
                </c:pt>
                <c:pt idx="19">
                  <c:v>13211.928457313657</c:v>
                </c:pt>
                <c:pt idx="20">
                  <c:v>13283.970826765544</c:v>
                </c:pt>
              </c:numCache>
            </c:numRef>
          </c:val>
        </c:ser>
        <c:ser>
          <c:idx val="18"/>
          <c:order val="17"/>
          <c:tx>
            <c:strRef>
              <c:f>'10-4'!$D$21</c:f>
              <c:strCache>
                <c:ptCount val="1"/>
                <c:pt idx="0">
                  <c:v> Yumbo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'10-4'!$E$21:$Y$21</c:f>
              <c:numCache>
                <c:formatCode>#,##0</c:formatCode>
                <c:ptCount val="21"/>
                <c:pt idx="0">
                  <c:v>13882.181636792351</c:v>
                </c:pt>
                <c:pt idx="1">
                  <c:v>14099.815523958996</c:v>
                </c:pt>
                <c:pt idx="2">
                  <c:v>14307.531390003285</c:v>
                </c:pt>
                <c:pt idx="3">
                  <c:v>14503.086829660904</c:v>
                </c:pt>
                <c:pt idx="4">
                  <c:v>14700.003232292443</c:v>
                </c:pt>
                <c:pt idx="5">
                  <c:v>14878.124149372405</c:v>
                </c:pt>
                <c:pt idx="6">
                  <c:v>15030.149435540756</c:v>
                </c:pt>
                <c:pt idx="7">
                  <c:v>15110.843729348699</c:v>
                </c:pt>
                <c:pt idx="8">
                  <c:v>15236.184532832962</c:v>
                </c:pt>
                <c:pt idx="9">
                  <c:v>15308.711887157717</c:v>
                </c:pt>
                <c:pt idx="10">
                  <c:v>15339.172046674283</c:v>
                </c:pt>
                <c:pt idx="11">
                  <c:v>15328.402218712816</c:v>
                </c:pt>
                <c:pt idx="12">
                  <c:v>15298.251784307415</c:v>
                </c:pt>
                <c:pt idx="13">
                  <c:v>15267.501601166778</c:v>
                </c:pt>
                <c:pt idx="14">
                  <c:v>15246.408681762849</c:v>
                </c:pt>
                <c:pt idx="15">
                  <c:v>15242.435769895756</c:v>
                </c:pt>
                <c:pt idx="16">
                  <c:v>15253.130519069828</c:v>
                </c:pt>
                <c:pt idx="17">
                  <c:v>15205.070706155842</c:v>
                </c:pt>
                <c:pt idx="18">
                  <c:v>15257.891629996724</c:v>
                </c:pt>
                <c:pt idx="19">
                  <c:v>15327.536393253105</c:v>
                </c:pt>
                <c:pt idx="20">
                  <c:v>15411.11480825873</c:v>
                </c:pt>
              </c:numCache>
            </c:numRef>
          </c:val>
        </c:ser>
        <c:ser>
          <c:idx val="19"/>
          <c:order val="18"/>
          <c:tx>
            <c:strRef>
              <c:f>'10-4'!$D$22</c:f>
              <c:strCache>
                <c:ptCount val="1"/>
                <c:pt idx="0">
                  <c:v> Buenaventura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'10-4'!$E$22:$Y$22</c:f>
              <c:numCache>
                <c:formatCode>#,##0</c:formatCode>
                <c:ptCount val="21"/>
                <c:pt idx="0">
                  <c:v>1173.9639728913801</c:v>
                </c:pt>
                <c:pt idx="1">
                  <c:v>1192.3684535053496</c:v>
                </c:pt>
                <c:pt idx="2">
                  <c:v>1209.9342043155566</c:v>
                </c:pt>
                <c:pt idx="3">
                  <c:v>1226.4715935291172</c:v>
                </c:pt>
                <c:pt idx="4">
                  <c:v>1243.1240742709133</c:v>
                </c:pt>
                <c:pt idx="5">
                  <c:v>1258.1870913773921</c:v>
                </c:pt>
                <c:pt idx="6">
                  <c:v>1271.0432989677852</c:v>
                </c:pt>
                <c:pt idx="7">
                  <c:v>1277.8673123849103</c:v>
                </c:pt>
                <c:pt idx="8">
                  <c:v>1288.4669134759806</c:v>
                </c:pt>
                <c:pt idx="9">
                  <c:v>1294.6002794881879</c:v>
                </c:pt>
                <c:pt idx="10">
                  <c:v>1297.1761807994201</c:v>
                </c:pt>
                <c:pt idx="11">
                  <c:v>1296.2654168898418</c:v>
                </c:pt>
                <c:pt idx="12">
                  <c:v>1293.7157078682312</c:v>
                </c:pt>
                <c:pt idx="13">
                  <c:v>1291.1152803481616</c:v>
                </c:pt>
                <c:pt idx="14">
                  <c:v>1289.3315313589044</c:v>
                </c:pt>
                <c:pt idx="15">
                  <c:v>1288.9955571207429</c:v>
                </c:pt>
                <c:pt idx="16">
                  <c:v>1289.8999718991947</c:v>
                </c:pt>
                <c:pt idx="17">
                  <c:v>1285.8357339875263</c:v>
                </c:pt>
                <c:pt idx="18">
                  <c:v>1290.3026011721258</c:v>
                </c:pt>
                <c:pt idx="19">
                  <c:v>1296.1921972819223</c:v>
                </c:pt>
                <c:pt idx="20">
                  <c:v>1303.2601099987478</c:v>
                </c:pt>
              </c:numCache>
            </c:numRef>
          </c:val>
        </c:ser>
        <c:ser>
          <c:idx val="21"/>
          <c:order val="20"/>
          <c:tx>
            <c:strRef>
              <c:f>'10-4'!$D$24</c:f>
              <c:strCache>
                <c:ptCount val="1"/>
                <c:pt idx="0">
                  <c:v> Import1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'10-4'!$E$24:$Y$24</c:f>
              <c:numCache>
                <c:formatCode>#,##0</c:formatCode>
                <c:ptCount val="21"/>
                <c:pt idx="0">
                  <c:v>45.253123322578453</c:v>
                </c:pt>
                <c:pt idx="1">
                  <c:v>45.962566073926872</c:v>
                </c:pt>
                <c:pt idx="2">
                  <c:v>46.639678068863297</c:v>
                </c:pt>
                <c:pt idx="3">
                  <c:v>47.27714951670643</c:v>
                </c:pt>
                <c:pt idx="4">
                  <c:v>47.919057430438535</c:v>
                </c:pt>
                <c:pt idx="5">
                  <c:v>48.499695837127234</c:v>
                </c:pt>
                <c:pt idx="6">
                  <c:v>48.995267729436534</c:v>
                </c:pt>
                <c:pt idx="7">
                  <c:v>49.258314916446473</c:v>
                </c:pt>
                <c:pt idx="8">
                  <c:v>49.666900755893472</c:v>
                </c:pt>
                <c:pt idx="9">
                  <c:v>49.903325360857565</c:v>
                </c:pt>
                <c:pt idx="10">
                  <c:v>50.002619361692084</c:v>
                </c:pt>
                <c:pt idx="11">
                  <c:v>49.967511886105427</c:v>
                </c:pt>
                <c:pt idx="12">
                  <c:v>49.869227526912141</c:v>
                </c:pt>
                <c:pt idx="13">
                  <c:v>49.768988107326457</c:v>
                </c:pt>
                <c:pt idx="14">
                  <c:v>49.700229427459497</c:v>
                </c:pt>
                <c:pt idx="15">
                  <c:v>49.687278532897302</c:v>
                </c:pt>
                <c:pt idx="16">
                  <c:v>49.722141266719746</c:v>
                </c:pt>
                <c:pt idx="17">
                  <c:v>49.565475931431777</c:v>
                </c:pt>
                <c:pt idx="18">
                  <c:v>49.737661531874352</c:v>
                </c:pt>
                <c:pt idx="19">
                  <c:v>49.964689469043812</c:v>
                </c:pt>
                <c:pt idx="20">
                  <c:v>50.237138311762529</c:v>
                </c:pt>
              </c:numCache>
            </c:numRef>
          </c:val>
        </c:ser>
        <c:ser>
          <c:idx val="22"/>
          <c:order val="21"/>
          <c:tx>
            <c:strRef>
              <c:f>'10-4'!$D$25</c:f>
              <c:strCache>
                <c:ptCount val="1"/>
                <c:pt idx="0">
                  <c:v> Import2</c:v>
                </c:pt>
              </c:strCache>
            </c:strRef>
          </c:tx>
          <c:spPr>
            <a:solidFill>
              <a:schemeClr val="tx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'10-4'!$E$25:$Y$25</c:f>
              <c:numCache>
                <c:formatCode>#,##0</c:formatCode>
                <c:ptCount val="21"/>
                <c:pt idx="0">
                  <c:v>6826.8746901589184</c:v>
                </c:pt>
                <c:pt idx="1">
                  <c:v>6933.9010434290085</c:v>
                </c:pt>
                <c:pt idx="2">
                  <c:v>7036.0499869987916</c:v>
                </c:pt>
                <c:pt idx="3">
                  <c:v>7132.2187677027723</c:v>
                </c:pt>
                <c:pt idx="4">
                  <c:v>7229.056832523901</c:v>
                </c:pt>
                <c:pt idx="5">
                  <c:v>7316.6517950749076</c:v>
                </c:pt>
                <c:pt idx="6">
                  <c:v>7391.4136448735153</c:v>
                </c:pt>
                <c:pt idx="7">
                  <c:v>7431.0968766918968</c:v>
                </c:pt>
                <c:pt idx="8">
                  <c:v>7492.7360326501394</c:v>
                </c:pt>
                <c:pt idx="9">
                  <c:v>7528.402988503216</c:v>
                </c:pt>
                <c:pt idx="10">
                  <c:v>7543.3824562484524</c:v>
                </c:pt>
                <c:pt idx="11">
                  <c:v>7538.086151398742</c:v>
                </c:pt>
                <c:pt idx="12">
                  <c:v>7523.2589979350532</c:v>
                </c:pt>
                <c:pt idx="13">
                  <c:v>7508.136904557151</c:v>
                </c:pt>
                <c:pt idx="14">
                  <c:v>7497.7639875771147</c:v>
                </c:pt>
                <c:pt idx="15">
                  <c:v>7495.8102189129859</c:v>
                </c:pt>
                <c:pt idx="16">
                  <c:v>7501.0696020823116</c:v>
                </c:pt>
                <c:pt idx="17">
                  <c:v>7477.4351093937357</c:v>
                </c:pt>
                <c:pt idx="18">
                  <c:v>7503.410985341392</c:v>
                </c:pt>
                <c:pt idx="19">
                  <c:v>7537.6603622777202</c:v>
                </c:pt>
                <c:pt idx="20">
                  <c:v>7578.7619254883084</c:v>
                </c:pt>
              </c:numCache>
            </c:numRef>
          </c:val>
        </c:ser>
        <c:ser>
          <c:idx val="4"/>
          <c:order val="22"/>
          <c:tx>
            <c:strRef>
              <c:f>'10-4'!$D$26</c:f>
              <c:strCache>
                <c:ptCount val="1"/>
                <c:pt idx="0">
                  <c:v> Import3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'10-4'!$E$26:$Y$26</c:f>
              <c:numCache>
                <c:formatCode>#,##0</c:formatCode>
                <c:ptCount val="21"/>
                <c:pt idx="0">
                  <c:v>8872.4050174048534</c:v>
                </c:pt>
                <c:pt idx="1">
                  <c:v>9011.4995807072846</c:v>
                </c:pt>
                <c:pt idx="2">
                  <c:v>9144.255320424847</c:v>
                </c:pt>
                <c:pt idx="3">
                  <c:v>9269.2390664522463</c:v>
                </c:pt>
                <c:pt idx="4">
                  <c:v>9395.0926335952463</c:v>
                </c:pt>
                <c:pt idx="5">
                  <c:v>9508.9335960428598</c:v>
                </c:pt>
                <c:pt idx="6">
                  <c:v>9606.0962716987979</c:v>
                </c:pt>
                <c:pt idx="7">
                  <c:v>9657.6697545986353</c:v>
                </c:pt>
                <c:pt idx="8">
                  <c:v>9737.7777954538251</c:v>
                </c:pt>
                <c:pt idx="9">
                  <c:v>9784.1316092308025</c:v>
                </c:pt>
                <c:pt idx="10">
                  <c:v>9803.5993614326235</c:v>
                </c:pt>
                <c:pt idx="11">
                  <c:v>9796.7161295212463</c:v>
                </c:pt>
                <c:pt idx="12">
                  <c:v>9777.446329392249</c:v>
                </c:pt>
                <c:pt idx="13">
                  <c:v>9757.7932167676445</c:v>
                </c:pt>
                <c:pt idx="14">
                  <c:v>9744.3122719963158</c:v>
                </c:pt>
                <c:pt idx="15">
                  <c:v>9741.7730973834532</c:v>
                </c:pt>
                <c:pt idx="16">
                  <c:v>9748.6083448045374</c:v>
                </c:pt>
                <c:pt idx="17">
                  <c:v>9717.8922703149583</c:v>
                </c:pt>
                <c:pt idx="18">
                  <c:v>9751.651274625041</c:v>
                </c:pt>
                <c:pt idx="19">
                  <c:v>9796.1627615886027</c:v>
                </c:pt>
                <c:pt idx="20">
                  <c:v>9849.5795492408615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65206320"/>
        <c:axId val="765199656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'10-4'!$D$6</c15:sqref>
                        </c15:formulaRef>
                      </c:ext>
                    </c:extLst>
                    <c:strCache>
                      <c:ptCount val="1"/>
                      <c:pt idx="0">
                        <c:v> Galán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'10-4'!$E$3:$Y$3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'10-4'!$E$6:$Y$6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37.821970304883401</c:v>
                      </c:pt>
                      <c:pt idx="1">
                        <c:v>38.414913304270286</c:v>
                      </c:pt>
                      <c:pt idx="2">
                        <c:v>38.980834679089249</c:v>
                      </c:pt>
                      <c:pt idx="3">
                        <c:v>39.513625001619417</c:v>
                      </c:pt>
                      <c:pt idx="4">
                        <c:v>40.050123264481464</c:v>
                      </c:pt>
                      <c:pt idx="5">
                        <c:v>40.535413272402266</c:v>
                      </c:pt>
                      <c:pt idx="6">
                        <c:v>40.949605796998803</c:v>
                      </c:pt>
                      <c:pt idx="7">
                        <c:v>41.169457205374613</c:v>
                      </c:pt>
                      <c:pt idx="8">
                        <c:v>41.510947921416516</c:v>
                      </c:pt>
                      <c:pt idx="9">
                        <c:v>41.70854852291653</c:v>
                      </c:pt>
                      <c:pt idx="10">
                        <c:v>41.791537153872369</c:v>
                      </c:pt>
                      <c:pt idx="11">
                        <c:v>41.762194783630811</c:v>
                      </c:pt>
                      <c:pt idx="12">
                        <c:v>41.680049997991489</c:v>
                      </c:pt>
                      <c:pt idx="13">
                        <c:v>41.596271198373096</c:v>
                      </c:pt>
                      <c:pt idx="14">
                        <c:v>41.538803590455885</c:v>
                      </c:pt>
                      <c:pt idx="15">
                        <c:v>41.527979401679758</c:v>
                      </c:pt>
                      <c:pt idx="16">
                        <c:v>41.557117219946583</c:v>
                      </c:pt>
                      <c:pt idx="17">
                        <c:v>41.426178375862207</c:v>
                      </c:pt>
                      <c:pt idx="18">
                        <c:v>41.570088855155426</c:v>
                      </c:pt>
                      <c:pt idx="19">
                        <c:v>41.759835844259229</c:v>
                      </c:pt>
                      <c:pt idx="20">
                        <c:v>41.987545033864848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'10-4'!$D$8</c15:sqref>
                        </c15:formulaRef>
                      </c:ext>
                    </c:extLst>
                    <c:strCache>
                      <c:ptCount val="1"/>
                      <c:pt idx="0">
                        <c:v> Ayacucho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'10-4'!$E$3:$Y$3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'10-4'!$E$8:$Y$8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20"/>
                <c:order val="19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'10-4'!$D$23</c15:sqref>
                        </c15:formulaRef>
                      </c:ext>
                    </c:extLst>
                    <c:strCache>
                      <c:ptCount val="1"/>
                      <c:pt idx="0">
                        <c:v> Orito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'10-4'!$E$3:$Y$3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'10-4'!$E$23:$Y$23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0.34998646404035272</c:v>
                      </c:pt>
                      <c:pt idx="1">
                        <c:v>0.35547327559617758</c:v>
                      </c:pt>
                      <c:pt idx="2">
                        <c:v>0.36071004193333939</c:v>
                      </c:pt>
                      <c:pt idx="3">
                        <c:v>0.36564022932321144</c:v>
                      </c:pt>
                      <c:pt idx="4">
                        <c:v>0.37060472822343493</c:v>
                      </c:pt>
                      <c:pt idx="5">
                        <c:v>0.37509537036971113</c:v>
                      </c:pt>
                      <c:pt idx="6">
                        <c:v>0.37892811033399509</c:v>
                      </c:pt>
                      <c:pt idx="7">
                        <c:v>0.3809625103510087</c:v>
                      </c:pt>
                      <c:pt idx="8">
                        <c:v>0.38412250247322455</c:v>
                      </c:pt>
                      <c:pt idx="9">
                        <c:v>0.38595100414179861</c:v>
                      </c:pt>
                      <c:pt idx="10">
                        <c:v>0.38671894132935519</c:v>
                      </c:pt>
                      <c:pt idx="11">
                        <c:v>0.38644742103771984</c:v>
                      </c:pt>
                      <c:pt idx="12">
                        <c:v>0.3856872923920277</c:v>
                      </c:pt>
                      <c:pt idx="13">
                        <c:v>0.38491204336074714</c:v>
                      </c:pt>
                      <c:pt idx="14">
                        <c:v>0.38438026554140903</c:v>
                      </c:pt>
                      <c:pt idx="15">
                        <c:v>0.38428010366392551</c:v>
                      </c:pt>
                      <c:pt idx="16">
                        <c:v>0.38454973112920166</c:v>
                      </c:pt>
                      <c:pt idx="17">
                        <c:v>0.38333808555185045</c:v>
                      </c:pt>
                      <c:pt idx="18">
                        <c:v>0.38466976445118278</c:v>
                      </c:pt>
                      <c:pt idx="19">
                        <c:v>0.3864255925384934</c:v>
                      </c:pt>
                      <c:pt idx="20">
                        <c:v>0.38853270471316698</c:v>
                      </c:pt>
                    </c:numCache>
                  </c:numRef>
                </c:val>
              </c15:ser>
            </c15:filteredBarSeries>
          </c:ext>
        </c:extLst>
      </c:barChart>
      <c:lineChart>
        <c:grouping val="standard"/>
        <c:varyColors val="0"/>
        <c:ser>
          <c:idx val="23"/>
          <c:order val="23"/>
          <c:tx>
            <c:strRef>
              <c:f>'10-4'!$D$33</c:f>
              <c:strCache>
                <c:ptCount val="1"/>
                <c:pt idx="0">
                  <c:v>Oferta ACPM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'10-4'!$E$33:$Y$33</c:f>
              <c:numCache>
                <c:formatCode>#,##0</c:formatCode>
                <c:ptCount val="21"/>
                <c:pt idx="0">
                  <c:v>140.08699999999999</c:v>
                </c:pt>
                <c:pt idx="1">
                  <c:v>140.08699999999999</c:v>
                </c:pt>
                <c:pt idx="2">
                  <c:v>140.08699999999999</c:v>
                </c:pt>
                <c:pt idx="3">
                  <c:v>140.08699999999999</c:v>
                </c:pt>
                <c:pt idx="4">
                  <c:v>140.08699999999999</c:v>
                </c:pt>
                <c:pt idx="5">
                  <c:v>140.08699999999999</c:v>
                </c:pt>
                <c:pt idx="6">
                  <c:v>140.08699999999999</c:v>
                </c:pt>
                <c:pt idx="7">
                  <c:v>152.67400000000001</c:v>
                </c:pt>
                <c:pt idx="8">
                  <c:v>152.67400000000001</c:v>
                </c:pt>
                <c:pt idx="9">
                  <c:v>152.67400000000001</c:v>
                </c:pt>
                <c:pt idx="10">
                  <c:v>152.67400000000001</c:v>
                </c:pt>
                <c:pt idx="11">
                  <c:v>152.67400000000001</c:v>
                </c:pt>
                <c:pt idx="12">
                  <c:v>152.67400000000001</c:v>
                </c:pt>
                <c:pt idx="13">
                  <c:v>152.67400000000001</c:v>
                </c:pt>
                <c:pt idx="14">
                  <c:v>152.67400000000001</c:v>
                </c:pt>
                <c:pt idx="15">
                  <c:v>152.67400000000001</c:v>
                </c:pt>
                <c:pt idx="16">
                  <c:v>152.67400000000001</c:v>
                </c:pt>
                <c:pt idx="17">
                  <c:v>152.67400000000001</c:v>
                </c:pt>
                <c:pt idx="18">
                  <c:v>152.67400000000001</c:v>
                </c:pt>
                <c:pt idx="19">
                  <c:v>152.67400000000001</c:v>
                </c:pt>
                <c:pt idx="20">
                  <c:v>152.67400000000001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5206320"/>
        <c:axId val="765199656"/>
      </c:lineChart>
      <c:catAx>
        <c:axId val="76520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65199656"/>
        <c:crosses val="autoZero"/>
        <c:auto val="1"/>
        <c:lblAlgn val="ctr"/>
        <c:lblOffset val="100"/>
        <c:noMultiLvlLbl val="0"/>
      </c:catAx>
      <c:valAx>
        <c:axId val="765199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8.8642218115724033E-3"/>
              <c:y val="0.393059602420510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6520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043779011387923E-3"/>
          <c:y val="0.90631233194783722"/>
          <c:w val="0.81040375837274814"/>
          <c:h val="9.3687668052162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sz="1200" b="1">
                <a:latin typeface="+mj-lt"/>
              </a:rPr>
              <a:t>ACPM</a:t>
            </a:r>
          </a:p>
        </c:rich>
      </c:tx>
      <c:layout>
        <c:manualLayout>
          <c:xMode val="edge"/>
          <c:yMode val="edge"/>
          <c:x val="0.45255810333012719"/>
          <c:y val="8.23148148148148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29154808615"/>
          <c:y val="2.1528333333333333E-2"/>
          <c:w val="0.87347242390123836"/>
          <c:h val="0.75398361111111112"/>
        </c:manualLayout>
      </c:layout>
      <c:areaChart>
        <c:grouping val="stacked"/>
        <c:varyColors val="0"/>
        <c:ser>
          <c:idx val="23"/>
          <c:order val="1"/>
          <c:tx>
            <c:strRef>
              <c:f>'10-4'!$D$33</c:f>
              <c:strCache>
                <c:ptCount val="1"/>
                <c:pt idx="0">
                  <c:v>Oferta ACPM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val>
            <c:numRef>
              <c:f>'10-4'!$E$33:$Y$33</c:f>
              <c:numCache>
                <c:formatCode>#,##0</c:formatCode>
                <c:ptCount val="21"/>
                <c:pt idx="0">
                  <c:v>140.08699999999999</c:v>
                </c:pt>
                <c:pt idx="1">
                  <c:v>140.08699999999999</c:v>
                </c:pt>
                <c:pt idx="2">
                  <c:v>140.08699999999999</c:v>
                </c:pt>
                <c:pt idx="3">
                  <c:v>140.08699999999999</c:v>
                </c:pt>
                <c:pt idx="4">
                  <c:v>140.08699999999999</c:v>
                </c:pt>
                <c:pt idx="5">
                  <c:v>140.08699999999999</c:v>
                </c:pt>
                <c:pt idx="6">
                  <c:v>140.08699999999999</c:v>
                </c:pt>
                <c:pt idx="7">
                  <c:v>152.67400000000001</c:v>
                </c:pt>
                <c:pt idx="8">
                  <c:v>152.67400000000001</c:v>
                </c:pt>
                <c:pt idx="9">
                  <c:v>152.67400000000001</c:v>
                </c:pt>
                <c:pt idx="10">
                  <c:v>152.67400000000001</c:v>
                </c:pt>
                <c:pt idx="11">
                  <c:v>152.67400000000001</c:v>
                </c:pt>
                <c:pt idx="12">
                  <c:v>152.67400000000001</c:v>
                </c:pt>
                <c:pt idx="13">
                  <c:v>152.67400000000001</c:v>
                </c:pt>
                <c:pt idx="14">
                  <c:v>152.67400000000001</c:v>
                </c:pt>
                <c:pt idx="15">
                  <c:v>152.67400000000001</c:v>
                </c:pt>
                <c:pt idx="16">
                  <c:v>152.67400000000001</c:v>
                </c:pt>
                <c:pt idx="17">
                  <c:v>152.67400000000001</c:v>
                </c:pt>
                <c:pt idx="18">
                  <c:v>152.67400000000001</c:v>
                </c:pt>
                <c:pt idx="19">
                  <c:v>152.67400000000001</c:v>
                </c:pt>
                <c:pt idx="20">
                  <c:v>152.67400000000001</c:v>
                </c:pt>
              </c:numCache>
            </c:numRef>
          </c:val>
        </c:ser>
        <c:ser>
          <c:idx val="0"/>
          <c:order val="2"/>
          <c:tx>
            <c:strRef>
              <c:f>'10-4'!$D$35</c:f>
              <c:strCache>
                <c:ptCount val="1"/>
                <c:pt idx="0">
                  <c:v>Bios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'10-4'!$E$35:$Y$35</c:f>
              <c:numCache>
                <c:formatCode>#,##0.00</c:formatCode>
                <c:ptCount val="21"/>
                <c:pt idx="0">
                  <c:v>8.9123253624412087</c:v>
                </c:pt>
                <c:pt idx="1">
                  <c:v>9.0441590623491663</c:v>
                </c:pt>
                <c:pt idx="2">
                  <c:v>9.1699848310597076</c:v>
                </c:pt>
                <c:pt idx="3">
                  <c:v>9.2884443112575354</c:v>
                </c:pt>
                <c:pt idx="4">
                  <c:v>9.4077282071133652</c:v>
                </c:pt>
                <c:pt idx="5">
                  <c:v>9.5156265672233928</c:v>
                </c:pt>
                <c:pt idx="6">
                  <c:v>9.6077172623631384</c:v>
                </c:pt>
                <c:pt idx="7">
                  <c:v>9.6565985622960682</c:v>
                </c:pt>
                <c:pt idx="8">
                  <c:v>9.7325248901666725</c:v>
                </c:pt>
                <c:pt idx="9">
                  <c:v>9.7764589924778988</c:v>
                </c:pt>
                <c:pt idx="10">
                  <c:v>9.7949105102131853</c:v>
                </c:pt>
                <c:pt idx="11">
                  <c:v>9.788386589301723</c:v>
                </c:pt>
                <c:pt idx="12">
                  <c:v>9.77012269036004</c:v>
                </c:pt>
                <c:pt idx="13">
                  <c:v>9.751495488185526</c:v>
                </c:pt>
                <c:pt idx="14">
                  <c:v>9.7387182610584375</c:v>
                </c:pt>
                <c:pt idx="15">
                  <c:v>9.7363116336822202</c:v>
                </c:pt>
                <c:pt idx="16">
                  <c:v>9.742790074937659</c:v>
                </c:pt>
                <c:pt idx="17">
                  <c:v>9.7136774076236634</c:v>
                </c:pt>
                <c:pt idx="18">
                  <c:v>9.7456741610390338</c:v>
                </c:pt>
                <c:pt idx="19">
                  <c:v>9.7878621076811498</c:v>
                </c:pt>
                <c:pt idx="20">
                  <c:v>9.8384904901728873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200832"/>
        <c:axId val="765207496"/>
      </c:areaChart>
      <c:lineChart>
        <c:grouping val="standard"/>
        <c:varyColors val="0"/>
        <c:ser>
          <c:idx val="4"/>
          <c:order val="0"/>
          <c:tx>
            <c:strRef>
              <c:f>'10-4'!$C$31</c:f>
              <c:strCache>
                <c:ptCount val="1"/>
                <c:pt idx="0">
                  <c:v>Demanda ACPM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'10-4'!$E$3:$Y$3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'10-4'!$E$28:$Y$28</c:f>
              <c:numCache>
                <c:formatCode>#,##0</c:formatCode>
                <c:ptCount val="21"/>
                <c:pt idx="0">
                  <c:v>143.74718326518058</c:v>
                </c:pt>
                <c:pt idx="1">
                  <c:v>145.8735332636962</c:v>
                </c:pt>
                <c:pt idx="2">
                  <c:v>147.90298114612438</c:v>
                </c:pt>
                <c:pt idx="3">
                  <c:v>149.81361792350873</c:v>
                </c:pt>
                <c:pt idx="4">
                  <c:v>151.73755172763484</c:v>
                </c:pt>
                <c:pt idx="5">
                  <c:v>153.47784785844169</c:v>
                </c:pt>
                <c:pt idx="6">
                  <c:v>154.96318165101829</c:v>
                </c:pt>
                <c:pt idx="7">
                  <c:v>155.75158971445268</c:v>
                </c:pt>
                <c:pt idx="8">
                  <c:v>156.97620790591387</c:v>
                </c:pt>
                <c:pt idx="9">
                  <c:v>157.68482245932077</c:v>
                </c:pt>
                <c:pt idx="10">
                  <c:v>157.98242758408355</c:v>
                </c:pt>
                <c:pt idx="11">
                  <c:v>157.87720305325328</c:v>
                </c:pt>
                <c:pt idx="12">
                  <c:v>157.58262403806486</c:v>
                </c:pt>
                <c:pt idx="13">
                  <c:v>157.28218529331468</c:v>
                </c:pt>
                <c:pt idx="14">
                  <c:v>157.07610098481317</c:v>
                </c:pt>
                <c:pt idx="15">
                  <c:v>157.03728441422905</c:v>
                </c:pt>
                <c:pt idx="16">
                  <c:v>157.14177540222025</c:v>
                </c:pt>
                <c:pt idx="17">
                  <c:v>156.67221625199448</c:v>
                </c:pt>
                <c:pt idx="18">
                  <c:v>157.18829291998438</c:v>
                </c:pt>
                <c:pt idx="19">
                  <c:v>157.86874367227662</c:v>
                </c:pt>
                <c:pt idx="20">
                  <c:v>158.68533048665932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5200832"/>
        <c:axId val="765207496"/>
      </c:lineChart>
      <c:catAx>
        <c:axId val="7652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65207496"/>
        <c:crosses val="autoZero"/>
        <c:auto val="1"/>
        <c:lblAlgn val="ctr"/>
        <c:lblOffset val="100"/>
        <c:noMultiLvlLbl val="0"/>
      </c:catAx>
      <c:valAx>
        <c:axId val="7652074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/>
                  <a:t>kBPD</a:t>
                </a:r>
              </a:p>
            </c:rich>
          </c:tx>
          <c:layout>
            <c:manualLayout>
              <c:xMode val="edge"/>
              <c:yMode val="edge"/>
              <c:x val="1.4392598407352637E-2"/>
              <c:y val="0.37480171277085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bg1"/>
            </a:solidFill>
            <a:prstDash val="sysDot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65200832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787209492912044E-2"/>
          <c:y val="0.89530956790123462"/>
          <c:w val="0.92913689724267734"/>
          <c:h val="8.8945987654320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+mn-lt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27033120417134"/>
          <c:y val="3.36611987097424E-2"/>
          <c:w val="0.8716666684579859"/>
          <c:h val="0.785733602349906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'10-4b'!$D$4</c:f>
              <c:strCache>
                <c:ptCount val="1"/>
                <c:pt idx="0">
                  <c:v> Mamonal</c:v>
                </c:pt>
              </c:strCache>
            </c:strRef>
          </c:tx>
          <c:spPr>
            <a:solidFill>
              <a:srgbClr val="C8B300"/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'10-4b'!$E$4:$Y$4</c:f>
              <c:numCache>
                <c:formatCode>#,##0</c:formatCode>
                <c:ptCount val="21"/>
                <c:pt idx="0">
                  <c:v>11810.326879246939</c:v>
                </c:pt>
                <c:pt idx="1">
                  <c:v>12192.590903341319</c:v>
                </c:pt>
                <c:pt idx="2">
                  <c:v>12552.976038034652</c:v>
                </c:pt>
                <c:pt idx="3">
                  <c:v>12832.346661390045</c:v>
                </c:pt>
                <c:pt idx="4">
                  <c:v>13005.619084146481</c:v>
                </c:pt>
                <c:pt idx="5">
                  <c:v>13145.012944487356</c:v>
                </c:pt>
                <c:pt idx="6">
                  <c:v>13304.183940211244</c:v>
                </c:pt>
                <c:pt idx="7">
                  <c:v>13414.114213736475</c:v>
                </c:pt>
                <c:pt idx="8">
                  <c:v>13665.444815755116</c:v>
                </c:pt>
                <c:pt idx="9">
                  <c:v>13915.641433810906</c:v>
                </c:pt>
                <c:pt idx="10">
                  <c:v>14147.8075403926</c:v>
                </c:pt>
                <c:pt idx="11">
                  <c:v>14351.596945642565</c:v>
                </c:pt>
                <c:pt idx="12">
                  <c:v>14530.294236825646</c:v>
                </c:pt>
                <c:pt idx="13">
                  <c:v>14693.456269013073</c:v>
                </c:pt>
                <c:pt idx="14">
                  <c:v>14823.858288747466</c:v>
                </c:pt>
                <c:pt idx="15">
                  <c:v>14913.699386771255</c:v>
                </c:pt>
                <c:pt idx="16">
                  <c:v>14960.610836769774</c:v>
                </c:pt>
                <c:pt idx="17">
                  <c:v>14668.413389734262</c:v>
                </c:pt>
                <c:pt idx="18">
                  <c:v>14720.283361053931</c:v>
                </c:pt>
                <c:pt idx="19">
                  <c:v>14756.309577004607</c:v>
                </c:pt>
                <c:pt idx="20">
                  <c:v>14776.514517885078</c:v>
                </c:pt>
              </c:numCache>
            </c:numRef>
          </c:val>
        </c:ser>
        <c:ser>
          <c:idx val="1"/>
          <c:order val="1"/>
          <c:tx>
            <c:strRef>
              <c:f>'10-4b'!$D$5</c:f>
              <c:strCache>
                <c:ptCount val="1"/>
                <c:pt idx="0">
                  <c:v> Baranoa</c:v>
                </c:pt>
              </c:strCache>
            </c:strRef>
          </c:tx>
          <c:spPr>
            <a:solidFill>
              <a:srgbClr val="996600"/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'10-4b'!$E$5:$Y$5</c:f>
              <c:numCache>
                <c:formatCode>#,##0</c:formatCode>
                <c:ptCount val="21"/>
                <c:pt idx="0">
                  <c:v>11803.591210179778</c:v>
                </c:pt>
                <c:pt idx="1">
                  <c:v>12053.69343095218</c:v>
                </c:pt>
                <c:pt idx="2">
                  <c:v>12289.481045896322</c:v>
                </c:pt>
                <c:pt idx="3">
                  <c:v>12472.263648798296</c:v>
                </c:pt>
                <c:pt idx="4">
                  <c:v>12585.629843361505</c:v>
                </c:pt>
                <c:pt idx="5">
                  <c:v>12676.830458213724</c:v>
                </c:pt>
                <c:pt idx="6">
                  <c:v>12780.970573432282</c:v>
                </c:pt>
                <c:pt idx="7">
                  <c:v>12852.894175460784</c:v>
                </c:pt>
                <c:pt idx="8">
                  <c:v>13017.331155534554</c:v>
                </c:pt>
                <c:pt idx="9">
                  <c:v>13181.026208852069</c:v>
                </c:pt>
                <c:pt idx="10">
                  <c:v>13332.924517832951</c:v>
                </c:pt>
                <c:pt idx="11">
                  <c:v>13466.256925829364</c:v>
                </c:pt>
                <c:pt idx="12">
                  <c:v>13583.172425468081</c:v>
                </c:pt>
                <c:pt idx="13">
                  <c:v>13689.923738758653</c:v>
                </c:pt>
                <c:pt idx="14">
                  <c:v>13775.241301158208</c:v>
                </c:pt>
                <c:pt idx="15">
                  <c:v>13834.021245688989</c:v>
                </c:pt>
                <c:pt idx="16">
                  <c:v>13864.713796085483</c:v>
                </c:pt>
                <c:pt idx="17">
                  <c:v>13673.539043031649</c:v>
                </c:pt>
                <c:pt idx="18">
                  <c:v>13707.475783610846</c:v>
                </c:pt>
                <c:pt idx="19">
                  <c:v>13731.046499261203</c:v>
                </c:pt>
                <c:pt idx="20">
                  <c:v>13744.265898070054</c:v>
                </c:pt>
              </c:numCache>
            </c:numRef>
          </c:val>
        </c:ser>
        <c:ser>
          <c:idx val="3"/>
          <c:order val="3"/>
          <c:tx>
            <c:strRef>
              <c:f>'10-4b'!$D$7</c:f>
              <c:strCache>
                <c:ptCount val="1"/>
                <c:pt idx="0">
                  <c:v> Lisama</c:v>
                </c:pt>
              </c:strCache>
            </c:strRef>
          </c:tx>
          <c:spPr>
            <a:solidFill>
              <a:srgbClr val="669900"/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'10-4b'!$E$7:$Y$7</c:f>
              <c:numCache>
                <c:formatCode>#,##0</c:formatCode>
                <c:ptCount val="21"/>
                <c:pt idx="0">
                  <c:v>4510.8729606364832</c:v>
                </c:pt>
                <c:pt idx="1">
                  <c:v>4590.9041750698407</c:v>
                </c:pt>
                <c:pt idx="2">
                  <c:v>4666.3548012739839</c:v>
                </c:pt>
                <c:pt idx="3">
                  <c:v>4724.8441407223036</c:v>
                </c:pt>
                <c:pt idx="4">
                  <c:v>4761.1206447795721</c:v>
                </c:pt>
                <c:pt idx="5">
                  <c:v>4790.3042959328905</c:v>
                </c:pt>
                <c:pt idx="6">
                  <c:v>4823.6285097940527</c:v>
                </c:pt>
                <c:pt idx="7">
                  <c:v>4846.6436321667588</c:v>
                </c:pt>
                <c:pt idx="8">
                  <c:v>4899.2624820610736</c:v>
                </c:pt>
                <c:pt idx="9">
                  <c:v>4951.6439198318958</c:v>
                </c:pt>
                <c:pt idx="10">
                  <c:v>5000.2504699879464</c:v>
                </c:pt>
                <c:pt idx="11">
                  <c:v>5042.9160428977839</c:v>
                </c:pt>
                <c:pt idx="12">
                  <c:v>5080.3283033458192</c:v>
                </c:pt>
                <c:pt idx="13">
                  <c:v>5114.4880849687706</c:v>
                </c:pt>
                <c:pt idx="14">
                  <c:v>5141.7891945320644</c:v>
                </c:pt>
                <c:pt idx="15">
                  <c:v>5160.598425136237</c:v>
                </c:pt>
                <c:pt idx="16">
                  <c:v>5170.4198576477211</c:v>
                </c:pt>
                <c:pt idx="17">
                  <c:v>5109.2450803560832</c:v>
                </c:pt>
                <c:pt idx="18">
                  <c:v>5120.1046343179587</c:v>
                </c:pt>
                <c:pt idx="19">
                  <c:v>5127.647122316409</c:v>
                </c:pt>
                <c:pt idx="20">
                  <c:v>5131.8772508513894</c:v>
                </c:pt>
              </c:numCache>
            </c:numRef>
          </c:val>
        </c:ser>
        <c:ser>
          <c:idx val="6"/>
          <c:order val="5"/>
          <c:tx>
            <c:strRef>
              <c:f>'10-4b'!$D$9</c:f>
              <c:strCache>
                <c:ptCount val="1"/>
                <c:pt idx="0">
                  <c:v> Chimitá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'10-4b'!$E$9:$Y$9</c:f>
              <c:numCache>
                <c:formatCode>#,##0</c:formatCode>
                <c:ptCount val="21"/>
                <c:pt idx="0">
                  <c:v>9325.3281438175472</c:v>
                </c:pt>
                <c:pt idx="1">
                  <c:v>9561.188492445217</c:v>
                </c:pt>
                <c:pt idx="2">
                  <c:v>9783.5493690942112</c:v>
                </c:pt>
                <c:pt idx="3">
                  <c:v>9955.9235619757874</c:v>
                </c:pt>
                <c:pt idx="4">
                  <c:v>10062.834208709319</c:v>
                </c:pt>
                <c:pt idx="5">
                  <c:v>10148.841477048123</c:v>
                </c:pt>
                <c:pt idx="6">
                  <c:v>10247.051416191074</c:v>
                </c:pt>
                <c:pt idx="7">
                  <c:v>10314.879385877268</c:v>
                </c:pt>
                <c:pt idx="8">
                  <c:v>10469.952632838857</c:v>
                </c:pt>
                <c:pt idx="9">
                  <c:v>10624.326201473536</c:v>
                </c:pt>
                <c:pt idx="10">
                  <c:v>10767.574782000085</c:v>
                </c:pt>
                <c:pt idx="11">
                  <c:v>10893.314682014881</c:v>
                </c:pt>
                <c:pt idx="12">
                  <c:v>11003.572521467897</c:v>
                </c:pt>
                <c:pt idx="13">
                  <c:v>11104.244966084407</c:v>
                </c:pt>
                <c:pt idx="14">
                  <c:v>11184.704187715768</c:v>
                </c:pt>
                <c:pt idx="15">
                  <c:v>11240.136955031983</c:v>
                </c:pt>
                <c:pt idx="16">
                  <c:v>11269.081742544991</c:v>
                </c:pt>
                <c:pt idx="17">
                  <c:v>11088.79328383067</c:v>
                </c:pt>
                <c:pt idx="18">
                  <c:v>11120.797523695377</c:v>
                </c:pt>
                <c:pt idx="19">
                  <c:v>11143.026023680413</c:v>
                </c:pt>
                <c:pt idx="20">
                  <c:v>11155.492654332773</c:v>
                </c:pt>
              </c:numCache>
            </c:numRef>
          </c:val>
        </c:ser>
        <c:ser>
          <c:idx val="7"/>
          <c:order val="6"/>
          <c:tx>
            <c:strRef>
              <c:f>'10-4b'!$D$10</c:f>
              <c:strCache>
                <c:ptCount val="1"/>
                <c:pt idx="0">
                  <c:v> Sebastopol</c:v>
                </c:pt>
              </c:strCache>
            </c:strRef>
          </c:tx>
          <c:spPr>
            <a:solidFill>
              <a:srgbClr val="66FF99"/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'10-4b'!$E$10:$Y$10</c:f>
              <c:numCache>
                <c:formatCode>#,##0</c:formatCode>
                <c:ptCount val="21"/>
                <c:pt idx="0">
                  <c:v>535.67152309388246</c:v>
                </c:pt>
                <c:pt idx="1">
                  <c:v>553.00956581736125</c:v>
                </c:pt>
                <c:pt idx="2">
                  <c:v>569.35526530352831</c:v>
                </c:pt>
                <c:pt idx="3">
                  <c:v>582.02645458139989</c:v>
                </c:pt>
                <c:pt idx="4">
                  <c:v>589.88543287701373</c:v>
                </c:pt>
                <c:pt idx="5">
                  <c:v>596.20780839144095</c:v>
                </c:pt>
                <c:pt idx="6">
                  <c:v>603.42719957201939</c:v>
                </c:pt>
                <c:pt idx="7">
                  <c:v>608.41321881225429</c:v>
                </c:pt>
                <c:pt idx="8">
                  <c:v>619.81261933350493</c:v>
                </c:pt>
                <c:pt idx="9">
                  <c:v>631.16058665373112</c:v>
                </c:pt>
                <c:pt idx="10">
                  <c:v>641.69075852746016</c:v>
                </c:pt>
                <c:pt idx="11">
                  <c:v>650.93387112009032</c:v>
                </c:pt>
                <c:pt idx="12">
                  <c:v>659.03890082159626</c:v>
                </c:pt>
                <c:pt idx="13">
                  <c:v>666.43931024180586</c:v>
                </c:pt>
                <c:pt idx="14">
                  <c:v>672.35385005428009</c:v>
                </c:pt>
                <c:pt idx="15">
                  <c:v>676.42870067500212</c:v>
                </c:pt>
                <c:pt idx="16">
                  <c:v>678.55642568449412</c:v>
                </c:pt>
                <c:pt idx="17">
                  <c:v>665.30346045347278</c:v>
                </c:pt>
                <c:pt idx="18">
                  <c:v>667.65608513725431</c:v>
                </c:pt>
                <c:pt idx="19">
                  <c:v>669.29009731718099</c:v>
                </c:pt>
                <c:pt idx="20">
                  <c:v>670.20651661413399</c:v>
                </c:pt>
              </c:numCache>
            </c:numRef>
          </c:val>
        </c:ser>
        <c:ser>
          <c:idx val="8"/>
          <c:order val="7"/>
          <c:tx>
            <c:strRef>
              <c:f>'10-4b'!$D$11</c:f>
              <c:strCache>
                <c:ptCount val="1"/>
                <c:pt idx="0">
                  <c:v> Salgar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'10-4b'!$E$11:$Y$11</c:f>
              <c:numCache>
                <c:formatCode>#,##0</c:formatCode>
                <c:ptCount val="21"/>
                <c:pt idx="0">
                  <c:v>254.21281866371964</c:v>
                </c:pt>
                <c:pt idx="1">
                  <c:v>262.44090718593714</c:v>
                </c:pt>
                <c:pt idx="2">
                  <c:v>270.19806088977589</c:v>
                </c:pt>
                <c:pt idx="3">
                  <c:v>276.21140788187404</c:v>
                </c:pt>
                <c:pt idx="4">
                  <c:v>279.9410312391247</c:v>
                </c:pt>
                <c:pt idx="5">
                  <c:v>282.941431355394</c:v>
                </c:pt>
                <c:pt idx="6">
                  <c:v>286.36752682982006</c:v>
                </c:pt>
                <c:pt idx="7">
                  <c:v>288.73373438487329</c:v>
                </c:pt>
                <c:pt idx="8">
                  <c:v>294.14353052420608</c:v>
                </c:pt>
                <c:pt idx="9">
                  <c:v>299.52891808768288</c:v>
                </c:pt>
                <c:pt idx="10">
                  <c:v>304.52620571195882</c:v>
                </c:pt>
                <c:pt idx="11">
                  <c:v>308.91269557393122</c:v>
                </c:pt>
                <c:pt idx="12">
                  <c:v>312.75908717203731</c:v>
                </c:pt>
                <c:pt idx="13">
                  <c:v>316.27108819667882</c:v>
                </c:pt>
                <c:pt idx="14">
                  <c:v>319.07794234517604</c:v>
                </c:pt>
                <c:pt idx="15">
                  <c:v>321.01173799655663</c:v>
                </c:pt>
                <c:pt idx="16">
                  <c:v>322.02148921289944</c:v>
                </c:pt>
                <c:pt idx="17">
                  <c:v>315.73204969300218</c:v>
                </c:pt>
                <c:pt idx="18">
                  <c:v>316.84853120515658</c:v>
                </c:pt>
                <c:pt idx="19">
                  <c:v>317.62398187610302</c:v>
                </c:pt>
                <c:pt idx="20">
                  <c:v>318.05888558576947</c:v>
                </c:pt>
              </c:numCache>
            </c:numRef>
          </c:val>
        </c:ser>
        <c:ser>
          <c:idx val="9"/>
          <c:order val="8"/>
          <c:tx>
            <c:strRef>
              <c:f>'10-4b'!$D$12</c:f>
              <c:strCache>
                <c:ptCount val="1"/>
                <c:pt idx="0">
                  <c:v> Mansilla</c:v>
                </c:pt>
              </c:strCache>
            </c:strRef>
          </c:tx>
          <c:spPr>
            <a:solidFill>
              <a:srgbClr val="004600"/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'10-4b'!$E$12:$Y$12</c:f>
              <c:numCache>
                <c:formatCode>#,##0</c:formatCode>
                <c:ptCount val="21"/>
                <c:pt idx="0">
                  <c:v>17586.457412588301</c:v>
                </c:pt>
                <c:pt idx="1">
                  <c:v>18155.677049676713</c:v>
                </c:pt>
                <c:pt idx="2">
                  <c:v>18692.317388950571</c:v>
                </c:pt>
                <c:pt idx="3">
                  <c:v>19108.321079635985</c:v>
                </c:pt>
                <c:pt idx="4">
                  <c:v>19366.336637946792</c:v>
                </c:pt>
                <c:pt idx="5">
                  <c:v>19573.904490515608</c:v>
                </c:pt>
                <c:pt idx="6">
                  <c:v>19810.921972439526</c:v>
                </c:pt>
                <c:pt idx="7">
                  <c:v>19974.616347156858</c:v>
                </c:pt>
                <c:pt idx="8">
                  <c:v>20348.866355143331</c:v>
                </c:pt>
                <c:pt idx="9">
                  <c:v>20721.427776448578</c:v>
                </c:pt>
                <c:pt idx="10">
                  <c:v>21067.140421643857</c:v>
                </c:pt>
                <c:pt idx="11">
                  <c:v>21370.59804252164</c:v>
                </c:pt>
                <c:pt idx="12">
                  <c:v>21636.691634449093</c:v>
                </c:pt>
                <c:pt idx="13">
                  <c:v>21879.652067276544</c:v>
                </c:pt>
                <c:pt idx="14">
                  <c:v>22073.83039866585</c:v>
                </c:pt>
                <c:pt idx="15">
                  <c:v>22207.61049302309</c:v>
                </c:pt>
                <c:pt idx="16">
                  <c:v>22277.465140231154</c:v>
                </c:pt>
                <c:pt idx="17">
                  <c:v>21842.361352597065</c:v>
                </c:pt>
                <c:pt idx="18">
                  <c:v>21919.599607806453</c:v>
                </c:pt>
                <c:pt idx="19">
                  <c:v>21973.245329811536</c:v>
                </c:pt>
                <c:pt idx="20">
                  <c:v>22003.331993453558</c:v>
                </c:pt>
              </c:numCache>
            </c:numRef>
          </c:val>
        </c:ser>
        <c:ser>
          <c:idx val="10"/>
          <c:order val="9"/>
          <c:tx>
            <c:strRef>
              <c:f>'10-4b'!$D$13</c:f>
              <c:strCache>
                <c:ptCount val="1"/>
                <c:pt idx="0">
                  <c:v> Puente Aranda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'10-4b'!$E$13:$Y$13</c:f>
              <c:numCache>
                <c:formatCode>#,##0</c:formatCode>
                <c:ptCount val="21"/>
                <c:pt idx="0">
                  <c:v>23823.907512548263</c:v>
                </c:pt>
                <c:pt idx="1">
                  <c:v>24595.014260779077</c:v>
                </c:pt>
                <c:pt idx="2">
                  <c:v>25321.986698173518</c:v>
                </c:pt>
                <c:pt idx="3">
                  <c:v>25885.535866675975</c:v>
                </c:pt>
                <c:pt idx="4">
                  <c:v>26235.062701659535</c:v>
                </c:pt>
                <c:pt idx="5">
                  <c:v>26516.249367408273</c:v>
                </c:pt>
                <c:pt idx="6">
                  <c:v>26837.33066512151</c:v>
                </c:pt>
                <c:pt idx="7">
                  <c:v>27059.083093828307</c:v>
                </c:pt>
                <c:pt idx="8">
                  <c:v>27566.069655570875</c:v>
                </c:pt>
                <c:pt idx="9">
                  <c:v>28070.768733713034</c:v>
                </c:pt>
                <c:pt idx="10">
                  <c:v>28539.096486814426</c:v>
                </c:pt>
                <c:pt idx="11">
                  <c:v>28950.182478959458</c:v>
                </c:pt>
                <c:pt idx="12">
                  <c:v>29310.652411876341</c:v>
                </c:pt>
                <c:pt idx="13">
                  <c:v>29639.784467587961</c:v>
                </c:pt>
                <c:pt idx="14">
                  <c:v>29902.832704047927</c:v>
                </c:pt>
                <c:pt idx="15">
                  <c:v>30084.061050395019</c:v>
                </c:pt>
                <c:pt idx="16">
                  <c:v>30178.691288615446</c:v>
                </c:pt>
                <c:pt idx="17">
                  <c:v>29589.26772525844</c:v>
                </c:pt>
                <c:pt idx="18">
                  <c:v>29693.900341445365</c:v>
                </c:pt>
                <c:pt idx="19">
                  <c:v>29766.572778509246</c:v>
                </c:pt>
                <c:pt idx="20">
                  <c:v>29807.330383929861</c:v>
                </c:pt>
              </c:numCache>
            </c:numRef>
          </c:val>
        </c:ser>
        <c:ser>
          <c:idx val="11"/>
          <c:order val="10"/>
          <c:tx>
            <c:strRef>
              <c:f>'10-4b'!$D$14</c:f>
              <c:strCache>
                <c:ptCount val="1"/>
                <c:pt idx="0">
                  <c:v> Tocancipá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'10-4b'!$E$14:$Y$14</c:f>
              <c:numCache>
                <c:formatCode>#,##0</c:formatCode>
                <c:ptCount val="21"/>
                <c:pt idx="0">
                  <c:v>511.72488267430231</c:v>
                </c:pt>
                <c:pt idx="1">
                  <c:v>528.28784616213227</c:v>
                </c:pt>
                <c:pt idx="2">
                  <c:v>543.90282808888719</c:v>
                </c:pt>
                <c:pt idx="3">
                  <c:v>556.00756497897248</c:v>
                </c:pt>
                <c:pt idx="4">
                  <c:v>563.5152157927306</c:v>
                </c:pt>
                <c:pt idx="5">
                  <c:v>569.55495606052932</c:v>
                </c:pt>
                <c:pt idx="6">
                  <c:v>576.45161183854043</c:v>
                </c:pt>
                <c:pt idx="7">
                  <c:v>581.21473625475801</c:v>
                </c:pt>
                <c:pt idx="8">
                  <c:v>592.10453838686055</c:v>
                </c:pt>
                <c:pt idx="9">
                  <c:v>602.94520658589943</c:v>
                </c:pt>
                <c:pt idx="10">
                  <c:v>613.00463803654213</c:v>
                </c:pt>
                <c:pt idx="11">
                  <c:v>621.83454685769857</c:v>
                </c:pt>
                <c:pt idx="12">
                  <c:v>629.5772496041875</c:v>
                </c:pt>
                <c:pt idx="13">
                  <c:v>636.64683138898363</c:v>
                </c:pt>
                <c:pt idx="14">
                  <c:v>642.2969678273181</c:v>
                </c:pt>
                <c:pt idx="15">
                  <c:v>646.18965647307766</c:v>
                </c:pt>
                <c:pt idx="16">
                  <c:v>648.22226374060028</c:v>
                </c:pt>
                <c:pt idx="17">
                  <c:v>635.56175858856056</c:v>
                </c:pt>
                <c:pt idx="18">
                  <c:v>637.80921162345669</c:v>
                </c:pt>
                <c:pt idx="19">
                  <c:v>639.37017698191369</c:v>
                </c:pt>
                <c:pt idx="20">
                  <c:v>640.24562870371722</c:v>
                </c:pt>
              </c:numCache>
            </c:numRef>
          </c:val>
        </c:ser>
        <c:ser>
          <c:idx val="12"/>
          <c:order val="11"/>
          <c:tx>
            <c:strRef>
              <c:f>'10-4b'!$D$15</c:f>
              <c:strCache>
                <c:ptCount val="1"/>
                <c:pt idx="0">
                  <c:v> Gualanday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'10-4b'!$E$15:$Y$15</c:f>
              <c:numCache>
                <c:formatCode>#,##0</c:formatCode>
                <c:ptCount val="21"/>
                <c:pt idx="0">
                  <c:v>4720.4647862776037</c:v>
                </c:pt>
                <c:pt idx="1">
                  <c:v>4873.2517398689643</c:v>
                </c:pt>
                <c:pt idx="2">
                  <c:v>5017.2939289811984</c:v>
                </c:pt>
                <c:pt idx="3">
                  <c:v>5128.9554607366726</c:v>
                </c:pt>
                <c:pt idx="4">
                  <c:v>5198.2106454929908</c:v>
                </c:pt>
                <c:pt idx="5">
                  <c:v>5253.92492130348</c:v>
                </c:pt>
                <c:pt idx="6">
                  <c:v>5317.5439123774395</c:v>
                </c:pt>
                <c:pt idx="7">
                  <c:v>5361.4818990587028</c:v>
                </c:pt>
                <c:pt idx="8">
                  <c:v>5461.9361259969664</c:v>
                </c:pt>
                <c:pt idx="9">
                  <c:v>5561.9371113425486</c:v>
                </c:pt>
                <c:pt idx="10">
                  <c:v>5654.7314888302553</c:v>
                </c:pt>
                <c:pt idx="11">
                  <c:v>5736.1839940093723</c:v>
                </c:pt>
                <c:pt idx="12">
                  <c:v>5807.6074422388347</c:v>
                </c:pt>
                <c:pt idx="13">
                  <c:v>5872.8216090669894</c:v>
                </c:pt>
                <c:pt idx="14">
                  <c:v>5924.9419397326319</c:v>
                </c:pt>
                <c:pt idx="15">
                  <c:v>5960.8504919613615</c:v>
                </c:pt>
                <c:pt idx="16">
                  <c:v>5979.6005104879741</c:v>
                </c:pt>
                <c:pt idx="17">
                  <c:v>5862.8122307499207</c:v>
                </c:pt>
                <c:pt idx="18">
                  <c:v>5883.5441186631988</c:v>
                </c:pt>
                <c:pt idx="19">
                  <c:v>5897.9434223841508</c:v>
                </c:pt>
                <c:pt idx="20">
                  <c:v>5906.0191270543301</c:v>
                </c:pt>
              </c:numCache>
            </c:numRef>
          </c:val>
        </c:ser>
        <c:ser>
          <c:idx val="13"/>
          <c:order val="12"/>
          <c:tx>
            <c:strRef>
              <c:f>'10-4b'!$D$16</c:f>
              <c:strCache>
                <c:ptCount val="1"/>
                <c:pt idx="0">
                  <c:v> Neiva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'10-4b'!$E$16:$Y$16</c:f>
              <c:numCache>
                <c:formatCode>#,##0</c:formatCode>
                <c:ptCount val="21"/>
                <c:pt idx="0">
                  <c:v>5269.2072592008817</c:v>
                </c:pt>
                <c:pt idx="1">
                  <c:v>5439.7553220346754</c:v>
                </c:pt>
                <c:pt idx="2">
                  <c:v>5600.5420629309847</c:v>
                </c:pt>
                <c:pt idx="3">
                  <c:v>5725.1839743397559</c:v>
                </c:pt>
                <c:pt idx="4">
                  <c:v>5802.4899047464623</c:v>
                </c:pt>
                <c:pt idx="5">
                  <c:v>5864.6808286985197</c:v>
                </c:pt>
                <c:pt idx="6">
                  <c:v>5935.6953717080205</c:v>
                </c:pt>
                <c:pt idx="7">
                  <c:v>5984.7410417548781</c:v>
                </c:pt>
                <c:pt idx="8">
                  <c:v>6096.8728266035287</c:v>
                </c:pt>
                <c:pt idx="9">
                  <c:v>6208.4986816341516</c:v>
                </c:pt>
                <c:pt idx="10">
                  <c:v>6312.0801782894459</c:v>
                </c:pt>
                <c:pt idx="11">
                  <c:v>6403.001337751869</c:v>
                </c:pt>
                <c:pt idx="12">
                  <c:v>6482.7275869512869</c:v>
                </c:pt>
                <c:pt idx="13">
                  <c:v>6555.5227409904764</c:v>
                </c:pt>
                <c:pt idx="14">
                  <c:v>6613.7019324746943</c:v>
                </c:pt>
                <c:pt idx="15">
                  <c:v>6653.7847659747031</c:v>
                </c:pt>
                <c:pt idx="16">
                  <c:v>6674.7144282439322</c:v>
                </c:pt>
                <c:pt idx="17">
                  <c:v>6544.3497969529089</c:v>
                </c:pt>
                <c:pt idx="18">
                  <c:v>6567.4917160722189</c:v>
                </c:pt>
                <c:pt idx="19">
                  <c:v>6583.5649035927445</c:v>
                </c:pt>
                <c:pt idx="20">
                  <c:v>6592.5793891567446</c:v>
                </c:pt>
              </c:numCache>
            </c:numRef>
          </c:val>
        </c:ser>
        <c:ser>
          <c:idx val="14"/>
          <c:order val="13"/>
          <c:tx>
            <c:strRef>
              <c:f>'10-4b'!$D$17</c:f>
              <c:strCache>
                <c:ptCount val="1"/>
                <c:pt idx="0">
                  <c:v> Manizales</c:v>
                </c:pt>
              </c:strCache>
            </c:strRef>
          </c:tx>
          <c:spPr>
            <a:solidFill>
              <a:srgbClr val="00FF99"/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'10-4b'!$E$17:$Y$17</c:f>
              <c:numCache>
                <c:formatCode>#,##0</c:formatCode>
                <c:ptCount val="21"/>
                <c:pt idx="0">
                  <c:v>1381.3980935676454</c:v>
                </c:pt>
                <c:pt idx="1">
                  <c:v>1426.1097090481092</c:v>
                </c:pt>
                <c:pt idx="2">
                  <c:v>1468.2622542829311</c:v>
                </c:pt>
                <c:pt idx="3">
                  <c:v>1500.9389151787516</c:v>
                </c:pt>
                <c:pt idx="4">
                  <c:v>1521.2057712032181</c:v>
                </c:pt>
                <c:pt idx="5">
                  <c:v>1537.5100119662984</c:v>
                </c:pt>
                <c:pt idx="6">
                  <c:v>1556.1274907450281</c:v>
                </c:pt>
                <c:pt idx="7">
                  <c:v>1568.9855150677897</c:v>
                </c:pt>
                <c:pt idx="8">
                  <c:v>1598.3824672464664</c:v>
                </c:pt>
                <c:pt idx="9">
                  <c:v>1627.6467826827025</c:v>
                </c:pt>
                <c:pt idx="10">
                  <c:v>1654.802154443541</c:v>
                </c:pt>
                <c:pt idx="11">
                  <c:v>1678.6384376201111</c:v>
                </c:pt>
                <c:pt idx="12">
                  <c:v>1699.5398148546205</c:v>
                </c:pt>
                <c:pt idx="13">
                  <c:v>1718.6241062981026</c:v>
                </c:pt>
                <c:pt idx="14">
                  <c:v>1733.8766139805948</c:v>
                </c:pt>
                <c:pt idx="15">
                  <c:v>1744.38490243044</c:v>
                </c:pt>
                <c:pt idx="16">
                  <c:v>1749.8719129304052</c:v>
                </c:pt>
                <c:pt idx="17">
                  <c:v>1715.6949591164116</c:v>
                </c:pt>
                <c:pt idx="18">
                  <c:v>1721.7619444104691</c:v>
                </c:pt>
                <c:pt idx="19">
                  <c:v>1725.9757605513387</c:v>
                </c:pt>
                <c:pt idx="20">
                  <c:v>1728.3390369532792</c:v>
                </c:pt>
              </c:numCache>
            </c:numRef>
          </c:val>
        </c:ser>
        <c:ser>
          <c:idx val="15"/>
          <c:order val="14"/>
          <c:tx>
            <c:strRef>
              <c:f>'10-4b'!$D$18</c:f>
              <c:strCache>
                <c:ptCount val="1"/>
                <c:pt idx="0">
                  <c:v> Pereira</c:v>
                </c:pt>
              </c:strCache>
            </c:strRef>
          </c:tx>
          <c:spPr>
            <a:solidFill>
              <a:srgbClr val="663300"/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'10-4b'!$E$18:$Y$18</c:f>
              <c:numCache>
                <c:formatCode>#,##0</c:formatCode>
                <c:ptCount val="21"/>
                <c:pt idx="0">
                  <c:v>4169.2211024157896</c:v>
                </c:pt>
                <c:pt idx="1">
                  <c:v>4304.165990245202</c:v>
                </c:pt>
                <c:pt idx="2">
                  <c:v>4431.3873046019307</c:v>
                </c:pt>
                <c:pt idx="3">
                  <c:v>4530.0092911224792</c:v>
                </c:pt>
                <c:pt idx="4">
                  <c:v>4591.1770343025819</c:v>
                </c:pt>
                <c:pt idx="5">
                  <c:v>4640.3851409047447</c:v>
                </c:pt>
                <c:pt idx="6">
                  <c:v>4696.5748705413289</c:v>
                </c:pt>
                <c:pt idx="7">
                  <c:v>4735.3818926383283</c:v>
                </c:pt>
                <c:pt idx="8">
                  <c:v>4824.1053344475704</c:v>
                </c:pt>
                <c:pt idx="9">
                  <c:v>4912.4284630465118</c:v>
                </c:pt>
                <c:pt idx="10">
                  <c:v>4994.3865528371507</c:v>
                </c:pt>
                <c:pt idx="11">
                  <c:v>5066.3272448691296</c:v>
                </c:pt>
                <c:pt idx="12">
                  <c:v>5129.4100473150302</c:v>
                </c:pt>
                <c:pt idx="13">
                  <c:v>5187.0086722018832</c:v>
                </c:pt>
                <c:pt idx="14">
                  <c:v>5233.0425252893547</c:v>
                </c:pt>
                <c:pt idx="15">
                  <c:v>5264.7577695475957</c:v>
                </c:pt>
                <c:pt idx="16">
                  <c:v>5281.3182093456207</c:v>
                </c:pt>
                <c:pt idx="17">
                  <c:v>5178.1681632285081</c:v>
                </c:pt>
                <c:pt idx="18">
                  <c:v>5196.4790348257784</c:v>
                </c:pt>
                <c:pt idx="19">
                  <c:v>5209.1968250544023</c:v>
                </c:pt>
                <c:pt idx="20">
                  <c:v>5216.3294697943156</c:v>
                </c:pt>
              </c:numCache>
            </c:numRef>
          </c:val>
        </c:ser>
        <c:ser>
          <c:idx val="16"/>
          <c:order val="15"/>
          <c:tx>
            <c:strRef>
              <c:f>'10-4b'!$D$19</c:f>
              <c:strCache>
                <c:ptCount val="1"/>
                <c:pt idx="0">
                  <c:v> Cartago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'10-4b'!$E$19:$Y$19</c:f>
              <c:numCache>
                <c:formatCode>#,##0</c:formatCode>
                <c:ptCount val="21"/>
                <c:pt idx="0">
                  <c:v>3719.2246760985872</c:v>
                </c:pt>
                <c:pt idx="1">
                  <c:v>3839.6045610698338</c:v>
                </c:pt>
                <c:pt idx="2">
                  <c:v>3953.0945008111144</c:v>
                </c:pt>
                <c:pt idx="3">
                  <c:v>4041.07192317918</c:v>
                </c:pt>
                <c:pt idx="4">
                  <c:v>4095.6376500207903</c:v>
                </c:pt>
                <c:pt idx="5">
                  <c:v>4139.5345794095456</c:v>
                </c:pt>
                <c:pt idx="6">
                  <c:v>4189.6595845062056</c:v>
                </c:pt>
                <c:pt idx="7">
                  <c:v>4224.2780493569744</c:v>
                </c:pt>
                <c:pt idx="8">
                  <c:v>4303.4253063671922</c:v>
                </c:pt>
                <c:pt idx="9">
                  <c:v>4382.215457161803</c:v>
                </c:pt>
                <c:pt idx="10">
                  <c:v>4455.3275667063463</c:v>
                </c:pt>
                <c:pt idx="11">
                  <c:v>4519.5034860083742</c:v>
                </c:pt>
                <c:pt idx="12">
                  <c:v>4575.7775740768384</c:v>
                </c:pt>
                <c:pt idx="13">
                  <c:v>4627.1594081715575</c:v>
                </c:pt>
                <c:pt idx="14">
                  <c:v>4668.2246906627206</c:v>
                </c:pt>
                <c:pt idx="15">
                  <c:v>4696.5168143367082</c:v>
                </c:pt>
                <c:pt idx="16">
                  <c:v>4711.2898366425206</c:v>
                </c:pt>
                <c:pt idx="17">
                  <c:v>4619.2730816095063</c:v>
                </c:pt>
                <c:pt idx="18">
                  <c:v>4635.6076064074305</c:v>
                </c:pt>
                <c:pt idx="19">
                  <c:v>4646.9527277338912</c:v>
                </c:pt>
                <c:pt idx="20">
                  <c:v>4653.3155249257115</c:v>
                </c:pt>
              </c:numCache>
            </c:numRef>
          </c:val>
        </c:ser>
        <c:ser>
          <c:idx val="17"/>
          <c:order val="16"/>
          <c:tx>
            <c:strRef>
              <c:f>'10-4b'!$D$20</c:f>
              <c:strCache>
                <c:ptCount val="1"/>
                <c:pt idx="0">
                  <c:v> Medellín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'10-4b'!$E$20:$Y$20</c:f>
              <c:numCache>
                <c:formatCode>#,##0</c:formatCode>
                <c:ptCount val="21"/>
                <c:pt idx="0">
                  <c:v>16352.88570324277</c:v>
                </c:pt>
                <c:pt idx="1">
                  <c:v>16882.178411089957</c:v>
                </c:pt>
                <c:pt idx="2">
                  <c:v>17381.177039751419</c:v>
                </c:pt>
                <c:pt idx="3">
                  <c:v>17768.000869378204</c:v>
                </c:pt>
                <c:pt idx="4">
                  <c:v>18007.918371563428</c:v>
                </c:pt>
                <c:pt idx="5">
                  <c:v>18200.926735277189</c:v>
                </c:pt>
                <c:pt idx="6">
                  <c:v>18421.31903491099</c:v>
                </c:pt>
                <c:pt idx="7">
                  <c:v>18573.531350172405</c:v>
                </c:pt>
                <c:pt idx="8">
                  <c:v>18921.530237126168</c:v>
                </c:pt>
                <c:pt idx="9">
                  <c:v>19267.958980397758</c:v>
                </c:pt>
                <c:pt idx="10">
                  <c:v>19589.422208631404</c:v>
                </c:pt>
                <c:pt idx="11">
                  <c:v>19871.594318316231</c:v>
                </c:pt>
                <c:pt idx="12">
                  <c:v>20119.0232343889</c:v>
                </c:pt>
                <c:pt idx="13">
                  <c:v>20344.941626889817</c:v>
                </c:pt>
                <c:pt idx="14">
                  <c:v>20525.499654283256</c:v>
                </c:pt>
                <c:pt idx="15">
                  <c:v>20649.895974762621</c:v>
                </c:pt>
                <c:pt idx="16">
                  <c:v>20714.850788278171</c:v>
                </c:pt>
                <c:pt idx="17">
                  <c:v>20310.266605045494</c:v>
                </c:pt>
                <c:pt idx="18">
                  <c:v>20382.087116119703</c:v>
                </c:pt>
                <c:pt idx="19">
                  <c:v>20431.969951521743</c:v>
                </c:pt>
                <c:pt idx="20">
                  <c:v>20459.946238057866</c:v>
                </c:pt>
              </c:numCache>
            </c:numRef>
          </c:val>
        </c:ser>
        <c:ser>
          <c:idx val="18"/>
          <c:order val="17"/>
          <c:tx>
            <c:strRef>
              <c:f>'10-4b'!$D$21</c:f>
              <c:strCache>
                <c:ptCount val="1"/>
                <c:pt idx="0">
                  <c:v> Yumbo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'10-4b'!$E$21:$Y$21</c:f>
              <c:numCache>
                <c:formatCode>#,##0</c:formatCode>
                <c:ptCount val="21"/>
                <c:pt idx="0">
                  <c:v>18923.275022590267</c:v>
                </c:pt>
                <c:pt idx="1">
                  <c:v>19535.763341765502</c:v>
                </c:pt>
                <c:pt idx="2">
                  <c:v>20113.195879203453</c:v>
                </c:pt>
                <c:pt idx="3">
                  <c:v>20560.821689482778</c:v>
                </c:pt>
                <c:pt idx="4">
                  <c:v>20838.45005177749</c:v>
                </c:pt>
                <c:pt idx="5">
                  <c:v>21061.795974600849</c:v>
                </c:pt>
                <c:pt idx="6">
                  <c:v>21316.830111970525</c:v>
                </c:pt>
                <c:pt idx="7">
                  <c:v>21492.967556809748</c:v>
                </c:pt>
                <c:pt idx="8">
                  <c:v>21895.665818442889</c:v>
                </c:pt>
                <c:pt idx="9">
                  <c:v>22296.547137105728</c:v>
                </c:pt>
                <c:pt idx="10">
                  <c:v>22668.538795820052</c:v>
                </c:pt>
                <c:pt idx="11">
                  <c:v>22995.063455269701</c:v>
                </c:pt>
                <c:pt idx="12">
                  <c:v>23281.383895120638</c:v>
                </c:pt>
                <c:pt idx="13">
                  <c:v>23542.812731078844</c:v>
                </c:pt>
                <c:pt idx="14">
                  <c:v>23751.751341175343</c:v>
                </c:pt>
                <c:pt idx="15">
                  <c:v>23895.700600464941</c:v>
                </c:pt>
                <c:pt idx="16">
                  <c:v>23970.865181353078</c:v>
                </c:pt>
                <c:pt idx="17">
                  <c:v>23502.687398664617</c:v>
                </c:pt>
                <c:pt idx="18">
                  <c:v>23585.796845399811</c:v>
                </c:pt>
                <c:pt idx="19">
                  <c:v>23643.52039525818</c:v>
                </c:pt>
                <c:pt idx="20">
                  <c:v>23675.894067638761</c:v>
                </c:pt>
              </c:numCache>
            </c:numRef>
          </c:val>
        </c:ser>
        <c:ser>
          <c:idx val="19"/>
          <c:order val="18"/>
          <c:tx>
            <c:strRef>
              <c:f>'10-4b'!$D$22</c:f>
              <c:strCache>
                <c:ptCount val="1"/>
                <c:pt idx="0">
                  <c:v> Buenaventura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'10-4b'!$E$22:$Y$22</c:f>
              <c:numCache>
                <c:formatCode>#,##0</c:formatCode>
                <c:ptCount val="21"/>
                <c:pt idx="0">
                  <c:v>846.61400924795544</c:v>
                </c:pt>
                <c:pt idx="1">
                  <c:v>874.01630567367772</c:v>
                </c:pt>
                <c:pt idx="2">
                  <c:v>899.8502310912902</c:v>
                </c:pt>
                <c:pt idx="3">
                  <c:v>919.87669487364496</c:v>
                </c:pt>
                <c:pt idx="4">
                  <c:v>932.29759245097648</c:v>
                </c:pt>
                <c:pt idx="5">
                  <c:v>942.28993188191214</c:v>
                </c:pt>
                <c:pt idx="6">
                  <c:v>953.69997973440491</c:v>
                </c:pt>
                <c:pt idx="7">
                  <c:v>961.58024507832693</c:v>
                </c:pt>
                <c:pt idx="8">
                  <c:v>979.59668194728442</c:v>
                </c:pt>
                <c:pt idx="9">
                  <c:v>997.53183006623283</c:v>
                </c:pt>
                <c:pt idx="10">
                  <c:v>1014.1744751271415</c:v>
                </c:pt>
                <c:pt idx="11">
                  <c:v>1028.7829586335633</c:v>
                </c:pt>
                <c:pt idx="12">
                  <c:v>1041.5927336446257</c:v>
                </c:pt>
                <c:pt idx="13">
                  <c:v>1053.2888758123734</c:v>
                </c:pt>
                <c:pt idx="14">
                  <c:v>1062.6366422095389</c:v>
                </c:pt>
                <c:pt idx="15">
                  <c:v>1069.0768307810181</c:v>
                </c:pt>
                <c:pt idx="16">
                  <c:v>1072.4396412407921</c:v>
                </c:pt>
                <c:pt idx="17">
                  <c:v>1051.4936966741395</c:v>
                </c:pt>
                <c:pt idx="18">
                  <c:v>1055.2119548415478</c:v>
                </c:pt>
                <c:pt idx="19">
                  <c:v>1057.7944658453396</c:v>
                </c:pt>
                <c:pt idx="20">
                  <c:v>1059.2428411680828</c:v>
                </c:pt>
              </c:numCache>
            </c:numRef>
          </c:val>
        </c:ser>
        <c:ser>
          <c:idx val="21"/>
          <c:order val="20"/>
          <c:tx>
            <c:strRef>
              <c:f>'10-4b'!$D$24</c:f>
              <c:strCache>
                <c:ptCount val="1"/>
                <c:pt idx="0">
                  <c:v> Import1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'10-4b'!$E$24:$Y$24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2"/>
          <c:order val="21"/>
          <c:tx>
            <c:strRef>
              <c:f>'10-4b'!$D$25</c:f>
              <c:strCache>
                <c:ptCount val="1"/>
                <c:pt idx="0">
                  <c:v> Import2</c:v>
                </c:pt>
              </c:strCache>
            </c:strRef>
          </c:tx>
          <c:spPr>
            <a:solidFill>
              <a:schemeClr val="tx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'10-4b'!$E$25:$Y$25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4"/>
          <c:order val="22"/>
          <c:tx>
            <c:strRef>
              <c:f>'10-4b'!$D$26</c:f>
              <c:strCache>
                <c:ptCount val="1"/>
                <c:pt idx="0">
                  <c:v> Import3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'10-4b'!$E$26:$Y$26</c:f>
              <c:numCache>
                <c:formatCode>#,##0</c:formatCode>
                <c:ptCount val="21"/>
                <c:pt idx="0">
                  <c:v>172.29046910735022</c:v>
                </c:pt>
                <c:pt idx="1">
                  <c:v>177.86698267106996</c:v>
                </c:pt>
                <c:pt idx="2">
                  <c:v>183.12432436452775</c:v>
                </c:pt>
                <c:pt idx="3">
                  <c:v>187.19981662184134</c:v>
                </c:pt>
                <c:pt idx="4">
                  <c:v>189.72753556690552</c:v>
                </c:pt>
                <c:pt idx="5">
                  <c:v>191.76102996840385</c:v>
                </c:pt>
                <c:pt idx="6">
                  <c:v>194.08303559974175</c:v>
                </c:pt>
                <c:pt idx="7">
                  <c:v>195.68671165277652</c:v>
                </c:pt>
                <c:pt idx="8">
                  <c:v>199.35315270606475</c:v>
                </c:pt>
                <c:pt idx="9">
                  <c:v>203.00305106490282</c:v>
                </c:pt>
                <c:pt idx="10">
                  <c:v>206.38991815357545</c:v>
                </c:pt>
                <c:pt idx="11">
                  <c:v>209.36282250995879</c:v>
                </c:pt>
                <c:pt idx="12">
                  <c:v>211.96968008815554</c:v>
                </c:pt>
                <c:pt idx="13">
                  <c:v>214.34990743948123</c:v>
                </c:pt>
                <c:pt idx="14">
                  <c:v>216.25222778863798</c:v>
                </c:pt>
                <c:pt idx="15">
                  <c:v>217.56284053305214</c:v>
                </c:pt>
                <c:pt idx="16">
                  <c:v>218.24719040832554</c:v>
                </c:pt>
                <c:pt idx="17">
                  <c:v>213.98457890430518</c:v>
                </c:pt>
                <c:pt idx="18">
                  <c:v>214.74126428504218</c:v>
                </c:pt>
                <c:pt idx="19">
                  <c:v>215.26681905670654</c:v>
                </c:pt>
                <c:pt idx="20">
                  <c:v>215.56157116460119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945428080"/>
        <c:axId val="945428472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'10-4b'!$D$6</c15:sqref>
                        </c15:formulaRef>
                      </c:ext>
                    </c:extLst>
                    <c:strCache>
                      <c:ptCount val="1"/>
                      <c:pt idx="0">
                        <c:v> Galán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'10-4b'!$E$3:$Y$3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'10-4b'!$E$6:$Y$6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'10-4b'!$D$8</c15:sqref>
                        </c15:formulaRef>
                      </c:ext>
                    </c:extLst>
                    <c:strCache>
                      <c:ptCount val="1"/>
                      <c:pt idx="0">
                        <c:v> Ayacucho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'10-4b'!$E$3:$Y$3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'10-4b'!$E$8:$Y$8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20"/>
                <c:order val="19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'10-4b'!$D$23</c15:sqref>
                        </c15:formulaRef>
                      </c:ext>
                    </c:extLst>
                    <c:strCache>
                      <c:ptCount val="1"/>
                      <c:pt idx="0">
                        <c:v> Orito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'10-4b'!$E$3:$Y$3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'10-4b'!$E$23:$Y$23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94542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945428472"/>
        <c:crosses val="autoZero"/>
        <c:auto val="1"/>
        <c:lblAlgn val="ctr"/>
        <c:lblOffset val="100"/>
        <c:noMultiLvlLbl val="0"/>
      </c:catAx>
      <c:valAx>
        <c:axId val="945428472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BPD</a:t>
                </a:r>
              </a:p>
            </c:rich>
          </c:tx>
          <c:layout>
            <c:manualLayout>
              <c:xMode val="edge"/>
              <c:yMode val="edge"/>
              <c:x val="8.380121290563965E-4"/>
              <c:y val="0.374801787700430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945428080"/>
        <c:crosses val="autoZero"/>
        <c:crossBetween val="between"/>
        <c:majorUnit val="2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043779011387923E-3"/>
          <c:y val="0.90631233194783722"/>
          <c:w val="0.97919992072337414"/>
          <c:h val="7.53269834048763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75303030303032"/>
          <c:y val="3.6645525757056693E-2"/>
          <c:w val="0.80161717171717173"/>
          <c:h val="0.771564593444516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'2-15'!$A$9</c:f>
              <c:strCache>
                <c:ptCount val="1"/>
                <c:pt idx="0">
                  <c:v>Producto Interno Bruto 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numRef>
              <c:f>'2-15'!$B$8:$S$8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'2-15'!$B$9:$S$9</c:f>
              <c:numCache>
                <c:formatCode>#,##0</c:formatCode>
                <c:ptCount val="18"/>
                <c:pt idx="0">
                  <c:v>284761</c:v>
                </c:pt>
                <c:pt idx="1">
                  <c:v>289539</c:v>
                </c:pt>
                <c:pt idx="2">
                  <c:v>296789</c:v>
                </c:pt>
                <c:pt idx="3">
                  <c:v>308418</c:v>
                </c:pt>
                <c:pt idx="4">
                  <c:v>324866</c:v>
                </c:pt>
                <c:pt idx="5">
                  <c:v>340156</c:v>
                </c:pt>
                <c:pt idx="6">
                  <c:v>362938</c:v>
                </c:pt>
                <c:pt idx="7">
                  <c:v>387983</c:v>
                </c:pt>
                <c:pt idx="8">
                  <c:v>401744</c:v>
                </c:pt>
                <c:pt idx="9">
                  <c:v>408379</c:v>
                </c:pt>
                <c:pt idx="10">
                  <c:v>424599</c:v>
                </c:pt>
                <c:pt idx="11">
                  <c:v>452578</c:v>
                </c:pt>
                <c:pt idx="12">
                  <c:v>470880</c:v>
                </c:pt>
                <c:pt idx="13">
                  <c:v>493831</c:v>
                </c:pt>
                <c:pt idx="14">
                  <c:v>515528</c:v>
                </c:pt>
                <c:pt idx="15">
                  <c:v>531262</c:v>
                </c:pt>
                <c:pt idx="16">
                  <c:v>542116</c:v>
                </c:pt>
                <c:pt idx="17">
                  <c:v>551701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3"/>
        <c:axId val="811456448"/>
        <c:axId val="811458800"/>
      </c:barChart>
      <c:lineChart>
        <c:grouping val="standard"/>
        <c:varyColors val="0"/>
        <c:ser>
          <c:idx val="1"/>
          <c:order val="1"/>
          <c:tx>
            <c:strRef>
              <c:f>'2-15'!$A$10</c:f>
              <c:strCache>
                <c:ptCount val="1"/>
                <c:pt idx="0">
                  <c:v>Tasa Crecimiento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ot"/>
            </a:ln>
          </c:spPr>
          <c:marker>
            <c:symbol val="circle"/>
            <c:size val="4"/>
            <c:spPr>
              <a:solidFill>
                <a:schemeClr val="accent3"/>
              </a:solidFill>
              <a:ln w="22225">
                <a:solidFill>
                  <a:schemeClr val="accent1"/>
                </a:solidFill>
              </a:ln>
            </c:spPr>
          </c:marker>
          <c:cat>
            <c:strRef>
              <c:f>[9]Hoja1!$B$4:$L$4</c:f>
              <c:strCach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2008*</c:v>
                </c:pt>
                <c:pt idx="9">
                  <c:v>2009</c:v>
                </c:pt>
                <c:pt idx="10">
                  <c:v>2010</c:v>
                </c:pt>
              </c:strCache>
            </c:strRef>
          </c:cat>
          <c:val>
            <c:numRef>
              <c:f>'2-15'!$B$10:$S$10</c:f>
              <c:numCache>
                <c:formatCode>0.00%</c:formatCode>
                <c:ptCount val="18"/>
                <c:pt idx="0">
                  <c:v>0.01</c:v>
                </c:pt>
                <c:pt idx="1">
                  <c:v>1.6778983077036572E-2</c:v>
                </c:pt>
                <c:pt idx="2">
                  <c:v>2.5039804654985998E-2</c:v>
                </c:pt>
                <c:pt idx="3">
                  <c:v>3.9182719036083002E-2</c:v>
                </c:pt>
                <c:pt idx="4">
                  <c:v>5.3330220674539248E-2</c:v>
                </c:pt>
                <c:pt idx="5">
                  <c:v>4.706555933831183E-2</c:v>
                </c:pt>
                <c:pt idx="6">
                  <c:v>6.6975152577052763E-2</c:v>
                </c:pt>
                <c:pt idx="7">
                  <c:v>6.9006276554122226E-2</c:v>
                </c:pt>
                <c:pt idx="8">
                  <c:v>3.5468048857810713E-2</c:v>
                </c:pt>
                <c:pt idx="9">
                  <c:v>1.651549245290539E-2</c:v>
                </c:pt>
                <c:pt idx="10">
                  <c:v>4.0011851735765019E-2</c:v>
                </c:pt>
                <c:pt idx="11">
                  <c:v>6.589511515571167E-2</c:v>
                </c:pt>
                <c:pt idx="12">
                  <c:v>4.0439438063714972E-2</c:v>
                </c:pt>
                <c:pt idx="13">
                  <c:v>4.8740655793408028E-2</c:v>
                </c:pt>
                <c:pt idx="14">
                  <c:v>4.3936083396951542E-2</c:v>
                </c:pt>
                <c:pt idx="15">
                  <c:v>3.0520165732996096E-2</c:v>
                </c:pt>
                <c:pt idx="16">
                  <c:v>2.0430597332389722E-2</c:v>
                </c:pt>
                <c:pt idx="17">
                  <c:v>1.7680717779958499E-2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'2-15'!$A$12</c:f>
              <c:strCache>
                <c:ptCount val="1"/>
                <c:pt idx="0">
                  <c:v>Inflación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ysDash"/>
            </a:ln>
          </c:spPr>
          <c:marker>
            <c:symbol val="square"/>
            <c:size val="4"/>
            <c:spPr>
              <a:solidFill>
                <a:srgbClr val="C8B300"/>
              </a:solidFill>
              <a:ln w="31750" cap="sq">
                <a:solidFill>
                  <a:schemeClr val="accent3"/>
                </a:solidFill>
                <a:prstDash val="sysDash"/>
              </a:ln>
            </c:spPr>
          </c:marker>
          <c:cat>
            <c:strRef>
              <c:f>[9]Hoja1!$B$4:$L$4</c:f>
              <c:strCach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2008*</c:v>
                </c:pt>
                <c:pt idx="9">
                  <c:v>2009</c:v>
                </c:pt>
                <c:pt idx="10">
                  <c:v>2010</c:v>
                </c:pt>
              </c:strCache>
            </c:strRef>
          </c:cat>
          <c:val>
            <c:numRef>
              <c:f>'2-15'!$B$12:$S$12</c:f>
              <c:numCache>
                <c:formatCode>0.00%</c:formatCode>
                <c:ptCount val="18"/>
                <c:pt idx="0">
                  <c:v>8.7499999999999994E-2</c:v>
                </c:pt>
                <c:pt idx="1">
                  <c:v>7.6499999999999999E-2</c:v>
                </c:pt>
                <c:pt idx="2">
                  <c:v>6.9900000000000004E-2</c:v>
                </c:pt>
                <c:pt idx="3">
                  <c:v>6.4899999999999999E-2</c:v>
                </c:pt>
                <c:pt idx="4">
                  <c:v>5.5E-2</c:v>
                </c:pt>
                <c:pt idx="5">
                  <c:v>4.8499999999999995E-2</c:v>
                </c:pt>
                <c:pt idx="6">
                  <c:v>4.4800000000000006E-2</c:v>
                </c:pt>
                <c:pt idx="7">
                  <c:v>5.6900000000000006E-2</c:v>
                </c:pt>
                <c:pt idx="8">
                  <c:v>7.6700000000000004E-2</c:v>
                </c:pt>
                <c:pt idx="9">
                  <c:v>0.02</c:v>
                </c:pt>
                <c:pt idx="10">
                  <c:v>3.1699999999999999E-2</c:v>
                </c:pt>
                <c:pt idx="11">
                  <c:v>3.73E-2</c:v>
                </c:pt>
                <c:pt idx="12">
                  <c:v>2.4399999999999998E-2</c:v>
                </c:pt>
                <c:pt idx="13">
                  <c:v>1.9400000000000001E-2</c:v>
                </c:pt>
                <c:pt idx="14">
                  <c:v>3.6600000000000001E-2</c:v>
                </c:pt>
                <c:pt idx="15">
                  <c:v>6.7699999999999996E-2</c:v>
                </c:pt>
                <c:pt idx="16">
                  <c:v>5.7500000000000002E-2</c:v>
                </c:pt>
                <c:pt idx="17">
                  <c:v>4.0886216500533298E-2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1459584"/>
        <c:axId val="811459192"/>
      </c:lineChart>
      <c:catAx>
        <c:axId val="8114564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900" b="1">
                <a:latin typeface="+mj-lt"/>
              </a:defRPr>
            </a:pPr>
            <a:endParaRPr lang="es-ES"/>
          </a:p>
        </c:txPr>
        <c:crossAx val="811458800"/>
        <c:crosses val="autoZero"/>
        <c:auto val="1"/>
        <c:lblAlgn val="ctr"/>
        <c:lblOffset val="100"/>
        <c:noMultiLvlLbl val="0"/>
      </c:catAx>
      <c:valAx>
        <c:axId val="811458800"/>
        <c:scaling>
          <c:orientation val="minMax"/>
          <c:max val="55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>
                    <a:latin typeface="+mj-lt"/>
                  </a:defRPr>
                </a:pPr>
                <a:r>
                  <a:rPr lang="en-US" sz="1100">
                    <a:latin typeface="+mj-lt"/>
                  </a:rPr>
                  <a:t>Miles de millones de Pesos </a:t>
                </a:r>
                <a:r>
                  <a:rPr lang="en-US" sz="800">
                    <a:latin typeface="+mj-lt"/>
                  </a:rPr>
                  <a:t>(2005)</a:t>
                </a:r>
                <a:endParaRPr lang="en-US" sz="1100"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1.4699074074074074E-2"/>
              <c:y val="0.1906645773063323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="1">
                <a:latin typeface="+mj-lt"/>
              </a:defRPr>
            </a:pPr>
            <a:endParaRPr lang="es-ES"/>
          </a:p>
        </c:txPr>
        <c:crossAx val="811456448"/>
        <c:crosses val="autoZero"/>
        <c:crossBetween val="between"/>
      </c:valAx>
      <c:valAx>
        <c:axId val="811459192"/>
        <c:scaling>
          <c:orientation val="minMax"/>
          <c:max val="9.0000000000000024E-2"/>
        </c:scaling>
        <c:delete val="0"/>
        <c:axPos val="r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+mj-lt"/>
              </a:defRPr>
            </a:pPr>
            <a:endParaRPr lang="es-ES"/>
          </a:p>
        </c:txPr>
        <c:crossAx val="811459584"/>
        <c:crosses val="max"/>
        <c:crossBetween val="between"/>
      </c:valAx>
      <c:catAx>
        <c:axId val="811459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11459192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b"/>
      <c:layout>
        <c:manualLayout>
          <c:xMode val="edge"/>
          <c:yMode val="edge"/>
          <c:x val="5.9228956228956232E-3"/>
          <c:y val="0.91863805555555555"/>
          <c:w val="0.99029208754208753"/>
          <c:h val="6.0195277777777778E-2"/>
        </c:manualLayout>
      </c:layout>
      <c:overlay val="0"/>
      <c:txPr>
        <a:bodyPr/>
        <a:lstStyle/>
        <a:p>
          <a:pPr>
            <a:defRPr sz="1050" b="1">
              <a:latin typeface="+mj-lt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sz="1200" b="1">
                <a:latin typeface="+mj-lt"/>
                <a:cs typeface="Arial" panose="020B0604020202020204" pitchFamily="34" charset="0"/>
              </a:rPr>
              <a:t>Gasolina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647306397306397"/>
          <c:y val="1.9376388888888887E-2"/>
          <c:w val="0.88042777777777781"/>
          <c:h val="0.75751138888888891"/>
        </c:manualLayout>
      </c:layout>
      <c:areaChart>
        <c:grouping val="stacked"/>
        <c:varyColors val="0"/>
        <c:ser>
          <c:idx val="2"/>
          <c:order val="1"/>
          <c:tx>
            <c:strRef>
              <c:f>'10-4b'!$D$33</c:f>
              <c:strCache>
                <c:ptCount val="1"/>
                <c:pt idx="0">
                  <c:v>Oferta GM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'10-4b'!$E$33:$Y$33</c:f>
              <c:numCache>
                <c:formatCode>#,##0</c:formatCode>
                <c:ptCount val="21"/>
                <c:pt idx="0">
                  <c:v>91.76</c:v>
                </c:pt>
                <c:pt idx="1">
                  <c:v>91.76</c:v>
                </c:pt>
                <c:pt idx="2">
                  <c:v>91.76</c:v>
                </c:pt>
                <c:pt idx="3">
                  <c:v>91.76</c:v>
                </c:pt>
                <c:pt idx="4">
                  <c:v>91.76</c:v>
                </c:pt>
                <c:pt idx="5">
                  <c:v>91.76</c:v>
                </c:pt>
                <c:pt idx="6">
                  <c:v>91.76</c:v>
                </c:pt>
                <c:pt idx="7">
                  <c:v>103.896</c:v>
                </c:pt>
                <c:pt idx="8">
                  <c:v>103.896</c:v>
                </c:pt>
                <c:pt idx="9">
                  <c:v>103.896</c:v>
                </c:pt>
                <c:pt idx="10">
                  <c:v>103.896</c:v>
                </c:pt>
                <c:pt idx="11">
                  <c:v>103.896</c:v>
                </c:pt>
                <c:pt idx="12">
                  <c:v>103.896</c:v>
                </c:pt>
                <c:pt idx="13">
                  <c:v>103.896</c:v>
                </c:pt>
                <c:pt idx="14">
                  <c:v>103.896</c:v>
                </c:pt>
                <c:pt idx="15">
                  <c:v>103.896</c:v>
                </c:pt>
                <c:pt idx="16">
                  <c:v>103.896</c:v>
                </c:pt>
                <c:pt idx="17">
                  <c:v>103.896</c:v>
                </c:pt>
                <c:pt idx="18">
                  <c:v>103.896</c:v>
                </c:pt>
                <c:pt idx="19">
                  <c:v>103.896</c:v>
                </c:pt>
                <c:pt idx="20">
                  <c:v>103.896</c:v>
                </c:pt>
              </c:numCache>
            </c:numRef>
          </c:val>
        </c:ser>
        <c:ser>
          <c:idx val="1"/>
          <c:order val="2"/>
          <c:tx>
            <c:strRef>
              <c:f>'10-4b'!$D$34</c:f>
              <c:strCache>
                <c:ptCount val="1"/>
                <c:pt idx="0">
                  <c:v>Etanol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'10-4b'!$E$34:$Y$34</c:f>
              <c:numCache>
                <c:formatCode>#,##0.0</c:formatCode>
                <c:ptCount val="21"/>
                <c:pt idx="0">
                  <c:v>11.671634004007032</c:v>
                </c:pt>
                <c:pt idx="1">
                  <c:v>12.026714633561113</c:v>
                </c:pt>
                <c:pt idx="2">
                  <c:v>12.361472215868275</c:v>
                </c:pt>
                <c:pt idx="3">
                  <c:v>12.620976355853628</c:v>
                </c:pt>
                <c:pt idx="4">
                  <c:v>12.781927104756761</c:v>
                </c:pt>
                <c:pt idx="5">
                  <c:v>12.91140844897447</c:v>
                </c:pt>
                <c:pt idx="6">
                  <c:v>13.059260545447046</c:v>
                </c:pt>
                <c:pt idx="7">
                  <c:v>13.161373504737071</c:v>
                </c:pt>
                <c:pt idx="8">
                  <c:v>13.39483159329879</c:v>
                </c:pt>
                <c:pt idx="9">
                  <c:v>13.627236337276514</c:v>
                </c:pt>
                <c:pt idx="10">
                  <c:v>13.842892747741644</c:v>
                </c:pt>
                <c:pt idx="11">
                  <c:v>14.032190368630893</c:v>
                </c:pt>
                <c:pt idx="12">
                  <c:v>14.198180215055032</c:v>
                </c:pt>
                <c:pt idx="13">
                  <c:v>14.349739539126091</c:v>
                </c:pt>
                <c:pt idx="14">
                  <c:v>14.470868466631401</c:v>
                </c:pt>
                <c:pt idx="15">
                  <c:v>14.554320823210588</c:v>
                </c:pt>
                <c:pt idx="16">
                  <c:v>14.597896326393851</c:v>
                </c:pt>
                <c:pt idx="17">
                  <c:v>14.326477498286039</c:v>
                </c:pt>
                <c:pt idx="18">
                  <c:v>14.374658914559205</c:v>
                </c:pt>
                <c:pt idx="19">
                  <c:v>14.408123249767101</c:v>
                </c:pt>
                <c:pt idx="20">
                  <c:v>14.426891385599248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429256"/>
        <c:axId val="479288984"/>
      </c:areaChart>
      <c:lineChart>
        <c:grouping val="standard"/>
        <c:varyColors val="0"/>
        <c:ser>
          <c:idx val="0"/>
          <c:order val="0"/>
          <c:tx>
            <c:strRef>
              <c:f>'10-4b'!$C$31</c:f>
              <c:strCache>
                <c:ptCount val="1"/>
                <c:pt idx="0">
                  <c:v>Demanda GM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'10-4b'!$E$3:$Y$3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'10-4b'!$E$28:$Y$28</c:f>
              <c:numCache>
                <c:formatCode>#,##0</c:formatCode>
                <c:ptCount val="21"/>
                <c:pt idx="0">
                  <c:v>135.71667446519808</c:v>
                </c:pt>
                <c:pt idx="1">
                  <c:v>139.84551899489676</c:v>
                </c:pt>
                <c:pt idx="2">
                  <c:v>143.73804902172429</c:v>
                </c:pt>
                <c:pt idx="3">
                  <c:v>146.75553902155394</c:v>
                </c:pt>
                <c:pt idx="4">
                  <c:v>148.62705935763691</c:v>
                </c:pt>
                <c:pt idx="5">
                  <c:v>150.13265638342426</c:v>
                </c:pt>
                <c:pt idx="6">
                  <c:v>151.85186680752375</c:v>
                </c:pt>
                <c:pt idx="7">
                  <c:v>153.03922679926828</c:v>
                </c:pt>
                <c:pt idx="8">
                  <c:v>155.75385573603251</c:v>
                </c:pt>
                <c:pt idx="9">
                  <c:v>158.45623647995964</c:v>
                </c:pt>
                <c:pt idx="10">
                  <c:v>160.96386915978673</c:v>
                </c:pt>
                <c:pt idx="11">
                  <c:v>163.16500428640572</c:v>
                </c:pt>
                <c:pt idx="12">
                  <c:v>165.09511877970965</c:v>
                </c:pt>
                <c:pt idx="13">
                  <c:v>166.8574365014664</c:v>
                </c:pt>
                <c:pt idx="14">
                  <c:v>168.26591240269084</c:v>
                </c:pt>
                <c:pt idx="15">
                  <c:v>169.23628864198363</c:v>
                </c:pt>
                <c:pt idx="16">
                  <c:v>169.74298053946336</c:v>
                </c:pt>
                <c:pt idx="17">
                  <c:v>166.58694765448905</c:v>
                </c:pt>
                <c:pt idx="18">
                  <c:v>167.14719668092098</c:v>
                </c:pt>
                <c:pt idx="19">
                  <c:v>167.5363168577571</c:v>
                </c:pt>
                <c:pt idx="20">
                  <c:v>167.75455099534005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429256"/>
        <c:axId val="479288984"/>
      </c:lineChart>
      <c:catAx>
        <c:axId val="945429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79288984"/>
        <c:crosses val="autoZero"/>
        <c:auto val="1"/>
        <c:lblAlgn val="ctr"/>
        <c:lblOffset val="100"/>
        <c:noMultiLvlLbl val="0"/>
      </c:catAx>
      <c:valAx>
        <c:axId val="479288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2.9760942760942762E-3"/>
              <c:y val="0.367746111111111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945429256"/>
        <c:crosses val="autoZero"/>
        <c:crossBetween val="between"/>
        <c:majorUnit val="25"/>
      </c:val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4.5467629796805284E-2"/>
          <c:y val="0.88398333333333334"/>
          <c:w val="0.88185314103032442"/>
          <c:h val="0.112464506172839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92531510901763"/>
          <c:y val="1.5403333976004149E-2"/>
          <c:w val="0.86799908245632773"/>
          <c:h val="0.783704956269898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'10-4c'!$D$4</c:f>
              <c:strCache>
                <c:ptCount val="1"/>
                <c:pt idx="0">
                  <c:v> Mamonal</c:v>
                </c:pt>
              </c:strCache>
            </c:strRef>
          </c:tx>
          <c:spPr>
            <a:solidFill>
              <a:srgbClr val="C8B300"/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'10-4c'!$E$4:$Y$4</c:f>
              <c:numCache>
                <c:formatCode>#,##0</c:formatCode>
                <c:ptCount val="21"/>
                <c:pt idx="0">
                  <c:v>3128.286248387999</c:v>
                </c:pt>
                <c:pt idx="1">
                  <c:v>3313.0050343056964</c:v>
                </c:pt>
                <c:pt idx="2">
                  <c:v>3478.9864840101786</c:v>
                </c:pt>
                <c:pt idx="3">
                  <c:v>3623.9210519260114</c:v>
                </c:pt>
                <c:pt idx="4">
                  <c:v>3766.9115594200739</c:v>
                </c:pt>
                <c:pt idx="5">
                  <c:v>3896.9438798349283</c:v>
                </c:pt>
                <c:pt idx="6">
                  <c:v>4033.0234819665088</c:v>
                </c:pt>
                <c:pt idx="7">
                  <c:v>4111.8412209727258</c:v>
                </c:pt>
                <c:pt idx="8">
                  <c:v>4278.1487576706641</c:v>
                </c:pt>
                <c:pt idx="9">
                  <c:v>4441.0224990906281</c:v>
                </c:pt>
                <c:pt idx="10">
                  <c:v>4604.3718409232733</c:v>
                </c:pt>
                <c:pt idx="11">
                  <c:v>4762.6833525855227</c:v>
                </c:pt>
                <c:pt idx="12">
                  <c:v>4917.8138642956928</c:v>
                </c:pt>
                <c:pt idx="13">
                  <c:v>5069.0832677824446</c:v>
                </c:pt>
                <c:pt idx="14">
                  <c:v>5212.2849425724762</c:v>
                </c:pt>
                <c:pt idx="15">
                  <c:v>5347.5537286086546</c:v>
                </c:pt>
                <c:pt idx="16">
                  <c:v>5471.7077782809938</c:v>
                </c:pt>
                <c:pt idx="17">
                  <c:v>5500.3888638376784</c:v>
                </c:pt>
                <c:pt idx="18">
                  <c:v>5615.7525675512516</c:v>
                </c:pt>
                <c:pt idx="19">
                  <c:v>5726.5267764113114</c:v>
                </c:pt>
                <c:pt idx="20">
                  <c:v>5832.6870643213633</c:v>
                </c:pt>
              </c:numCache>
            </c:numRef>
          </c:val>
        </c:ser>
        <c:ser>
          <c:idx val="1"/>
          <c:order val="1"/>
          <c:tx>
            <c:strRef>
              <c:f>'10-4c'!$D$5</c:f>
              <c:strCache>
                <c:ptCount val="1"/>
                <c:pt idx="0">
                  <c:v> Baranoa</c:v>
                </c:pt>
              </c:strCache>
            </c:strRef>
          </c:tx>
          <c:spPr>
            <a:solidFill>
              <a:srgbClr val="996600"/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'10-4c'!$E$5:$Y$5</c:f>
              <c:numCache>
                <c:formatCode>#,##0</c:formatCode>
                <c:ptCount val="21"/>
                <c:pt idx="0">
                  <c:v>2860.3017261696305</c:v>
                </c:pt>
                <c:pt idx="1">
                  <c:v>3029.19658433314</c:v>
                </c:pt>
                <c:pt idx="2">
                  <c:v>3180.9592394758752</c:v>
                </c:pt>
                <c:pt idx="3">
                  <c:v>3313.4779931560815</c:v>
                </c:pt>
                <c:pt idx="4">
                  <c:v>3444.2192242764413</c:v>
                </c:pt>
                <c:pt idx="5">
                  <c:v>3563.1123309197692</c:v>
                </c:pt>
                <c:pt idx="6">
                  <c:v>3687.5346791220813</c:v>
                </c:pt>
                <c:pt idx="7">
                  <c:v>3759.6004995208509</c:v>
                </c:pt>
                <c:pt idx="8">
                  <c:v>3911.6613074271772</c:v>
                </c:pt>
                <c:pt idx="9">
                  <c:v>4060.5824759971224</c:v>
                </c:pt>
                <c:pt idx="10">
                  <c:v>4209.9385026885257</c:v>
                </c:pt>
                <c:pt idx="11">
                  <c:v>4354.6882647390394</c:v>
                </c:pt>
                <c:pt idx="12">
                  <c:v>4496.5295270771094</c:v>
                </c:pt>
                <c:pt idx="13">
                  <c:v>4634.8404428805343</c:v>
                </c:pt>
                <c:pt idx="14">
                  <c:v>4765.7747516585041</c:v>
                </c:pt>
                <c:pt idx="15">
                  <c:v>4889.4557422953176</c:v>
                </c:pt>
                <c:pt idx="16">
                  <c:v>5002.9741400352095</c:v>
                </c:pt>
                <c:pt idx="17">
                  <c:v>5029.1982614909994</c:v>
                </c:pt>
                <c:pt idx="18">
                  <c:v>5134.679337923596</c:v>
                </c:pt>
                <c:pt idx="19">
                  <c:v>5235.964078404355</c:v>
                </c:pt>
                <c:pt idx="20">
                  <c:v>5333.0301492974058</c:v>
                </c:pt>
              </c:numCache>
            </c:numRef>
          </c:val>
        </c:ser>
        <c:ser>
          <c:idx val="3"/>
          <c:order val="3"/>
          <c:tx>
            <c:strRef>
              <c:f>'10-4c'!$D$7</c:f>
              <c:strCache>
                <c:ptCount val="1"/>
                <c:pt idx="0">
                  <c:v> Lisama</c:v>
                </c:pt>
              </c:strCache>
            </c:strRef>
          </c:tx>
          <c:spPr>
            <a:solidFill>
              <a:srgbClr val="669900"/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'10-4c'!$E$7:$Y$7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6"/>
          <c:order val="5"/>
          <c:tx>
            <c:strRef>
              <c:f>'10-4c'!$D$9</c:f>
              <c:strCache>
                <c:ptCount val="1"/>
                <c:pt idx="0">
                  <c:v> Chimitá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'10-4c'!$E$9:$Y$9</c:f>
              <c:numCache>
                <c:formatCode>#,##0</c:formatCode>
                <c:ptCount val="21"/>
                <c:pt idx="0">
                  <c:v>469.28534107751028</c:v>
                </c:pt>
                <c:pt idx="1">
                  <c:v>496.99566282235673</c:v>
                </c:pt>
                <c:pt idx="2">
                  <c:v>521.89513015123237</c:v>
                </c:pt>
                <c:pt idx="3">
                  <c:v>543.63727992200586</c:v>
                </c:pt>
                <c:pt idx="4">
                  <c:v>565.08779427783747</c:v>
                </c:pt>
                <c:pt idx="5">
                  <c:v>584.59440492397948</c:v>
                </c:pt>
                <c:pt idx="6">
                  <c:v>605.00818979833923</c:v>
                </c:pt>
                <c:pt idx="7">
                  <c:v>616.83191902118472</c:v>
                </c:pt>
                <c:pt idx="8">
                  <c:v>641.78030381917733</c:v>
                </c:pt>
                <c:pt idx="9">
                  <c:v>666.21357278048947</c:v>
                </c:pt>
                <c:pt idx="10">
                  <c:v>690.71818825045204</c:v>
                </c:pt>
                <c:pt idx="11">
                  <c:v>714.46706090722955</c:v>
                </c:pt>
                <c:pt idx="12">
                  <c:v>737.73874045284344</c:v>
                </c:pt>
                <c:pt idx="13">
                  <c:v>760.43120142774683</c:v>
                </c:pt>
                <c:pt idx="14">
                  <c:v>781.91339374033976</c:v>
                </c:pt>
                <c:pt idx="15">
                  <c:v>802.20554520980306</c:v>
                </c:pt>
                <c:pt idx="16">
                  <c:v>820.83033556479734</c:v>
                </c:pt>
                <c:pt idx="17">
                  <c:v>825.1328871694908</c:v>
                </c:pt>
                <c:pt idx="18">
                  <c:v>842.43900647781379</c:v>
                </c:pt>
                <c:pt idx="19">
                  <c:v>859.05663934765505</c:v>
                </c:pt>
                <c:pt idx="20">
                  <c:v>874.98212153344514</c:v>
                </c:pt>
              </c:numCache>
            </c:numRef>
          </c:val>
        </c:ser>
        <c:ser>
          <c:idx val="7"/>
          <c:order val="6"/>
          <c:tx>
            <c:strRef>
              <c:f>'10-4c'!$D$10</c:f>
              <c:strCache>
                <c:ptCount val="1"/>
                <c:pt idx="0">
                  <c:v> Sebastopol</c:v>
                </c:pt>
              </c:strCache>
            </c:strRef>
          </c:tx>
          <c:spPr>
            <a:solidFill>
              <a:srgbClr val="66FF99"/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'10-4c'!$E$10:$Y$10</c:f>
              <c:numCache>
                <c:formatCode>#,##0</c:formatCode>
                <c:ptCount val="21"/>
                <c:pt idx="0">
                  <c:v>45.45583455379591</c:v>
                </c:pt>
                <c:pt idx="1">
                  <c:v>48.139906887643114</c:v>
                </c:pt>
                <c:pt idx="2">
                  <c:v>50.55171473312209</c:v>
                </c:pt>
                <c:pt idx="3">
                  <c:v>52.657699038011977</c:v>
                </c:pt>
                <c:pt idx="4">
                  <c:v>54.7354350043938</c:v>
                </c:pt>
                <c:pt idx="5">
                  <c:v>56.624880909949788</c:v>
                </c:pt>
                <c:pt idx="6">
                  <c:v>58.602197366788396</c:v>
                </c:pt>
                <c:pt idx="7">
                  <c:v>59.747465356895447</c:v>
                </c:pt>
                <c:pt idx="8">
                  <c:v>62.164011437704481</c:v>
                </c:pt>
                <c:pt idx="9">
                  <c:v>64.530662458517767</c:v>
                </c:pt>
                <c:pt idx="10">
                  <c:v>66.904224232361955</c:v>
                </c:pt>
                <c:pt idx="11">
                  <c:v>69.204583378136647</c:v>
                </c:pt>
                <c:pt idx="12">
                  <c:v>71.458720728315797</c:v>
                </c:pt>
                <c:pt idx="13">
                  <c:v>73.656753910697503</c:v>
                </c:pt>
                <c:pt idx="14">
                  <c:v>75.737558261781558</c:v>
                </c:pt>
                <c:pt idx="15">
                  <c:v>77.703093085048366</c:v>
                </c:pt>
                <c:pt idx="16">
                  <c:v>79.507124267935723</c:v>
                </c:pt>
                <c:pt idx="17">
                  <c:v>79.923877268259687</c:v>
                </c:pt>
                <c:pt idx="18">
                  <c:v>81.600179567072502</c:v>
                </c:pt>
                <c:pt idx="19">
                  <c:v>83.209793813008346</c:v>
                </c:pt>
                <c:pt idx="20">
                  <c:v>84.75236508055437</c:v>
                </c:pt>
              </c:numCache>
            </c:numRef>
          </c:val>
        </c:ser>
        <c:ser>
          <c:idx val="8"/>
          <c:order val="7"/>
          <c:tx>
            <c:strRef>
              <c:f>'10-4c'!$D$11</c:f>
              <c:strCache>
                <c:ptCount val="1"/>
                <c:pt idx="0">
                  <c:v> Salgar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'10-4c'!$E$11:$Y$11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9"/>
          <c:order val="8"/>
          <c:tx>
            <c:strRef>
              <c:f>'10-4c'!$D$12</c:f>
              <c:strCache>
                <c:ptCount val="1"/>
                <c:pt idx="0">
                  <c:v> Mansilla</c:v>
                </c:pt>
              </c:strCache>
            </c:strRef>
          </c:tx>
          <c:spPr>
            <a:solidFill>
              <a:srgbClr val="004600"/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'10-4c'!$E$12:$Y$12</c:f>
              <c:numCache>
                <c:formatCode>#,##0</c:formatCode>
                <c:ptCount val="21"/>
                <c:pt idx="0">
                  <c:v>11452.301251704077</c:v>
                </c:pt>
                <c:pt idx="1">
                  <c:v>12128.535782437508</c:v>
                </c:pt>
                <c:pt idx="2">
                  <c:v>12736.175049844644</c:v>
                </c:pt>
                <c:pt idx="3">
                  <c:v>13266.764069443791</c:v>
                </c:pt>
                <c:pt idx="4">
                  <c:v>13790.236104267935</c:v>
                </c:pt>
                <c:pt idx="5">
                  <c:v>14266.269685471185</c:v>
                </c:pt>
                <c:pt idx="6">
                  <c:v>14764.441679362712</c:v>
                </c:pt>
                <c:pt idx="7">
                  <c:v>15052.984485041863</c:v>
                </c:pt>
                <c:pt idx="8">
                  <c:v>15661.817519958364</c:v>
                </c:pt>
                <c:pt idx="9">
                  <c:v>16258.079819706272</c:v>
                </c:pt>
                <c:pt idx="10">
                  <c:v>16856.08323863861</c:v>
                </c:pt>
                <c:pt idx="11">
                  <c:v>17435.643732536184</c:v>
                </c:pt>
                <c:pt idx="12">
                  <c:v>18003.558946289839</c:v>
                </c:pt>
                <c:pt idx="13">
                  <c:v>18557.339080632897</c:v>
                </c:pt>
                <c:pt idx="14">
                  <c:v>19081.584174984186</c:v>
                </c:pt>
                <c:pt idx="15">
                  <c:v>19576.787863085578</c:v>
                </c:pt>
                <c:pt idx="16">
                  <c:v>20031.301761613675</c:v>
                </c:pt>
                <c:pt idx="17">
                  <c:v>20136.299963805148</c:v>
                </c:pt>
                <c:pt idx="18">
                  <c:v>20558.633402479751</c:v>
                </c:pt>
                <c:pt idx="19">
                  <c:v>20964.165220879782</c:v>
                </c:pt>
                <c:pt idx="20">
                  <c:v>21352.805997835549</c:v>
                </c:pt>
              </c:numCache>
            </c:numRef>
          </c:val>
        </c:ser>
        <c:ser>
          <c:idx val="10"/>
          <c:order val="9"/>
          <c:tx>
            <c:strRef>
              <c:f>'10-4c'!$D$13</c:f>
              <c:strCache>
                <c:ptCount val="1"/>
                <c:pt idx="0">
                  <c:v> Puente Aranda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'10-4c'!$E$13:$Y$13</c:f>
              <c:numCache>
                <c:formatCode>#,##0</c:formatCode>
                <c:ptCount val="21"/>
                <c:pt idx="0">
                  <c:v>6998.2015091577759</c:v>
                </c:pt>
                <c:pt idx="1">
                  <c:v>7411.4307291644645</c:v>
                </c:pt>
                <c:pt idx="2">
                  <c:v>7782.7431793638862</c:v>
                </c:pt>
                <c:pt idx="3">
                  <c:v>8106.9722400645715</c:v>
                </c:pt>
                <c:pt idx="4">
                  <c:v>8426.8522976698587</c:v>
                </c:pt>
                <c:pt idx="5">
                  <c:v>8717.7439580591345</c:v>
                </c:pt>
                <c:pt idx="6">
                  <c:v>9022.1638229271721</c:v>
                </c:pt>
                <c:pt idx="7">
                  <c:v>9198.4847783211808</c:v>
                </c:pt>
                <c:pt idx="8">
                  <c:v>9570.5267085964406</c:v>
                </c:pt>
                <c:pt idx="9">
                  <c:v>9934.8869916730673</c:v>
                </c:pt>
                <c:pt idx="10">
                  <c:v>10300.311227106193</c:v>
                </c:pt>
                <c:pt idx="11">
                  <c:v>10654.465473829203</c:v>
                </c:pt>
                <c:pt idx="12">
                  <c:v>11001.50359469361</c:v>
                </c:pt>
                <c:pt idx="13">
                  <c:v>11339.904138542779</c:v>
                </c:pt>
                <c:pt idx="14">
                  <c:v>11660.256592588803</c:v>
                </c:pt>
                <c:pt idx="15">
                  <c:v>11962.862603489539</c:v>
                </c:pt>
                <c:pt idx="16">
                  <c:v>12240.604149114633</c:v>
                </c:pt>
                <c:pt idx="17">
                  <c:v>12304.765801946278</c:v>
                </c:pt>
                <c:pt idx="18">
                  <c:v>12562.84271093962</c:v>
                </c:pt>
                <c:pt idx="19">
                  <c:v>12810.652589597528</c:v>
                </c:pt>
                <c:pt idx="20">
                  <c:v>13048.14079498397</c:v>
                </c:pt>
              </c:numCache>
            </c:numRef>
          </c:val>
        </c:ser>
        <c:ser>
          <c:idx val="11"/>
          <c:order val="10"/>
          <c:tx>
            <c:strRef>
              <c:f>'10-4c'!$D$14</c:f>
              <c:strCache>
                <c:ptCount val="1"/>
                <c:pt idx="0">
                  <c:v> Tocancipá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'10-4c'!$E$14:$Y$14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2"/>
          <c:order val="11"/>
          <c:tx>
            <c:strRef>
              <c:f>'10-4c'!$D$15</c:f>
              <c:strCache>
                <c:ptCount val="1"/>
                <c:pt idx="0">
                  <c:v> Gualanday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'10-4c'!$E$15:$Y$15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3"/>
          <c:order val="12"/>
          <c:tx>
            <c:strRef>
              <c:f>'10-4c'!$D$16</c:f>
              <c:strCache>
                <c:ptCount val="1"/>
                <c:pt idx="0">
                  <c:v> Neiva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'10-4c'!$E$16:$Y$16</c:f>
              <c:numCache>
                <c:formatCode>#,##0</c:formatCode>
                <c:ptCount val="21"/>
                <c:pt idx="0">
                  <c:v>2.0022853426978391</c:v>
                </c:pt>
                <c:pt idx="1">
                  <c:v>2.1205161208929399</c:v>
                </c:pt>
                <c:pt idx="2">
                  <c:v>2.2267539129345986</c:v>
                </c:pt>
                <c:pt idx="3">
                  <c:v>2.3195204751817893</c:v>
                </c:pt>
                <c:pt idx="4">
                  <c:v>2.4110427255665874</c:v>
                </c:pt>
                <c:pt idx="5">
                  <c:v>2.4942709817333033</c:v>
                </c:pt>
                <c:pt idx="6">
                  <c:v>2.5813698503002769</c:v>
                </c:pt>
                <c:pt idx="7">
                  <c:v>2.6318177924085333</c:v>
                </c:pt>
                <c:pt idx="8">
                  <c:v>2.7382642991123416</c:v>
                </c:pt>
                <c:pt idx="9">
                  <c:v>2.8425129769063258</c:v>
                </c:pt>
                <c:pt idx="10">
                  <c:v>2.9470660666561477</c:v>
                </c:pt>
                <c:pt idx="11">
                  <c:v>3.0483946517704421</c:v>
                </c:pt>
                <c:pt idx="12">
                  <c:v>3.1476872117024337</c:v>
                </c:pt>
                <c:pt idx="13">
                  <c:v>3.2445084375593205</c:v>
                </c:pt>
                <c:pt idx="14">
                  <c:v>3.3361658473087052</c:v>
                </c:pt>
                <c:pt idx="15">
                  <c:v>3.4227457463650448</c:v>
                </c:pt>
                <c:pt idx="16">
                  <c:v>3.5022115669956229</c:v>
                </c:pt>
                <c:pt idx="17">
                  <c:v>3.5205691317013481</c:v>
                </c:pt>
                <c:pt idx="18">
                  <c:v>3.5944086191024938</c:v>
                </c:pt>
                <c:pt idx="19">
                  <c:v>3.6653105625751357</c:v>
                </c:pt>
                <c:pt idx="20">
                  <c:v>3.7332593279953117</c:v>
                </c:pt>
              </c:numCache>
            </c:numRef>
          </c:val>
        </c:ser>
        <c:ser>
          <c:idx val="14"/>
          <c:order val="13"/>
          <c:tx>
            <c:strRef>
              <c:f>'10-4c'!$D$17</c:f>
              <c:strCache>
                <c:ptCount val="1"/>
                <c:pt idx="0">
                  <c:v> Manizales</c:v>
                </c:pt>
              </c:strCache>
            </c:strRef>
          </c:tx>
          <c:spPr>
            <a:solidFill>
              <a:srgbClr val="00FF99"/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'10-4c'!$E$17:$Y$17</c:f>
              <c:numCache>
                <c:formatCode>#,##0</c:formatCode>
                <c:ptCount val="21"/>
                <c:pt idx="0">
                  <c:v>22.53125326910207</c:v>
                </c:pt>
                <c:pt idx="1">
                  <c:v>23.861676836068593</c:v>
                </c:pt>
                <c:pt idx="2">
                  <c:v>25.057146107204353</c:v>
                </c:pt>
                <c:pt idx="3">
                  <c:v>26.101026749150797</c:v>
                </c:pt>
                <c:pt idx="4">
                  <c:v>27.130905437869366</c:v>
                </c:pt>
                <c:pt idx="5">
                  <c:v>28.067453730387619</c:v>
                </c:pt>
                <c:pt idx="6">
                  <c:v>29.047557127883678</c:v>
                </c:pt>
                <c:pt idx="7">
                  <c:v>29.615236137616936</c:v>
                </c:pt>
                <c:pt idx="8">
                  <c:v>30.813054026511409</c:v>
                </c:pt>
                <c:pt idx="9">
                  <c:v>31.986140255660189</c:v>
                </c:pt>
                <c:pt idx="10">
                  <c:v>33.162651962051825</c:v>
                </c:pt>
                <c:pt idx="11">
                  <c:v>34.302879064515544</c:v>
                </c:pt>
                <c:pt idx="12">
                  <c:v>35.420195247108609</c:v>
                </c:pt>
                <c:pt idx="13">
                  <c:v>36.509702079669815</c:v>
                </c:pt>
                <c:pt idx="14">
                  <c:v>37.541101685417665</c:v>
                </c:pt>
                <c:pt idx="15">
                  <c:v>38.51536523919431</c:v>
                </c:pt>
                <c:pt idx="16">
                  <c:v>39.409575715934928</c:v>
                </c:pt>
                <c:pt idx="17">
                  <c:v>39.616149140295775</c:v>
                </c:pt>
                <c:pt idx="18">
                  <c:v>40.447047792160376</c:v>
                </c:pt>
                <c:pt idx="19">
                  <c:v>41.244890942478399</c:v>
                </c:pt>
                <c:pt idx="20">
                  <c:v>42.00950266407348</c:v>
                </c:pt>
              </c:numCache>
            </c:numRef>
          </c:val>
        </c:ser>
        <c:ser>
          <c:idx val="15"/>
          <c:order val="14"/>
          <c:tx>
            <c:strRef>
              <c:f>'10-4c'!$D$18</c:f>
              <c:strCache>
                <c:ptCount val="1"/>
                <c:pt idx="0">
                  <c:v> Pereira</c:v>
                </c:pt>
              </c:strCache>
            </c:strRef>
          </c:tx>
          <c:spPr>
            <a:solidFill>
              <a:srgbClr val="663300"/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'10-4c'!$E$18:$Y$18</c:f>
              <c:numCache>
                <c:formatCode>#,##0</c:formatCode>
                <c:ptCount val="21"/>
                <c:pt idx="0">
                  <c:v>1.466362546066672</c:v>
                </c:pt>
                <c:pt idx="1">
                  <c:v>1.5529481995899694</c:v>
                </c:pt>
                <c:pt idx="2">
                  <c:v>1.6307508563365893</c:v>
                </c:pt>
                <c:pt idx="3">
                  <c:v>1.6986879327891193</c:v>
                </c:pt>
                <c:pt idx="4">
                  <c:v>1.7657137443625981</c:v>
                </c:pt>
                <c:pt idx="5">
                  <c:v>1.8266654953517338</c:v>
                </c:pt>
                <c:pt idx="6">
                  <c:v>1.8904518678271516</c:v>
                </c:pt>
                <c:pt idx="7">
                  <c:v>1.9273971379423562</c:v>
                </c:pt>
                <c:pt idx="8">
                  <c:v>2.0053526457121866</c:v>
                </c:pt>
                <c:pt idx="9">
                  <c:v>2.0816985856910022</c:v>
                </c:pt>
                <c:pt idx="10">
                  <c:v>2.1582674600743683</c:v>
                </c:pt>
                <c:pt idx="11">
                  <c:v>2.2324748864031907</c:v>
                </c:pt>
                <c:pt idx="12">
                  <c:v>2.3051912410018689</c:v>
                </c:pt>
                <c:pt idx="13">
                  <c:v>2.3760977278213282</c:v>
                </c:pt>
                <c:pt idx="14">
                  <c:v>2.4432225226045192</c:v>
                </c:pt>
                <c:pt idx="15">
                  <c:v>2.5066288306422089</c:v>
                </c:pt>
                <c:pt idx="16">
                  <c:v>2.564825182870472</c:v>
                </c:pt>
                <c:pt idx="17">
                  <c:v>2.5782692433884402</c:v>
                </c:pt>
                <c:pt idx="18">
                  <c:v>2.6323451817359258</c:v>
                </c:pt>
                <c:pt idx="19">
                  <c:v>2.6842698261083076</c:v>
                </c:pt>
                <c:pt idx="20">
                  <c:v>2.7340317269417658</c:v>
                </c:pt>
              </c:numCache>
            </c:numRef>
          </c:val>
        </c:ser>
        <c:ser>
          <c:idx val="16"/>
          <c:order val="15"/>
          <c:tx>
            <c:strRef>
              <c:f>'10-4c'!$D$19</c:f>
              <c:strCache>
                <c:ptCount val="1"/>
                <c:pt idx="0">
                  <c:v> Cartago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'10-4c'!$E$19:$Y$19</c:f>
              <c:numCache>
                <c:formatCode>#,##0</c:formatCode>
                <c:ptCount val="21"/>
                <c:pt idx="0">
                  <c:v>7.5299361421955764</c:v>
                </c:pt>
                <c:pt idx="1">
                  <c:v>7.9745631845389351</c:v>
                </c:pt>
                <c:pt idx="2">
                  <c:v>8.3740885533276241</c:v>
                </c:pt>
                <c:pt idx="3">
                  <c:v>8.7229530607764865</c:v>
                </c:pt>
                <c:pt idx="4">
                  <c:v>9.0671381208633814</c:v>
                </c:pt>
                <c:pt idx="5">
                  <c:v>9.3801321985792274</c:v>
                </c:pt>
                <c:pt idx="6">
                  <c:v>9.7076823755600561</c:v>
                </c:pt>
                <c:pt idx="7">
                  <c:v>9.8974004814063097</c:v>
                </c:pt>
                <c:pt idx="8">
                  <c:v>10.297710757343053</c:v>
                </c:pt>
                <c:pt idx="9">
                  <c:v>10.689755722142801</c:v>
                </c:pt>
                <c:pt idx="10">
                  <c:v>11.082945480114377</c:v>
                </c:pt>
                <c:pt idx="11">
                  <c:v>11.464008937464376</c:v>
                </c:pt>
                <c:pt idx="12">
                  <c:v>11.837415574240548</c:v>
                </c:pt>
                <c:pt idx="13">
                  <c:v>12.201528336974523</c:v>
                </c:pt>
                <c:pt idx="14">
                  <c:v>12.546221686945307</c:v>
                </c:pt>
                <c:pt idx="15">
                  <c:v>12.871820190410137</c:v>
                </c:pt>
                <c:pt idx="16">
                  <c:v>13.170664986441647</c:v>
                </c:pt>
                <c:pt idx="17">
                  <c:v>13.239701745095678</c:v>
                </c:pt>
                <c:pt idx="18">
                  <c:v>13.51738775370119</c:v>
                </c:pt>
                <c:pt idx="19">
                  <c:v>13.784026626454063</c:v>
                </c:pt>
                <c:pt idx="20">
                  <c:v>14.03955956855989</c:v>
                </c:pt>
              </c:numCache>
            </c:numRef>
          </c:val>
        </c:ser>
        <c:ser>
          <c:idx val="17"/>
          <c:order val="16"/>
          <c:tx>
            <c:strRef>
              <c:f>'10-4c'!$D$20</c:f>
              <c:strCache>
                <c:ptCount val="1"/>
                <c:pt idx="0">
                  <c:v> Medellín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'10-4c'!$E$20:$Y$20</c:f>
              <c:numCache>
                <c:formatCode>#,##0</c:formatCode>
                <c:ptCount val="21"/>
                <c:pt idx="0">
                  <c:v>762.87041509779488</c:v>
                </c:pt>
                <c:pt idx="1">
                  <c:v>807.91632384799584</c:v>
                </c:pt>
                <c:pt idx="2">
                  <c:v>848.39290667344562</c:v>
                </c:pt>
                <c:pt idx="3">
                  <c:v>883.73695296874405</c:v>
                </c:pt>
                <c:pt idx="4">
                  <c:v>918.60691663119667</c:v>
                </c:pt>
                <c:pt idx="5">
                  <c:v>950.31686974118645</c:v>
                </c:pt>
                <c:pt idx="6">
                  <c:v>983.50152559483649</c:v>
                </c:pt>
                <c:pt idx="7">
                  <c:v>1002.7221839676839</c:v>
                </c:pt>
                <c:pt idx="8">
                  <c:v>1043.2782870480924</c:v>
                </c:pt>
                <c:pt idx="9">
                  <c:v>1082.9970176436718</c:v>
                </c:pt>
                <c:pt idx="10">
                  <c:v>1122.8317291487442</c:v>
                </c:pt>
                <c:pt idx="11">
                  <c:v>1161.4379048715616</c:v>
                </c:pt>
                <c:pt idx="12">
                  <c:v>1199.2683553054544</c:v>
                </c:pt>
                <c:pt idx="13">
                  <c:v>1236.1572278275898</c:v>
                </c:pt>
                <c:pt idx="14">
                  <c:v>1271.0786871876674</c:v>
                </c:pt>
                <c:pt idx="15">
                  <c:v>1304.0656157356443</c:v>
                </c:pt>
                <c:pt idx="16">
                  <c:v>1334.34208147097</c:v>
                </c:pt>
                <c:pt idx="17">
                  <c:v>1341.3363108690496</c:v>
                </c:pt>
                <c:pt idx="18">
                  <c:v>1369.4691444882692</c:v>
                </c:pt>
                <c:pt idx="19">
                  <c:v>1396.482774311547</c:v>
                </c:pt>
                <c:pt idx="20">
                  <c:v>1422.3712437400002</c:v>
                </c:pt>
              </c:numCache>
            </c:numRef>
          </c:val>
        </c:ser>
        <c:ser>
          <c:idx val="18"/>
          <c:order val="17"/>
          <c:tx>
            <c:strRef>
              <c:f>'10-4c'!$D$21</c:f>
              <c:strCache>
                <c:ptCount val="1"/>
                <c:pt idx="0">
                  <c:v> Yumbo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'10-4c'!$E$21:$Y$21</c:f>
              <c:numCache>
                <c:formatCode>#,##0</c:formatCode>
                <c:ptCount val="21"/>
                <c:pt idx="0">
                  <c:v>1785.0023663008328</c:v>
                </c:pt>
                <c:pt idx="1">
                  <c:v>1890.4030373977355</c:v>
                </c:pt>
                <c:pt idx="2">
                  <c:v>1985.1121710766674</c:v>
                </c:pt>
                <c:pt idx="3">
                  <c:v>2067.8119389837325</c:v>
                </c:pt>
                <c:pt idx="4">
                  <c:v>2149.4024246264648</c:v>
                </c:pt>
                <c:pt idx="5">
                  <c:v>2223.5989594722478</c:v>
                </c:pt>
                <c:pt idx="6">
                  <c:v>2301.2460775821437</c:v>
                </c:pt>
                <c:pt idx="7">
                  <c:v>2346.2195357191913</c:v>
                </c:pt>
                <c:pt idx="8">
                  <c:v>2441.1147348693498</c:v>
                </c:pt>
                <c:pt idx="9">
                  <c:v>2534.0506079828538</c:v>
                </c:pt>
                <c:pt idx="10">
                  <c:v>2627.2578590313169</c:v>
                </c:pt>
                <c:pt idx="11">
                  <c:v>2717.5905205885492</c:v>
                </c:pt>
                <c:pt idx="12">
                  <c:v>2806.1081013025278</c:v>
                </c:pt>
                <c:pt idx="13">
                  <c:v>2892.4225309081644</c:v>
                </c:pt>
                <c:pt idx="14">
                  <c:v>2974.1335087607081</c:v>
                </c:pt>
                <c:pt idx="15">
                  <c:v>3051.317974627807</c:v>
                </c:pt>
                <c:pt idx="16">
                  <c:v>3122.1603639920013</c:v>
                </c:pt>
                <c:pt idx="17">
                  <c:v>3138.5258118832035</c:v>
                </c:pt>
                <c:pt idx="18">
                  <c:v>3204.3524235687769</c:v>
                </c:pt>
                <c:pt idx="19">
                  <c:v>3267.5602662149545</c:v>
                </c:pt>
                <c:pt idx="20">
                  <c:v>3328.1354022736409</c:v>
                </c:pt>
              </c:numCache>
            </c:numRef>
          </c:val>
        </c:ser>
        <c:ser>
          <c:idx val="19"/>
          <c:order val="18"/>
          <c:tx>
            <c:strRef>
              <c:f>'10-4c'!$D$22</c:f>
              <c:strCache>
                <c:ptCount val="1"/>
                <c:pt idx="0">
                  <c:v> Buenaventura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'10-4c'!$E$22:$Y$22</c:f>
              <c:numCache>
                <c:formatCode>#,##0</c:formatCode>
                <c:ptCount val="21"/>
                <c:pt idx="0">
                  <c:v>0.34860610246159512</c:v>
                </c:pt>
                <c:pt idx="1">
                  <c:v>0.36919056657301985</c:v>
                </c:pt>
                <c:pt idx="2">
                  <c:v>0.38768700253447358</c:v>
                </c:pt>
                <c:pt idx="3">
                  <c:v>0.40383804205623386</c:v>
                </c:pt>
                <c:pt idx="4">
                  <c:v>0.41977244177179601</c:v>
                </c:pt>
                <c:pt idx="5">
                  <c:v>0.43426282302677804</c:v>
                </c:pt>
                <c:pt idx="6">
                  <c:v>0.44942709379901308</c:v>
                </c:pt>
                <c:pt idx="7">
                  <c:v>0.4582102877327367</c:v>
                </c:pt>
                <c:pt idx="8">
                  <c:v>0.47674306177415687</c:v>
                </c:pt>
                <c:pt idx="9">
                  <c:v>0.49489318477489236</c:v>
                </c:pt>
                <c:pt idx="10">
                  <c:v>0.51309630714749765</c:v>
                </c:pt>
                <c:pt idx="11">
                  <c:v>0.53073803001854847</c:v>
                </c:pt>
                <c:pt idx="12">
                  <c:v>0.54802527254247746</c:v>
                </c:pt>
                <c:pt idx="13">
                  <c:v>0.56488224565303613</c:v>
                </c:pt>
                <c:pt idx="14">
                  <c:v>0.58084017716913383</c:v>
                </c:pt>
                <c:pt idx="15">
                  <c:v>0.59591409321792332</c:v>
                </c:pt>
                <c:pt idx="16">
                  <c:v>0.60974941899202728</c:v>
                </c:pt>
                <c:pt idx="17">
                  <c:v>0.61294554641017374</c:v>
                </c:pt>
                <c:pt idx="18">
                  <c:v>0.6258013044591203</c:v>
                </c:pt>
                <c:pt idx="19">
                  <c:v>0.63814562404428343</c:v>
                </c:pt>
                <c:pt idx="20">
                  <c:v>0.6499757832004649</c:v>
                </c:pt>
              </c:numCache>
            </c:numRef>
          </c:val>
        </c:ser>
        <c:ser>
          <c:idx val="21"/>
          <c:order val="20"/>
          <c:tx>
            <c:strRef>
              <c:f>'10-4c'!$D$24</c:f>
              <c:strCache>
                <c:ptCount val="1"/>
                <c:pt idx="0">
                  <c:v> Import1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'10-4c'!$E$24:$Y$24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2"/>
          <c:order val="21"/>
          <c:tx>
            <c:strRef>
              <c:f>'10-4c'!$D$25</c:f>
              <c:strCache>
                <c:ptCount val="1"/>
                <c:pt idx="0">
                  <c:v> Import2</c:v>
                </c:pt>
              </c:strCache>
            </c:strRef>
          </c:tx>
          <c:spPr>
            <a:solidFill>
              <a:schemeClr val="tx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'10-4c'!$E$25:$Y$25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4"/>
          <c:order val="22"/>
          <c:tx>
            <c:strRef>
              <c:f>'10-4c'!$D$26</c:f>
              <c:strCache>
                <c:ptCount val="1"/>
                <c:pt idx="0">
                  <c:v> Import3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'10-4c'!$E$26:$Y$26</c:f>
              <c:numCache>
                <c:formatCode>#,##0</c:formatCode>
                <c:ptCount val="21"/>
                <c:pt idx="0">
                  <c:v>87.308777098315659</c:v>
                </c:pt>
                <c:pt idx="1">
                  <c:v>92.464178498641544</c:v>
                </c:pt>
                <c:pt idx="2">
                  <c:v>97.096630980306699</c:v>
                </c:pt>
                <c:pt idx="3">
                  <c:v>101.141676375537</c:v>
                </c:pt>
                <c:pt idx="4">
                  <c:v>105.13246409594056</c:v>
                </c:pt>
                <c:pt idx="5">
                  <c:v>108.76159582406405</c:v>
                </c:pt>
                <c:pt idx="6">
                  <c:v>112.55950391391863</c:v>
                </c:pt>
                <c:pt idx="7">
                  <c:v>114.75926437696226</c:v>
                </c:pt>
                <c:pt idx="8">
                  <c:v>119.40081777023387</c:v>
                </c:pt>
                <c:pt idx="9">
                  <c:v>123.94653579464166</c:v>
                </c:pt>
                <c:pt idx="10">
                  <c:v>128.50552756931449</c:v>
                </c:pt>
                <c:pt idx="11">
                  <c:v>132.92391622890059</c:v>
                </c:pt>
                <c:pt idx="12">
                  <c:v>137.2535249004313</c:v>
                </c:pt>
                <c:pt idx="13">
                  <c:v>141.47537212992495</c:v>
                </c:pt>
                <c:pt idx="14">
                  <c:v>145.47205341533834</c:v>
                </c:pt>
                <c:pt idx="15">
                  <c:v>149.24733206654176</c:v>
                </c:pt>
                <c:pt idx="16">
                  <c:v>152.7124044378061</c:v>
                </c:pt>
                <c:pt idx="17">
                  <c:v>153.51287802205584</c:v>
                </c:pt>
                <c:pt idx="18">
                  <c:v>156.73261659232085</c:v>
                </c:pt>
                <c:pt idx="19">
                  <c:v>159.82426484368821</c:v>
                </c:pt>
                <c:pt idx="20">
                  <c:v>162.78714105701678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533978208"/>
        <c:axId val="533972328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'10-4c'!$D$6</c15:sqref>
                        </c15:formulaRef>
                      </c:ext>
                    </c:extLst>
                    <c:strCache>
                      <c:ptCount val="1"/>
                      <c:pt idx="0">
                        <c:v> Galán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'10-4c'!$E$3:$Y$3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'10-4c'!$E$6:$Y$6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2416.6760578856192</c:v>
                      </c:pt>
                      <c:pt idx="1">
                        <c:v>2559.3757445268375</c:v>
                      </c:pt>
                      <c:pt idx="2">
                        <c:v>2687.6003901329314</c:v>
                      </c:pt>
                      <c:pt idx="3">
                        <c:v>2799.5658154269495</c:v>
                      </c:pt>
                      <c:pt idx="4">
                        <c:v>2910.0294074795893</c:v>
                      </c:pt>
                      <c:pt idx="5">
                        <c:v>3010.4824896295431</c:v>
                      </c:pt>
                      <c:pt idx="6">
                        <c:v>3115.6072417545929</c:v>
                      </c:pt>
                      <c:pt idx="7">
                        <c:v>3176.4958330371696</c:v>
                      </c:pt>
                      <c:pt idx="8">
                        <c:v>3304.9723886563829</c:v>
                      </c:pt>
                      <c:pt idx="9">
                        <c:v>3430.7962551745795</c:v>
                      </c:pt>
                      <c:pt idx="10">
                        <c:v>3556.9875344035017</c:v>
                      </c:pt>
                      <c:pt idx="11">
                        <c:v>3679.2869691559913</c:v>
                      </c:pt>
                      <c:pt idx="12">
                        <c:v>3799.1290052518566</c:v>
                      </c:pt>
                      <c:pt idx="13">
                        <c:v>3915.9882427610355</c:v>
                      </c:pt>
                      <c:pt idx="14">
                        <c:v>4026.6149666078454</c:v>
                      </c:pt>
                      <c:pt idx="15">
                        <c:v>4131.1133438779352</c:v>
                      </c:pt>
                      <c:pt idx="16">
                        <c:v>4227.0253210786459</c:v>
                      </c:pt>
                      <c:pt idx="17">
                        <c:v>4249.1821466615747</c:v>
                      </c:pt>
                      <c:pt idx="18">
                        <c:v>4338.3033710563268</c:v>
                      </c:pt>
                      <c:pt idx="19">
                        <c:v>4423.8791007457939</c:v>
                      </c:pt>
                      <c:pt idx="20">
                        <c:v>4505.8904659853615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'10-4c'!$D$8</c15:sqref>
                        </c15:formulaRef>
                      </c:ext>
                    </c:extLst>
                    <c:strCache>
                      <c:ptCount val="1"/>
                      <c:pt idx="0">
                        <c:v> Ayacucho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'10-4c'!$E$3:$Y$3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'10-4c'!$E$8:$Y$8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20"/>
                <c:order val="19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'10-4c'!$D$23</c15:sqref>
                        </c15:formulaRef>
                      </c:ext>
                    </c:extLst>
                    <c:strCache>
                      <c:ptCount val="1"/>
                      <c:pt idx="0">
                        <c:v> Orito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'10-4c'!$E$3:$Y$3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'10-4c'!$E$23:$Y$23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54.23083757966095</c:v>
                      </c:pt>
                      <c:pt idx="1">
                        <c:v>57.433055561527794</c:v>
                      </c:pt>
                      <c:pt idx="2">
                        <c:v>60.310449868010714</c:v>
                      </c:pt>
                      <c:pt idx="3">
                        <c:v>62.822983053352075</c:v>
                      </c:pt>
                      <c:pt idx="4">
                        <c:v>65.301814711209374</c:v>
                      </c:pt>
                      <c:pt idx="5">
                        <c:v>67.55600793031077</c:v>
                      </c:pt>
                      <c:pt idx="6">
                        <c:v>69.915034635397419</c:v>
                      </c:pt>
                      <c:pt idx="7">
                        <c:v>71.281390417143683</c:v>
                      </c:pt>
                      <c:pt idx="8">
                        <c:v>74.164437649661764</c:v>
                      </c:pt>
                      <c:pt idx="9">
                        <c:v>76.987957850694926</c:v>
                      </c:pt>
                      <c:pt idx="10">
                        <c:v>79.819722888256791</c:v>
                      </c:pt>
                      <c:pt idx="11">
                        <c:v>82.564153926295617</c:v>
                      </c:pt>
                      <c:pt idx="12">
                        <c:v>85.253440301076395</c:v>
                      </c:pt>
                      <c:pt idx="13">
                        <c:v>87.875791901889613</c:v>
                      </c:pt>
                      <c:pt idx="14">
                        <c:v>90.358284279521428</c:v>
                      </c:pt>
                      <c:pt idx="15">
                        <c:v>92.70325497039282</c:v>
                      </c:pt>
                      <c:pt idx="16">
                        <c:v>94.85554461655525</c:v>
                      </c:pt>
                      <c:pt idx="17">
                        <c:v>95.352749529703601</c:v>
                      </c:pt>
                      <c:pt idx="18">
                        <c:v>97.352652921505651</c:v>
                      </c:pt>
                      <c:pt idx="19">
                        <c:v>99.272994492485921</c:v>
                      </c:pt>
                      <c:pt idx="20">
                        <c:v>101.11335080068078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53397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33972328"/>
        <c:crosses val="autoZero"/>
        <c:auto val="1"/>
        <c:lblAlgn val="ctr"/>
        <c:lblOffset val="100"/>
        <c:noMultiLvlLbl val="0"/>
      </c:catAx>
      <c:valAx>
        <c:axId val="53397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200" b="1">
                    <a:solidFill>
                      <a:schemeClr val="tx1"/>
                    </a:solidFill>
                    <a:latin typeface="+mn-lt"/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8.380121290563965E-4"/>
              <c:y val="0.374801787700430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33978208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043779011387923E-3"/>
          <c:y val="0.88196857898773118"/>
          <c:w val="0.97919992072337414"/>
          <c:h val="9.96707363649824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sz="1200" b="1">
                <a:latin typeface="+mj-lt"/>
              </a:rPr>
              <a:t>JET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306228956228957E-2"/>
          <c:y val="1.9550000000000001E-2"/>
          <c:w val="0.89293922558922556"/>
          <c:h val="0.78573360234990697"/>
        </c:manualLayout>
      </c:layout>
      <c:areaChart>
        <c:grouping val="standard"/>
        <c:varyColors val="0"/>
        <c:ser>
          <c:idx val="1"/>
          <c:order val="1"/>
          <c:tx>
            <c:strRef>
              <c:f>'10-4c'!$D$30</c:f>
              <c:strCache>
                <c:ptCount val="1"/>
                <c:pt idx="0">
                  <c:v>Oferta JET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'10-4c'!$E$30:$Y$30</c:f>
              <c:numCache>
                <c:formatCode>#,##0.0</c:formatCode>
                <c:ptCount val="21"/>
                <c:pt idx="0">
                  <c:v>28.065000000000001</c:v>
                </c:pt>
                <c:pt idx="1">
                  <c:v>28.065000000000001</c:v>
                </c:pt>
                <c:pt idx="2">
                  <c:v>28.065000000000001</c:v>
                </c:pt>
                <c:pt idx="3">
                  <c:v>28.065000000000001</c:v>
                </c:pt>
                <c:pt idx="4">
                  <c:v>28.065000000000001</c:v>
                </c:pt>
                <c:pt idx="5">
                  <c:v>28.065000000000001</c:v>
                </c:pt>
                <c:pt idx="6">
                  <c:v>28.065000000000001</c:v>
                </c:pt>
                <c:pt idx="7">
                  <c:v>32.206000000000003</c:v>
                </c:pt>
                <c:pt idx="8">
                  <c:v>32.206000000000003</c:v>
                </c:pt>
                <c:pt idx="9">
                  <c:v>32.206000000000003</c:v>
                </c:pt>
                <c:pt idx="10">
                  <c:v>32.206000000000003</c:v>
                </c:pt>
                <c:pt idx="11">
                  <c:v>32.206000000000003</c:v>
                </c:pt>
                <c:pt idx="12">
                  <c:v>32.206000000000003</c:v>
                </c:pt>
                <c:pt idx="13">
                  <c:v>32.206000000000003</c:v>
                </c:pt>
                <c:pt idx="14">
                  <c:v>32.206000000000003</c:v>
                </c:pt>
                <c:pt idx="15">
                  <c:v>32.206000000000003</c:v>
                </c:pt>
                <c:pt idx="16">
                  <c:v>32.206000000000003</c:v>
                </c:pt>
                <c:pt idx="17">
                  <c:v>32.206000000000003</c:v>
                </c:pt>
                <c:pt idx="18">
                  <c:v>32.206000000000003</c:v>
                </c:pt>
                <c:pt idx="19">
                  <c:v>32.206000000000003</c:v>
                </c:pt>
                <c:pt idx="20">
                  <c:v>32.206000000000003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3968016"/>
        <c:axId val="533968408"/>
      </c:areaChart>
      <c:lineChart>
        <c:grouping val="stacked"/>
        <c:varyColors val="0"/>
        <c:ser>
          <c:idx val="0"/>
          <c:order val="0"/>
          <c:tx>
            <c:strRef>
              <c:f>'10-4c'!$C$29</c:f>
              <c:strCache>
                <c:ptCount val="1"/>
                <c:pt idx="0">
                  <c:v>Demanda JET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'10-4c'!$E$3:$Y$3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'10-4c'!$E$29:$Y$29</c:f>
              <c:numCache>
                <c:formatCode>#,##0.0</c:formatCode>
                <c:ptCount val="21"/>
                <c:pt idx="0">
                  <c:v>30.093798808415531</c:v>
                </c:pt>
                <c:pt idx="1">
                  <c:v>31.870774934691212</c:v>
                </c:pt>
                <c:pt idx="2">
                  <c:v>33.467499772742627</c:v>
                </c:pt>
                <c:pt idx="3">
                  <c:v>34.861755726618746</c:v>
                </c:pt>
                <c:pt idx="4">
                  <c:v>36.237310014931381</c:v>
                </c:pt>
                <c:pt idx="5">
                  <c:v>37.488207847945382</c:v>
                </c:pt>
                <c:pt idx="6">
                  <c:v>38.797279922339861</c:v>
                </c:pt>
                <c:pt idx="7">
                  <c:v>39.555498637589956</c:v>
                </c:pt>
                <c:pt idx="8">
                  <c:v>41.155360399693706</c:v>
                </c:pt>
                <c:pt idx="9">
                  <c:v>42.722189396877724</c:v>
                </c:pt>
                <c:pt idx="10">
                  <c:v>44.293593622156592</c:v>
                </c:pt>
                <c:pt idx="11">
                  <c:v>45.816534428316793</c:v>
                </c:pt>
                <c:pt idx="12">
                  <c:v>47.308874335145354</c:v>
                </c:pt>
                <c:pt idx="13">
                  <c:v>48.764070769533383</c:v>
                </c:pt>
                <c:pt idx="14">
                  <c:v>50.141656465976624</c:v>
                </c:pt>
                <c:pt idx="15">
                  <c:v>51.442928571152095</c:v>
                </c:pt>
                <c:pt idx="16">
                  <c:v>52.637278031344451</c:v>
                </c:pt>
                <c:pt idx="17">
                  <c:v>52.913187187290326</c:v>
                </c:pt>
                <c:pt idx="18">
                  <c:v>54.022974404217472</c:v>
                </c:pt>
                <c:pt idx="19">
                  <c:v>55.088611142643764</c:v>
                </c:pt>
                <c:pt idx="20">
                  <c:v>56.109862425979756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968016"/>
        <c:axId val="533968408"/>
      </c:lineChart>
      <c:catAx>
        <c:axId val="53396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33968408"/>
        <c:crosses val="autoZero"/>
        <c:auto val="1"/>
        <c:lblAlgn val="ctr"/>
        <c:lblOffset val="100"/>
        <c:noMultiLvlLbl val="0"/>
      </c:catAx>
      <c:valAx>
        <c:axId val="533968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8424173552931133E-3"/>
              <c:y val="0.374801543209876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33968016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387205387205388"/>
          <c:y val="0.91689555555555557"/>
          <c:w val="0.68842558922558927"/>
          <c:h val="7.1799166666666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sz="1200" b="1">
                <a:latin typeface="+mj-lt"/>
                <a:cs typeface="Arial" panose="020B0604020202020204" pitchFamily="34" charset="0"/>
              </a:rPr>
              <a:t>ACPM - Interior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81105805085158"/>
          <c:y val="2.1247249922895034E-2"/>
          <c:w val="0.88535371035506305"/>
          <c:h val="0.76468499999999995"/>
        </c:manualLayout>
      </c:layout>
      <c:areaChart>
        <c:grouping val="stacked"/>
        <c:varyColors val="0"/>
        <c:ser>
          <c:idx val="0"/>
          <c:order val="0"/>
          <c:tx>
            <c:strRef>
              <c:f>'10-5'!$A$5</c:f>
              <c:strCache>
                <c:ptCount val="1"/>
                <c:pt idx="0">
                  <c:v>Oferta Interior</c:v>
                </c:pt>
              </c:strCache>
            </c:strRef>
          </c:tx>
          <c:spPr>
            <a:solidFill>
              <a:srgbClr val="6EA92D"/>
            </a:solidFill>
            <a:ln>
              <a:noFill/>
            </a:ln>
            <a:effectLst/>
          </c:spPr>
          <c:cat>
            <c:numRef>
              <c:f>'10-5'!$B$4:$V$4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'10-5'!$B$5:$V$5</c:f>
              <c:numCache>
                <c:formatCode>#,##0.0</c:formatCode>
                <c:ptCount val="21"/>
                <c:pt idx="0">
                  <c:v>64.162999999999997</c:v>
                </c:pt>
                <c:pt idx="1">
                  <c:v>64.162999999999997</c:v>
                </c:pt>
                <c:pt idx="2">
                  <c:v>64.162999999999997</c:v>
                </c:pt>
                <c:pt idx="3">
                  <c:v>64.162999999999997</c:v>
                </c:pt>
                <c:pt idx="4">
                  <c:v>64.162999999999997</c:v>
                </c:pt>
                <c:pt idx="5">
                  <c:v>64.162999999999997</c:v>
                </c:pt>
                <c:pt idx="6">
                  <c:v>64.162999999999997</c:v>
                </c:pt>
                <c:pt idx="7">
                  <c:v>76.75</c:v>
                </c:pt>
                <c:pt idx="8">
                  <c:v>76.75</c:v>
                </c:pt>
                <c:pt idx="9">
                  <c:v>76.75</c:v>
                </c:pt>
                <c:pt idx="10">
                  <c:v>76.75</c:v>
                </c:pt>
                <c:pt idx="11">
                  <c:v>76.75</c:v>
                </c:pt>
                <c:pt idx="12">
                  <c:v>76.75</c:v>
                </c:pt>
                <c:pt idx="13">
                  <c:v>76.75</c:v>
                </c:pt>
                <c:pt idx="14">
                  <c:v>76.75</c:v>
                </c:pt>
                <c:pt idx="15">
                  <c:v>76.75</c:v>
                </c:pt>
                <c:pt idx="16">
                  <c:v>76.75</c:v>
                </c:pt>
                <c:pt idx="17">
                  <c:v>76.75</c:v>
                </c:pt>
                <c:pt idx="18">
                  <c:v>76.75</c:v>
                </c:pt>
                <c:pt idx="19">
                  <c:v>76.75</c:v>
                </c:pt>
                <c:pt idx="20">
                  <c:v>76.75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425096"/>
        <c:axId val="1165425488"/>
      </c:areaChart>
      <c:lineChart>
        <c:grouping val="standard"/>
        <c:varyColors val="0"/>
        <c:ser>
          <c:idx val="1"/>
          <c:order val="1"/>
          <c:tx>
            <c:strRef>
              <c:f>'10-5'!$A$6</c:f>
              <c:strCache>
                <c:ptCount val="1"/>
                <c:pt idx="0">
                  <c:v>Demanda Interior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'10-5'!$B$4:$V$4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'10-5'!$B$6:$V$6</c:f>
              <c:numCache>
                <c:formatCode>#,##0.0</c:formatCode>
                <c:ptCount val="21"/>
                <c:pt idx="0">
                  <c:v>107.4769170127836</c:v>
                </c:pt>
                <c:pt idx="1">
                  <c:v>109.06530839835068</c:v>
                </c:pt>
                <c:pt idx="2">
                  <c:v>109.62618042980647</c:v>
                </c:pt>
                <c:pt idx="3">
                  <c:v>111.0412581043859</c:v>
                </c:pt>
                <c:pt idx="4">
                  <c:v>112.46629146000262</c:v>
                </c:pt>
                <c:pt idx="5">
                  <c:v>113.75593978411905</c:v>
                </c:pt>
                <c:pt idx="6">
                  <c:v>114.85531880917178</c:v>
                </c:pt>
                <c:pt idx="7">
                  <c:v>115.43961618897229</c:v>
                </c:pt>
                <c:pt idx="8">
                  <c:v>116.34644241268835</c:v>
                </c:pt>
                <c:pt idx="9">
                  <c:v>116.87140068992572</c:v>
                </c:pt>
                <c:pt idx="10">
                  <c:v>117.09162915081684</c:v>
                </c:pt>
                <c:pt idx="11">
                  <c:v>117.01420794497044</c:v>
                </c:pt>
                <c:pt idx="12">
                  <c:v>116.79535476098856</c:v>
                </c:pt>
                <c:pt idx="13">
                  <c:v>116.57362604557819</c:v>
                </c:pt>
                <c:pt idx="14">
                  <c:v>116.42090903805425</c:v>
                </c:pt>
                <c:pt idx="15">
                  <c:v>116.39240420218813</c:v>
                </c:pt>
                <c:pt idx="16">
                  <c:v>116.46899623172291</c:v>
                </c:pt>
                <c:pt idx="17">
                  <c:v>116.12163413918742</c:v>
                </c:pt>
                <c:pt idx="18">
                  <c:v>116.5035811347181</c:v>
                </c:pt>
                <c:pt idx="19">
                  <c:v>117.00820692689334</c:v>
                </c:pt>
                <c:pt idx="20">
                  <c:v>117.61283679175604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425096"/>
        <c:axId val="1165425488"/>
      </c:lineChart>
      <c:catAx>
        <c:axId val="1165425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5425488"/>
        <c:crosses val="autoZero"/>
        <c:auto val="1"/>
        <c:lblAlgn val="ctr"/>
        <c:lblOffset val="100"/>
        <c:noMultiLvlLbl val="0"/>
      </c:catAx>
      <c:valAx>
        <c:axId val="116542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9355460308252254E-3"/>
              <c:y val="0.399146019670333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5425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173570217858951"/>
          <c:y val="0.92064527777777783"/>
          <c:w val="0.82583531174777391"/>
          <c:h val="6.59402777777777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sz="1200" b="1">
                <a:latin typeface="+mj-lt"/>
                <a:cs typeface="Arial" panose="020B0604020202020204" pitchFamily="34" charset="0"/>
              </a:rPr>
              <a:t>Gasolina - Interior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1023063973063978E-2"/>
          <c:y val="3.3070262590194584E-2"/>
          <c:w val="0.875359595959596"/>
          <c:h val="0.78243583162004771"/>
        </c:manualLayout>
      </c:layout>
      <c:areaChart>
        <c:grouping val="stacked"/>
        <c:varyColors val="0"/>
        <c:ser>
          <c:idx val="0"/>
          <c:order val="0"/>
          <c:tx>
            <c:strRef>
              <c:f>'10-5'!$A$13</c:f>
              <c:strCache>
                <c:ptCount val="1"/>
                <c:pt idx="0">
                  <c:v>Oferta Interior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'10-5'!$B$4:$V$4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'10-5'!$B$13:$V$13</c:f>
              <c:numCache>
                <c:formatCode>#,##0.0</c:formatCode>
                <c:ptCount val="21"/>
                <c:pt idx="0">
                  <c:v>61.863999999999997</c:v>
                </c:pt>
                <c:pt idx="1">
                  <c:v>61.863999999999997</c:v>
                </c:pt>
                <c:pt idx="2">
                  <c:v>61.863999999999997</c:v>
                </c:pt>
                <c:pt idx="3">
                  <c:v>61.863999999999997</c:v>
                </c:pt>
                <c:pt idx="4">
                  <c:v>61.863999999999997</c:v>
                </c:pt>
                <c:pt idx="5">
                  <c:v>61.863999999999997</c:v>
                </c:pt>
                <c:pt idx="6">
                  <c:v>61.863999999999997</c:v>
                </c:pt>
                <c:pt idx="7">
                  <c:v>74</c:v>
                </c:pt>
                <c:pt idx="8">
                  <c:v>74</c:v>
                </c:pt>
                <c:pt idx="9">
                  <c:v>74</c:v>
                </c:pt>
                <c:pt idx="10">
                  <c:v>74</c:v>
                </c:pt>
                <c:pt idx="11">
                  <c:v>74</c:v>
                </c:pt>
                <c:pt idx="12">
                  <c:v>74</c:v>
                </c:pt>
                <c:pt idx="13">
                  <c:v>74</c:v>
                </c:pt>
                <c:pt idx="14">
                  <c:v>74</c:v>
                </c:pt>
                <c:pt idx="15">
                  <c:v>74</c:v>
                </c:pt>
                <c:pt idx="16">
                  <c:v>74</c:v>
                </c:pt>
                <c:pt idx="17">
                  <c:v>74</c:v>
                </c:pt>
                <c:pt idx="18">
                  <c:v>74</c:v>
                </c:pt>
                <c:pt idx="19">
                  <c:v>74</c:v>
                </c:pt>
                <c:pt idx="20">
                  <c:v>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432544"/>
        <c:axId val="1165432936"/>
      </c:areaChart>
      <c:lineChart>
        <c:grouping val="standard"/>
        <c:varyColors val="0"/>
        <c:ser>
          <c:idx val="1"/>
          <c:order val="1"/>
          <c:tx>
            <c:strRef>
              <c:f>'10-5'!$A$14</c:f>
              <c:strCache>
                <c:ptCount val="1"/>
                <c:pt idx="0">
                  <c:v>Demanda Interior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'10-5'!$B$4:$V$4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'10-5'!$B$14:$V$14</c:f>
              <c:numCache>
                <c:formatCode>#,##0.0</c:formatCode>
                <c:ptCount val="21"/>
                <c:pt idx="0">
                  <c:v>104.92371666512817</c:v>
                </c:pt>
                <c:pt idx="1">
                  <c:v>108.11563897319961</c:v>
                </c:pt>
                <c:pt idx="2">
                  <c:v>108.69275597955826</c:v>
                </c:pt>
                <c:pt idx="3">
                  <c:v>110.97400187476212</c:v>
                </c:pt>
                <c:pt idx="4">
                  <c:v>112.3894801333981</c:v>
                </c:pt>
                <c:pt idx="5">
                  <c:v>113.52746510716155</c:v>
                </c:pt>
                <c:pt idx="6">
                  <c:v>114.82800925351823</c:v>
                </c:pt>
                <c:pt idx="7">
                  <c:v>115.72555051883229</c:v>
                </c:pt>
                <c:pt idx="8">
                  <c:v>117.77844234268143</c:v>
                </c:pt>
                <c:pt idx="9">
                  <c:v>119.82151575924176</c:v>
                </c:pt>
                <c:pt idx="10">
                  <c:v>121.71714794671156</c:v>
                </c:pt>
                <c:pt idx="11">
                  <c:v>123.38215483302081</c:v>
                </c:pt>
                <c:pt idx="12">
                  <c:v>124.84147276896078</c:v>
                </c:pt>
                <c:pt idx="13">
                  <c:v>126.17379054406368</c:v>
                </c:pt>
                <c:pt idx="14">
                  <c:v>127.23916692964791</c:v>
                </c:pt>
                <c:pt idx="15">
                  <c:v>127.97263486916476</c:v>
                </c:pt>
                <c:pt idx="16">
                  <c:v>128.35597734709287</c:v>
                </c:pt>
                <c:pt idx="17">
                  <c:v>125.96963933543543</c:v>
                </c:pt>
                <c:pt idx="18">
                  <c:v>126.39305969619458</c:v>
                </c:pt>
                <c:pt idx="19">
                  <c:v>126.68720866631071</c:v>
                </c:pt>
                <c:pt idx="20">
                  <c:v>126.85203906870986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432544"/>
        <c:axId val="1165432936"/>
      </c:lineChart>
      <c:catAx>
        <c:axId val="116543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5432936"/>
        <c:crosses val="autoZero"/>
        <c:auto val="1"/>
        <c:lblAlgn val="ctr"/>
        <c:lblOffset val="100"/>
        <c:noMultiLvlLbl val="0"/>
      </c:catAx>
      <c:valAx>
        <c:axId val="116543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8.3542087542087546E-3"/>
              <c:y val="0.41307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543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20311447811447811"/>
          <c:y val="0.91711750000000003"/>
          <c:w val="0.79688549805300624"/>
          <c:h val="6.56245689141599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sz="1200" b="1">
                <a:latin typeface="+mj-lt"/>
                <a:cs typeface="Arial" panose="020B0604020202020204" pitchFamily="34" charset="0"/>
              </a:rPr>
              <a:t>JET  - Interior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3141592697289124E-2"/>
          <c:y val="3.3070262590194584E-2"/>
          <c:w val="0.87324106023876091"/>
          <c:h val="0.77902638888888887"/>
        </c:manualLayout>
      </c:layout>
      <c:areaChart>
        <c:grouping val="stacked"/>
        <c:varyColors val="0"/>
        <c:ser>
          <c:idx val="0"/>
          <c:order val="0"/>
          <c:tx>
            <c:strRef>
              <c:f>'10-5'!$A$21</c:f>
              <c:strCache>
                <c:ptCount val="1"/>
                <c:pt idx="0">
                  <c:v>Oferta Interior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'10-5'!$B$20:$V$20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'10-5'!$B$21:$V$21</c:f>
              <c:numCache>
                <c:formatCode>#,##0.0</c:formatCode>
                <c:ptCount val="21"/>
                <c:pt idx="0">
                  <c:v>21.109000000000002</c:v>
                </c:pt>
                <c:pt idx="1">
                  <c:v>21.109000000000002</c:v>
                </c:pt>
                <c:pt idx="2">
                  <c:v>21.109000000000002</c:v>
                </c:pt>
                <c:pt idx="3">
                  <c:v>21.109000000000002</c:v>
                </c:pt>
                <c:pt idx="4">
                  <c:v>21.109000000000002</c:v>
                </c:pt>
                <c:pt idx="5">
                  <c:v>21.109000000000002</c:v>
                </c:pt>
                <c:pt idx="6">
                  <c:v>21.109000000000002</c:v>
                </c:pt>
                <c:pt idx="7">
                  <c:v>25.25</c:v>
                </c:pt>
                <c:pt idx="8">
                  <c:v>25.25</c:v>
                </c:pt>
                <c:pt idx="9">
                  <c:v>25.25</c:v>
                </c:pt>
                <c:pt idx="10">
                  <c:v>25.25</c:v>
                </c:pt>
                <c:pt idx="11">
                  <c:v>25.25</c:v>
                </c:pt>
                <c:pt idx="12">
                  <c:v>25.25</c:v>
                </c:pt>
                <c:pt idx="13">
                  <c:v>25.25</c:v>
                </c:pt>
                <c:pt idx="14">
                  <c:v>25.25</c:v>
                </c:pt>
                <c:pt idx="15">
                  <c:v>25.25</c:v>
                </c:pt>
                <c:pt idx="16">
                  <c:v>25.25</c:v>
                </c:pt>
                <c:pt idx="17">
                  <c:v>25.25</c:v>
                </c:pt>
                <c:pt idx="18">
                  <c:v>25.25</c:v>
                </c:pt>
                <c:pt idx="19">
                  <c:v>25.25</c:v>
                </c:pt>
                <c:pt idx="20">
                  <c:v>25.25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433328"/>
        <c:axId val="1165429408"/>
      </c:areaChart>
      <c:lineChart>
        <c:grouping val="stacked"/>
        <c:varyColors val="0"/>
        <c:ser>
          <c:idx val="1"/>
          <c:order val="1"/>
          <c:tx>
            <c:strRef>
              <c:f>'10-5'!$A$22</c:f>
              <c:strCache>
                <c:ptCount val="1"/>
                <c:pt idx="0">
                  <c:v>Demanda Interior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#REF!$B$3:$V$3</c:f>
            </c:multiLvlStrRef>
          </c:cat>
          <c:val>
            <c:numRef>
              <c:f>'10-5'!$B$22:$V$22</c:f>
              <c:numCache>
                <c:formatCode>#,##0.0</c:formatCode>
                <c:ptCount val="21"/>
                <c:pt idx="0">
                  <c:v>24.106173127161814</c:v>
                </c:pt>
                <c:pt idx="1">
                  <c:v>25.531156745477841</c:v>
                </c:pt>
                <c:pt idx="2">
                  <c:v>26.811158893914605</c:v>
                </c:pt>
                <c:pt idx="3">
                  <c:v>27.929358517955748</c:v>
                </c:pt>
                <c:pt idx="4">
                  <c:v>29.032339092672533</c:v>
                </c:pt>
                <c:pt idx="5">
                  <c:v>30.035194342887074</c:v>
                </c:pt>
                <c:pt idx="6">
                  <c:v>31.085308746266687</c:v>
                </c:pt>
                <c:pt idx="7">
                  <c:v>31.693269716644341</c:v>
                </c:pt>
                <c:pt idx="8">
                  <c:v>32.975674872869163</c:v>
                </c:pt>
                <c:pt idx="9">
                  <c:v>34.231646943425403</c:v>
                </c:pt>
                <c:pt idx="10">
                  <c:v>35.490823024365696</c:v>
                </c:pt>
                <c:pt idx="11">
                  <c:v>36.711550980697126</c:v>
                </c:pt>
                <c:pt idx="12">
                  <c:v>37.907447856552025</c:v>
                </c:pt>
                <c:pt idx="13">
                  <c:v>39.073707636354229</c:v>
                </c:pt>
                <c:pt idx="14">
                  <c:v>40.178290216263065</c:v>
                </c:pt>
                <c:pt idx="15">
                  <c:v>41.221195596278484</c:v>
                </c:pt>
                <c:pt idx="16">
                  <c:v>42.178393698520004</c:v>
                </c:pt>
                <c:pt idx="17">
                  <c:v>42.399470415020971</c:v>
                </c:pt>
                <c:pt idx="18">
                  <c:v>43.288583296600962</c:v>
                </c:pt>
                <c:pt idx="19">
                  <c:v>44.142452063956142</c:v>
                </c:pt>
                <c:pt idx="20">
                  <c:v>44.961076717086549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433328"/>
        <c:axId val="1165429408"/>
      </c:lineChart>
      <c:catAx>
        <c:axId val="116543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5429408"/>
        <c:crosses val="autoZero"/>
        <c:auto val="1"/>
        <c:lblAlgn val="ctr"/>
        <c:lblOffset val="100"/>
        <c:noMultiLvlLbl val="0"/>
      </c:catAx>
      <c:valAx>
        <c:axId val="1165429408"/>
        <c:scaling>
          <c:orientation val="minMax"/>
          <c:max val="4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6.2161616161616152E-3"/>
              <c:y val="0.416600555555555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5433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492222222222221"/>
          <c:y val="0.92064527777777783"/>
          <c:w val="0.69975707070707072"/>
          <c:h val="6.48441666666666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07407407407394E-2"/>
          <c:y val="2.1528333333333333E-2"/>
          <c:w val="0.89096430976430974"/>
          <c:h val="0.77409222222222218"/>
        </c:manualLayout>
      </c:layout>
      <c:areaChart>
        <c:grouping val="stacked"/>
        <c:varyColors val="0"/>
        <c:ser>
          <c:idx val="2"/>
          <c:order val="0"/>
          <c:tx>
            <c:strRef>
              <c:f>'10-6'!$A$8</c:f>
              <c:strCache>
                <c:ptCount val="1"/>
                <c:pt idx="0">
                  <c:v>ACPM</c:v>
                </c:pt>
              </c:strCache>
            </c:strRef>
          </c:tx>
          <c:spPr>
            <a:solidFill>
              <a:srgbClr val="548D00"/>
            </a:solidFill>
            <a:ln w="25400">
              <a:noFill/>
            </a:ln>
            <a:effectLst/>
          </c:spPr>
          <c:cat>
            <c:numRef>
              <c:f>'10-6'!$B$6:$V$6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'10-6'!$B$8:$V$8</c:f>
              <c:numCache>
                <c:formatCode>0.0</c:formatCode>
                <c:ptCount val="21"/>
                <c:pt idx="0">
                  <c:v>43.313917012783598</c:v>
                </c:pt>
                <c:pt idx="1">
                  <c:v>44.902308398350684</c:v>
                </c:pt>
                <c:pt idx="2">
                  <c:v>45.463180429806464</c:v>
                </c:pt>
                <c:pt idx="3">
                  <c:v>46.878258104385907</c:v>
                </c:pt>
                <c:pt idx="4">
                  <c:v>48.147870836635917</c:v>
                </c:pt>
                <c:pt idx="5">
                  <c:v>47.829369243999913</c:v>
                </c:pt>
                <c:pt idx="6">
                  <c:v>47.557034158090275</c:v>
                </c:pt>
                <c:pt idx="7">
                  <c:v>33.970486464868301</c:v>
                </c:pt>
                <c:pt idx="8">
                  <c:v>34.877312688584354</c:v>
                </c:pt>
                <c:pt idx="9">
                  <c:v>35.402270965821721</c:v>
                </c:pt>
                <c:pt idx="10">
                  <c:v>35.622499426712835</c:v>
                </c:pt>
                <c:pt idx="11">
                  <c:v>35.545078220866429</c:v>
                </c:pt>
                <c:pt idx="12">
                  <c:v>35.326225036884559</c:v>
                </c:pt>
                <c:pt idx="13">
                  <c:v>35.104496321474187</c:v>
                </c:pt>
                <c:pt idx="14">
                  <c:v>34.951779313950247</c:v>
                </c:pt>
                <c:pt idx="15">
                  <c:v>34.923274478084132</c:v>
                </c:pt>
                <c:pt idx="16">
                  <c:v>34.999866507618904</c:v>
                </c:pt>
                <c:pt idx="17">
                  <c:v>34.652504415083413</c:v>
                </c:pt>
                <c:pt idx="18">
                  <c:v>35.034451410614096</c:v>
                </c:pt>
                <c:pt idx="19">
                  <c:v>35.539077202789343</c:v>
                </c:pt>
                <c:pt idx="20">
                  <c:v>36.143707067652038</c:v>
                </c:pt>
              </c:numCache>
            </c:numRef>
          </c:val>
        </c:ser>
        <c:ser>
          <c:idx val="1"/>
          <c:order val="1"/>
          <c:tx>
            <c:strRef>
              <c:f>'10-6'!$A$7</c:f>
              <c:strCache>
                <c:ptCount val="1"/>
                <c:pt idx="0">
                  <c:v>Gasolinas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'10-6'!$B$6:$V$6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'10-6'!$B$7:$V$7</c:f>
              <c:numCache>
                <c:formatCode>0.0</c:formatCode>
                <c:ptCount val="21"/>
                <c:pt idx="0">
                  <c:v>10.751754665075318</c:v>
                </c:pt>
                <c:pt idx="1">
                  <c:v>10.040425644741317</c:v>
                </c:pt>
                <c:pt idx="2">
                  <c:v>10.064359979503545</c:v>
                </c:pt>
                <c:pt idx="3">
                  <c:v>9.648407874706237</c:v>
                </c:pt>
                <c:pt idx="4">
                  <c:v>9.3903181333415304</c:v>
                </c:pt>
                <c:pt idx="5">
                  <c:v>9.1828331071044094</c:v>
                </c:pt>
                <c:pt idx="6">
                  <c:v>8.94569725346045</c:v>
                </c:pt>
                <c:pt idx="7">
                  <c:v>5.7255505188322857</c:v>
                </c:pt>
                <c:pt idx="8">
                  <c:v>7.7784423426814318</c:v>
                </c:pt>
                <c:pt idx="9">
                  <c:v>8.0352277591814847</c:v>
                </c:pt>
                <c:pt idx="10">
                  <c:v>7.6896019466503054</c:v>
                </c:pt>
                <c:pt idx="11">
                  <c:v>7.3860208329586348</c:v>
                </c:pt>
                <c:pt idx="12">
                  <c:v>7.1199187688979544</c:v>
                </c:pt>
                <c:pt idx="13">
                  <c:v>6.8770085440001747</c:v>
                </c:pt>
                <c:pt idx="14">
                  <c:v>6.6827389295838584</c:v>
                </c:pt>
                <c:pt idx="15">
                  <c:v>6.5490268691003077</c:v>
                </c:pt>
                <c:pt idx="16">
                  <c:v>6.4791113470282511</c:v>
                </c:pt>
                <c:pt idx="17">
                  <c:v>6.9142373353720137</c:v>
                </c:pt>
                <c:pt idx="18">
                  <c:v>6.8370176961309914</c:v>
                </c:pt>
                <c:pt idx="19">
                  <c:v>6.7834006662469255</c:v>
                </c:pt>
                <c:pt idx="20">
                  <c:v>6.7533390686460297</c:v>
                </c:pt>
              </c:numCache>
            </c:numRef>
          </c:val>
        </c:ser>
        <c:ser>
          <c:idx val="3"/>
          <c:order val="2"/>
          <c:tx>
            <c:strRef>
              <c:f>'10-6'!$A$9</c:f>
              <c:strCache>
                <c:ptCount val="1"/>
                <c:pt idx="0">
                  <c:v>JET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'10-6'!$B$6:$V$6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'10-6'!$B$9:$V$9</c:f>
              <c:numCache>
                <c:formatCode>0.0</c:formatCode>
                <c:ptCount val="21"/>
                <c:pt idx="0">
                  <c:v>0.96190899142995934</c:v>
                </c:pt>
                <c:pt idx="1">
                  <c:v>0.60789260172249582</c:v>
                </c:pt>
                <c:pt idx="2">
                  <c:v>0.28989474295210582</c:v>
                </c:pt>
                <c:pt idx="3">
                  <c:v>1.2094360697120464E-2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0.92299446180730316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5507520"/>
        <c:axId val="965512224"/>
      </c:areaChart>
      <c:catAx>
        <c:axId val="96550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965512224"/>
        <c:crosses val="autoZero"/>
        <c:auto val="1"/>
        <c:lblAlgn val="ctr"/>
        <c:lblOffset val="100"/>
        <c:noMultiLvlLbl val="0"/>
      </c:catAx>
      <c:valAx>
        <c:axId val="965512224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7.7648148148148147E-3"/>
              <c:y val="0.363040555555555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965507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323232323232382E-3"/>
          <c:y val="0.91511777777777781"/>
          <c:w val="0.97987744107744124"/>
          <c:h val="7.74330555555555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2609427609428"/>
          <c:y val="2.4782777777777779E-2"/>
          <c:w val="0.87378720538720533"/>
          <c:h val="0.78467555555555557"/>
        </c:manualLayout>
      </c:layout>
      <c:areaChart>
        <c:grouping val="stacked"/>
        <c:varyColors val="0"/>
        <c:ser>
          <c:idx val="2"/>
          <c:order val="0"/>
          <c:tx>
            <c:strRef>
              <c:f>'10-7'!$A$8</c:f>
              <c:strCache>
                <c:ptCount val="1"/>
                <c:pt idx="0">
                  <c:v>ACPM</c:v>
                </c:pt>
              </c:strCache>
            </c:strRef>
          </c:tx>
          <c:spPr>
            <a:solidFill>
              <a:srgbClr val="548D00"/>
            </a:solidFill>
            <a:ln>
              <a:noFill/>
            </a:ln>
            <a:effectLst/>
          </c:spPr>
          <c:cat>
            <c:numRef>
              <c:f>'10-7'!$B$6:$V$6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'10-7'!$B$8:$V$8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0.15542062336670642</c:v>
                </c:pt>
                <c:pt idx="5">
                  <c:v>1.7635705401191371</c:v>
                </c:pt>
                <c:pt idx="6">
                  <c:v>3.1352846510814998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"/>
          <c:order val="1"/>
          <c:tx>
            <c:strRef>
              <c:f>'10-7'!$A$7</c:f>
              <c:strCache>
                <c:ptCount val="1"/>
                <c:pt idx="0">
                  <c:v>Gasolinas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cat>
            <c:numRef>
              <c:f>'10-7'!$B$6:$V$6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'10-7'!$B$7:$V$7</c:f>
              <c:numCache>
                <c:formatCode>0.0</c:formatCode>
                <c:ptCount val="21"/>
                <c:pt idx="0">
                  <c:v>32.245262000052854</c:v>
                </c:pt>
                <c:pt idx="1">
                  <c:v>36.148513328458286</c:v>
                </c:pt>
                <c:pt idx="2">
                  <c:v>36.70169600005471</c:v>
                </c:pt>
                <c:pt idx="3">
                  <c:v>39.398894000055883</c:v>
                </c:pt>
                <c:pt idx="4">
                  <c:v>41.072462000056561</c:v>
                </c:pt>
                <c:pt idx="5">
                  <c:v>42.417932000057142</c:v>
                </c:pt>
                <c:pt idx="6">
                  <c:v>43.955612000057776</c:v>
                </c:pt>
                <c:pt idx="7">
                  <c:v>0</c:v>
                </c:pt>
                <c:pt idx="8">
                  <c:v>0</c:v>
                </c:pt>
                <c:pt idx="9">
                  <c:v>1.7862880000602819</c:v>
                </c:pt>
                <c:pt idx="10">
                  <c:v>4.0275460000612515</c:v>
                </c:pt>
                <c:pt idx="11">
                  <c:v>5.9961340000621677</c:v>
                </c:pt>
                <c:pt idx="12">
                  <c:v>7.7215540000628282</c:v>
                </c:pt>
                <c:pt idx="13">
                  <c:v>9.2967820000635069</c:v>
                </c:pt>
                <c:pt idx="14">
                  <c:v>10.55642800006405</c:v>
                </c:pt>
                <c:pt idx="15">
                  <c:v>11.423608000064451</c:v>
                </c:pt>
                <c:pt idx="16">
                  <c:v>11.876866000064613</c:v>
                </c:pt>
                <c:pt idx="17">
                  <c:v>9.0554020000634221</c:v>
                </c:pt>
                <c:pt idx="18">
                  <c:v>9.5560420000635933</c:v>
                </c:pt>
                <c:pt idx="19">
                  <c:v>9.903808000063778</c:v>
                </c:pt>
                <c:pt idx="20">
                  <c:v>10.098700000063825</c:v>
                </c:pt>
              </c:numCache>
            </c:numRef>
          </c:val>
        </c:ser>
        <c:ser>
          <c:idx val="3"/>
          <c:order val="2"/>
          <c:tx>
            <c:strRef>
              <c:f>'10-7'!$A$9</c:f>
              <c:strCache>
                <c:ptCount val="1"/>
                <c:pt idx="0">
                  <c:v>JET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  <a:ln>
              <a:noFill/>
            </a:ln>
            <a:effectLst/>
          </c:spPr>
          <c:cat>
            <c:numRef>
              <c:f>'10-7'!$B$6:$V$6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'10-7'!$B$9:$V$9</c:f>
              <c:numCache>
                <c:formatCode>0.0</c:formatCode>
                <c:ptCount val="21"/>
                <c:pt idx="0">
                  <c:v>2.0352641357318526</c:v>
                </c:pt>
                <c:pt idx="1">
                  <c:v>3.8142641437553455</c:v>
                </c:pt>
                <c:pt idx="2">
                  <c:v>5.4122641509624998</c:v>
                </c:pt>
                <c:pt idx="3">
                  <c:v>6.8082641572586278</c:v>
                </c:pt>
                <c:pt idx="4">
                  <c:v>7.9233390926725331</c:v>
                </c:pt>
                <c:pt idx="5">
                  <c:v>8.9261943428870723</c:v>
                </c:pt>
                <c:pt idx="6">
                  <c:v>9.9763087462666888</c:v>
                </c:pt>
                <c:pt idx="7">
                  <c:v>4.7394049789410957</c:v>
                </c:pt>
                <c:pt idx="8">
                  <c:v>6.9448045969732197</c:v>
                </c:pt>
                <c:pt idx="9">
                  <c:v>8.2007766675294622</c:v>
                </c:pt>
                <c:pt idx="10">
                  <c:v>9.4599527484697532</c:v>
                </c:pt>
                <c:pt idx="11">
                  <c:v>10.680680704801183</c:v>
                </c:pt>
                <c:pt idx="12">
                  <c:v>11.876577580656084</c:v>
                </c:pt>
                <c:pt idx="13">
                  <c:v>13.042837360458288</c:v>
                </c:pt>
                <c:pt idx="14">
                  <c:v>14.147419940367122</c:v>
                </c:pt>
                <c:pt idx="15">
                  <c:v>15.190325320382545</c:v>
                </c:pt>
                <c:pt idx="16">
                  <c:v>16.147523422624065</c:v>
                </c:pt>
                <c:pt idx="17">
                  <c:v>16.368600139125032</c:v>
                </c:pt>
                <c:pt idx="18">
                  <c:v>17.257713020705022</c:v>
                </c:pt>
                <c:pt idx="19">
                  <c:v>18.111581788060203</c:v>
                </c:pt>
                <c:pt idx="20">
                  <c:v>18.930206441190609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421960"/>
        <c:axId val="1165426272"/>
      </c:areaChart>
      <c:catAx>
        <c:axId val="1165421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5426272"/>
        <c:crosses val="autoZero"/>
        <c:auto val="1"/>
        <c:lblAlgn val="ctr"/>
        <c:lblOffset val="100"/>
        <c:noMultiLvlLbl val="0"/>
      </c:catAx>
      <c:valAx>
        <c:axId val="1165426272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solidFill>
                      <a:sysClr val="windowText" lastClr="000000"/>
                    </a:solidFill>
                    <a:latin typeface="+mj-lt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9.9028619528619532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5421960"/>
        <c:crosses val="autoZero"/>
        <c:crossBetween val="midCat"/>
        <c:majorUnit val="2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210437710437667E-3"/>
          <c:y val="0.91110361111111116"/>
          <c:w val="0.99090673400673401"/>
          <c:h val="8.80163888888888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67643097643097"/>
          <c:y val="1.8843754437052922E-2"/>
          <c:w val="0.81396784511784515"/>
          <c:h val="0.6842961111111112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'2-16'!$C$12</c:f>
              <c:strCache>
                <c:ptCount val="1"/>
                <c:pt idx="0">
                  <c:v>Café</c:v>
                </c:pt>
              </c:strCache>
            </c:strRef>
          </c:tx>
          <c:spPr>
            <a:solidFill>
              <a:srgbClr val="475B9D"/>
            </a:solidFill>
            <a:ln>
              <a:noFill/>
            </a:ln>
            <a:effectLst/>
          </c:spPr>
          <c:invertIfNegative val="0"/>
          <c:cat>
            <c:numRef>
              <c:f>'2-16'!$A$15:$A$32</c:f>
              <c:numCache>
                <c:formatCode>0;[Red]0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'2-16'!$C$15:$C$32</c:f>
              <c:numCache>
                <c:formatCode>#,##0</c:formatCode>
                <c:ptCount val="18"/>
                <c:pt idx="0">
                  <c:v>1067.3512290000001</c:v>
                </c:pt>
                <c:pt idx="1">
                  <c:v>763.84181599999999</c:v>
                </c:pt>
                <c:pt idx="2">
                  <c:v>772.20154100000002</c:v>
                </c:pt>
                <c:pt idx="3">
                  <c:v>809.33112399999993</c:v>
                </c:pt>
                <c:pt idx="4">
                  <c:v>956.24255745000005</c:v>
                </c:pt>
                <c:pt idx="5">
                  <c:v>1470.6601629100003</c:v>
                </c:pt>
                <c:pt idx="6">
                  <c:v>1461.2352538099999</c:v>
                </c:pt>
                <c:pt idx="7">
                  <c:v>1714.3432929199994</c:v>
                </c:pt>
                <c:pt idx="8">
                  <c:v>1883.2213135999996</c:v>
                </c:pt>
                <c:pt idx="9">
                  <c:v>1542.6974989</c:v>
                </c:pt>
                <c:pt idx="10">
                  <c:v>1883.5569414199995</c:v>
                </c:pt>
                <c:pt idx="11">
                  <c:v>2608.3651614699997</c:v>
                </c:pt>
                <c:pt idx="12">
                  <c:v>1909.9970868400003</c:v>
                </c:pt>
                <c:pt idx="13">
                  <c:v>1883.9060497999999</c:v>
                </c:pt>
                <c:pt idx="14">
                  <c:v>2473.2476988200001</c:v>
                </c:pt>
                <c:pt idx="15">
                  <c:v>2526.5315881199986</c:v>
                </c:pt>
                <c:pt idx="16">
                  <c:v>2417.6921607799991</c:v>
                </c:pt>
                <c:pt idx="17">
                  <c:v>2513.5036415499999</c:v>
                </c:pt>
              </c:numCache>
            </c:numRef>
          </c:val>
        </c:ser>
        <c:ser>
          <c:idx val="3"/>
          <c:order val="1"/>
          <c:tx>
            <c:strRef>
              <c:f>'2-16'!$D$12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rgbClr val="6C9028"/>
            </a:solidFill>
            <a:ln>
              <a:noFill/>
            </a:ln>
            <a:effectLst/>
          </c:spPr>
          <c:invertIfNegative val="0"/>
          <c:cat>
            <c:numRef>
              <c:f>'2-16'!$A$15:$A$32</c:f>
              <c:numCache>
                <c:formatCode>0;[Red]0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'2-16'!$D$15:$D$32</c:f>
              <c:numCache>
                <c:formatCode>#,##0</c:formatCode>
                <c:ptCount val="18"/>
                <c:pt idx="0">
                  <c:v>892.88171999999997</c:v>
                </c:pt>
                <c:pt idx="1">
                  <c:v>1197.0132819999999</c:v>
                </c:pt>
                <c:pt idx="2">
                  <c:v>990.51522799999998</c:v>
                </c:pt>
                <c:pt idx="3">
                  <c:v>1422.0261599999999</c:v>
                </c:pt>
                <c:pt idx="4">
                  <c:v>1859.0741651299998</c:v>
                </c:pt>
                <c:pt idx="5">
                  <c:v>2598.18692465</c:v>
                </c:pt>
                <c:pt idx="6">
                  <c:v>2912.9725740100002</c:v>
                </c:pt>
                <c:pt idx="7">
                  <c:v>3494.5437534199991</c:v>
                </c:pt>
                <c:pt idx="8">
                  <c:v>5043.3304937399998</c:v>
                </c:pt>
                <c:pt idx="9">
                  <c:v>5416.3853217200003</c:v>
                </c:pt>
                <c:pt idx="10">
                  <c:v>6015.1844830199998</c:v>
                </c:pt>
                <c:pt idx="11">
                  <c:v>8396.8657032299998</c:v>
                </c:pt>
                <c:pt idx="12">
                  <c:v>7805.18998655</c:v>
                </c:pt>
                <c:pt idx="13">
                  <c:v>6687.8974507700004</c:v>
                </c:pt>
                <c:pt idx="14">
                  <c:v>6810.0625092200007</c:v>
                </c:pt>
                <c:pt idx="15">
                  <c:v>4560.0257322099997</c:v>
                </c:pt>
                <c:pt idx="16">
                  <c:v>4638.8811664300001</c:v>
                </c:pt>
                <c:pt idx="17">
                  <c:v>7389.9964596300015</c:v>
                </c:pt>
              </c:numCache>
            </c:numRef>
          </c:val>
        </c:ser>
        <c:ser>
          <c:idx val="4"/>
          <c:order val="2"/>
          <c:tx>
            <c:strRef>
              <c:f>'2-16'!$E$12</c:f>
              <c:strCache>
                <c:ptCount val="1"/>
                <c:pt idx="0">
                  <c:v>Petróleo y sus derivados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'2-16'!$A$15:$A$32</c:f>
              <c:numCache>
                <c:formatCode>0;[Red]0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'2-16'!$E$15:$E$32</c:f>
              <c:numCache>
                <c:formatCode>#,##0</c:formatCode>
                <c:ptCount val="18"/>
                <c:pt idx="0">
                  <c:v>4775.4879800000008</c:v>
                </c:pt>
                <c:pt idx="1">
                  <c:v>3285.0642519999997</c:v>
                </c:pt>
                <c:pt idx="2">
                  <c:v>3275.2047030000003</c:v>
                </c:pt>
                <c:pt idx="3">
                  <c:v>3383.239497</c:v>
                </c:pt>
                <c:pt idx="4">
                  <c:v>4227.4213837500001</c:v>
                </c:pt>
                <c:pt idx="5">
                  <c:v>5558.9594406500009</c:v>
                </c:pt>
                <c:pt idx="6">
                  <c:v>6328.2537747900005</c:v>
                </c:pt>
                <c:pt idx="7">
                  <c:v>7317.8554823799986</c:v>
                </c:pt>
                <c:pt idx="8">
                  <c:v>12212.578224540002</c:v>
                </c:pt>
                <c:pt idx="9">
                  <c:v>10267.50196268</c:v>
                </c:pt>
                <c:pt idx="10">
                  <c:v>16501.62499769</c:v>
                </c:pt>
                <c:pt idx="11">
                  <c:v>28420.664786279998</c:v>
                </c:pt>
                <c:pt idx="12">
                  <c:v>31707.385366190007</c:v>
                </c:pt>
                <c:pt idx="13">
                  <c:v>32483.144733690002</c:v>
                </c:pt>
                <c:pt idx="14">
                  <c:v>28926.744928769996</c:v>
                </c:pt>
                <c:pt idx="15">
                  <c:v>14566.12951932</c:v>
                </c:pt>
                <c:pt idx="16">
                  <c:v>10784.045565800001</c:v>
                </c:pt>
                <c:pt idx="17">
                  <c:v>13052.477438619999</c:v>
                </c:pt>
              </c:numCache>
            </c:numRef>
          </c:val>
        </c:ser>
        <c:ser>
          <c:idx val="5"/>
          <c:order val="3"/>
          <c:tx>
            <c:strRef>
              <c:f>'2-16'!$F$12</c:f>
              <c:strCache>
                <c:ptCount val="1"/>
                <c:pt idx="0">
                  <c:v>Ferroníquel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invertIfNegative val="0"/>
          <c:cat>
            <c:numRef>
              <c:f>'2-16'!$A$15:$A$32</c:f>
              <c:numCache>
                <c:formatCode>0;[Red]0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'2-16'!$F$15:$F$32</c:f>
              <c:numCache>
                <c:formatCode>#,##0</c:formatCode>
                <c:ptCount val="18"/>
                <c:pt idx="0">
                  <c:v>211.403696</c:v>
                </c:pt>
                <c:pt idx="1">
                  <c:v>235.22964199999998</c:v>
                </c:pt>
                <c:pt idx="2">
                  <c:v>271.52912300000003</c:v>
                </c:pt>
                <c:pt idx="3">
                  <c:v>416.22823800000003</c:v>
                </c:pt>
                <c:pt idx="4">
                  <c:v>636.66552084999989</c:v>
                </c:pt>
                <c:pt idx="5">
                  <c:v>737.78271747999997</c:v>
                </c:pt>
                <c:pt idx="6">
                  <c:v>1107.0452387299999</c:v>
                </c:pt>
                <c:pt idx="7">
                  <c:v>1680.2783565600002</c:v>
                </c:pt>
                <c:pt idx="8">
                  <c:v>863.68030674000011</c:v>
                </c:pt>
                <c:pt idx="9">
                  <c:v>725.9339841200001</c:v>
                </c:pt>
                <c:pt idx="10">
                  <c:v>967.33783377000009</c:v>
                </c:pt>
                <c:pt idx="11">
                  <c:v>826.62146038000003</c:v>
                </c:pt>
                <c:pt idx="12">
                  <c:v>881.16875510000011</c:v>
                </c:pt>
                <c:pt idx="13">
                  <c:v>680.12359666000009</c:v>
                </c:pt>
                <c:pt idx="14">
                  <c:v>640.59491323999998</c:v>
                </c:pt>
                <c:pt idx="15">
                  <c:v>429.75317894</c:v>
                </c:pt>
                <c:pt idx="16">
                  <c:v>327.76476003000005</c:v>
                </c:pt>
                <c:pt idx="17">
                  <c:v>360.54376968999998</c:v>
                </c:pt>
              </c:numCache>
            </c:numRef>
          </c:val>
        </c:ser>
        <c:ser>
          <c:idx val="0"/>
          <c:order val="4"/>
          <c:tx>
            <c:strRef>
              <c:f>'2-16'!$J$11:$J$12</c:f>
              <c:strCache>
                <c:ptCount val="2"/>
                <c:pt idx="0">
                  <c:v>No tradicionales</c:v>
                </c:pt>
              </c:strCache>
            </c:strRef>
          </c:tx>
          <c:spPr>
            <a:solidFill>
              <a:srgbClr val="02335E"/>
            </a:solidFill>
            <a:ln>
              <a:noFill/>
            </a:ln>
            <a:effectLst/>
          </c:spPr>
          <c:invertIfNegative val="0"/>
          <c:cat>
            <c:numRef>
              <c:f>'2-16'!$A$15:$A$32</c:f>
              <c:numCache>
                <c:formatCode>0;[Red]0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'2-16'!$J$15:$J$32</c:f>
              <c:numCache>
                <c:formatCode>#,##0.00</c:formatCode>
                <c:ptCount val="18"/>
                <c:pt idx="0">
                  <c:v>6211.2762220000004</c:v>
                </c:pt>
                <c:pt idx="1">
                  <c:v>6848.7473540000001</c:v>
                </c:pt>
                <c:pt idx="2">
                  <c:v>6665.9732970000005</c:v>
                </c:pt>
                <c:pt idx="3">
                  <c:v>7097.6991749999997</c:v>
                </c:pt>
                <c:pt idx="4">
                  <c:v>9108.924212360007</c:v>
                </c:pt>
                <c:pt idx="5">
                  <c:v>10824.849489239999</c:v>
                </c:pt>
                <c:pt idx="6">
                  <c:v>12581.468261369999</c:v>
                </c:pt>
                <c:pt idx="7">
                  <c:v>15784.31111463999</c:v>
                </c:pt>
                <c:pt idx="8">
                  <c:v>17623.071726470003</c:v>
                </c:pt>
                <c:pt idx="9">
                  <c:v>14893.807942770001</c:v>
                </c:pt>
                <c:pt idx="10">
                  <c:v>14345.632144540001</c:v>
                </c:pt>
                <c:pt idx="11">
                  <c:v>16662.42199898</c:v>
                </c:pt>
                <c:pt idx="12">
                  <c:v>17969.876973019971</c:v>
                </c:pt>
                <c:pt idx="13">
                  <c:v>17088.589276199898</c:v>
                </c:pt>
                <c:pt idx="14">
                  <c:v>15944.6736827</c:v>
                </c:pt>
                <c:pt idx="15">
                  <c:v>13935.081646839981</c:v>
                </c:pt>
                <c:pt idx="16">
                  <c:v>13588.42359943</c:v>
                </c:pt>
                <c:pt idx="17">
                  <c:v>14449.8012281099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100"/>
        <c:axId val="764743272"/>
        <c:axId val="764741312"/>
      </c:barChart>
      <c:lineChart>
        <c:grouping val="standard"/>
        <c:varyColors val="0"/>
        <c:ser>
          <c:idx val="1"/>
          <c:order val="5"/>
          <c:tx>
            <c:strRef>
              <c:f>'2-16'!$M$12</c:f>
              <c:strCache>
                <c:ptCount val="1"/>
                <c:pt idx="0">
                  <c:v>Crecimiento exportaciones no tradicionales</c:v>
                </c:pt>
              </c:strCache>
            </c:strRef>
          </c:tx>
          <c:spPr>
            <a:ln w="28575" cap="sq">
              <a:solidFill>
                <a:srgbClr val="31548C"/>
              </a:solidFill>
              <a:prstDash val="sysDot"/>
              <a:round/>
            </a:ln>
            <a:effectLst/>
          </c:spPr>
          <c:marker>
            <c:symbol val="x"/>
            <c:size val="4"/>
            <c:spPr>
              <a:solidFill>
                <a:srgbClr val="C8B328"/>
              </a:solidFill>
              <a:ln w="12700">
                <a:solidFill>
                  <a:srgbClr val="31548C"/>
                </a:solidFill>
                <a:prstDash val="solid"/>
              </a:ln>
              <a:effectLst/>
            </c:spPr>
          </c:marker>
          <c:val>
            <c:numRef>
              <c:f>'2-16'!$M$15:$M$32</c:f>
              <c:numCache>
                <c:formatCode>0.00%</c:formatCode>
                <c:ptCount val="18"/>
                <c:pt idx="0">
                  <c:v>0.12841387215720279</c:v>
                </c:pt>
                <c:pt idx="1">
                  <c:v>0.10263126436755643</c:v>
                </c:pt>
                <c:pt idx="2">
                  <c:v>-2.6687224327708758E-2</c:v>
                </c:pt>
                <c:pt idx="3">
                  <c:v>6.4765617677210896E-2</c:v>
                </c:pt>
                <c:pt idx="4">
                  <c:v>0.28336295858298444</c:v>
                </c:pt>
                <c:pt idx="5">
                  <c:v>0.18837847772974481</c:v>
                </c:pt>
                <c:pt idx="6">
                  <c:v>0.16227650775893876</c:v>
                </c:pt>
                <c:pt idx="7">
                  <c:v>0.25456828938669784</c:v>
                </c:pt>
                <c:pt idx="8">
                  <c:v>0.11649292759596963</c:v>
                </c:pt>
                <c:pt idx="9">
                  <c:v>-0.15486878939501925</c:v>
                </c:pt>
                <c:pt idx="10">
                  <c:v>-3.6805617497982057E-2</c:v>
                </c:pt>
                <c:pt idx="11">
                  <c:v>0.1614979271109902</c:v>
                </c:pt>
                <c:pt idx="12">
                  <c:v>7.8467282494706136E-2</c:v>
                </c:pt>
                <c:pt idx="13">
                  <c:v>-4.9042500298874692E-2</c:v>
                </c:pt>
                <c:pt idx="14">
                  <c:v>-6.6940317600884924E-2</c:v>
                </c:pt>
                <c:pt idx="15">
                  <c:v>-0.12603531911979049</c:v>
                </c:pt>
                <c:pt idx="16">
                  <c:v>-2.4876642720539133E-2</c:v>
                </c:pt>
                <c:pt idx="17">
                  <c:v>6.3390548754752807E-2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'2-16'!$H$12</c:f>
              <c:strCache>
                <c:ptCount val="1"/>
                <c:pt idx="0">
                  <c:v>Crecimiento Exportaciones Tradicionales</c:v>
                </c:pt>
              </c:strCache>
            </c:strRef>
          </c:tx>
          <c:spPr>
            <a:ln w="22225" cap="sq" cmpd="sng">
              <a:solidFill>
                <a:srgbClr val="02B377"/>
              </a:solidFill>
              <a:prstDash val="dash"/>
              <a:miter lim="800000"/>
            </a:ln>
            <a:effectLst/>
          </c:spPr>
          <c:marker>
            <c:symbol val="square"/>
            <c:size val="4"/>
            <c:spPr>
              <a:solidFill>
                <a:srgbClr val="02B377"/>
              </a:solidFill>
              <a:ln w="12700">
                <a:solidFill>
                  <a:schemeClr val="accent2"/>
                </a:solidFill>
              </a:ln>
              <a:effectLst/>
            </c:spPr>
          </c:marker>
          <c:val>
            <c:numRef>
              <c:f>'2-16'!$H$15:$H$32</c:f>
              <c:numCache>
                <c:formatCode>0.00%</c:formatCode>
                <c:ptCount val="18"/>
                <c:pt idx="0">
                  <c:v>0.13652351767471857</c:v>
                </c:pt>
                <c:pt idx="1">
                  <c:v>-0.21101904919403988</c:v>
                </c:pt>
                <c:pt idx="2">
                  <c:v>-3.1325256301297809E-2</c:v>
                </c:pt>
                <c:pt idx="3">
                  <c:v>0.13586611478772045</c:v>
                </c:pt>
                <c:pt idx="4">
                  <c:v>0.27335872007332079</c:v>
                </c:pt>
                <c:pt idx="5">
                  <c:v>0.34979091462293821</c:v>
                </c:pt>
                <c:pt idx="6">
                  <c:v>0.1392991330666877</c:v>
                </c:pt>
                <c:pt idx="7">
                  <c:v>0.2030155938050974</c:v>
                </c:pt>
                <c:pt idx="8">
                  <c:v>0.40795248350377622</c:v>
                </c:pt>
                <c:pt idx="9">
                  <c:v>-0.1025001755499044</c:v>
                </c:pt>
                <c:pt idx="10">
                  <c:v>0.41304429671099857</c:v>
                </c:pt>
                <c:pt idx="11">
                  <c:v>0.5867623142128876</c:v>
                </c:pt>
                <c:pt idx="12">
                  <c:v>5.0958902213375165E-2</c:v>
                </c:pt>
                <c:pt idx="13">
                  <c:v>-1.3442531267932349E-2</c:v>
                </c:pt>
                <c:pt idx="14">
                  <c:v>-6.9112658834171253E-2</c:v>
                </c:pt>
                <c:pt idx="15">
                  <c:v>-0.43160693604503597</c:v>
                </c:pt>
                <c:pt idx="16">
                  <c:v>-0.17724745826344193</c:v>
                </c:pt>
                <c:pt idx="17">
                  <c:v>0.28335694329025207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740136"/>
        <c:axId val="764742096"/>
      </c:lineChart>
      <c:catAx>
        <c:axId val="764743272"/>
        <c:scaling>
          <c:orientation val="minMax"/>
        </c:scaling>
        <c:delete val="0"/>
        <c:axPos val="b"/>
        <c:numFmt formatCode="0;[Red]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64741312"/>
        <c:crosses val="autoZero"/>
        <c:auto val="1"/>
        <c:lblAlgn val="ctr"/>
        <c:lblOffset val="100"/>
        <c:noMultiLvlLbl val="0"/>
      </c:catAx>
      <c:valAx>
        <c:axId val="764741312"/>
        <c:scaling>
          <c:orientation val="minMax"/>
          <c:max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</a:rPr>
                  <a:t>Millón de Dólares  </a:t>
                </a:r>
                <a:r>
                  <a:rPr lang="es-ES" sz="1200" b="1" baseline="0">
                    <a:latin typeface="+mj-lt"/>
                  </a:rPr>
                  <a:t>FOB</a:t>
                </a:r>
                <a:endParaRPr lang="es-ES" sz="1200" b="1">
                  <a:latin typeface="+mj-lt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64743272"/>
        <c:crosses val="autoZero"/>
        <c:crossBetween val="between"/>
      </c:valAx>
      <c:valAx>
        <c:axId val="764742096"/>
        <c:scaling>
          <c:orientation val="minMax"/>
          <c:min val="-0.8"/>
        </c:scaling>
        <c:delete val="0"/>
        <c:axPos val="r"/>
        <c:numFmt formatCode="0%" sourceLinked="0"/>
        <c:majorTickMark val="in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64740136"/>
        <c:crosses val="max"/>
        <c:crossBetween val="between"/>
      </c:valAx>
      <c:catAx>
        <c:axId val="764740136"/>
        <c:scaling>
          <c:orientation val="minMax"/>
        </c:scaling>
        <c:delete val="1"/>
        <c:axPos val="b"/>
        <c:majorTickMark val="out"/>
        <c:minorTickMark val="none"/>
        <c:tickLblPos val="nextTo"/>
        <c:crossAx val="764742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751197054661351"/>
          <c:w val="0.99786847839545445"/>
          <c:h val="0.165751793289787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02845117845117"/>
          <c:y val="1.6077626204352609E-2"/>
          <c:w val="0.83567070707070712"/>
          <c:h val="0.799148258047801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'2-17'!$B$7</c:f>
              <c:strCache>
                <c:ptCount val="1"/>
                <c:pt idx="0">
                  <c:v>Exportaciones</c:v>
                </c:pt>
              </c:strCache>
            </c:strRef>
          </c:tx>
          <c:spPr>
            <a:solidFill>
              <a:srgbClr val="548D00"/>
            </a:solidFill>
            <a:ln>
              <a:noFill/>
            </a:ln>
            <a:effectLst/>
          </c:spPr>
          <c:invertIfNegative val="0"/>
          <c:cat>
            <c:numRef>
              <c:f>'2-17'!$A$28:$A$45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'2-17'!$B$28:$B$45</c:f>
              <c:numCache>
                <c:formatCode>#,##0</c:formatCode>
                <c:ptCount val="18"/>
                <c:pt idx="0">
                  <c:v>13158.400847000001</c:v>
                </c:pt>
                <c:pt idx="1">
                  <c:v>12329.896346</c:v>
                </c:pt>
                <c:pt idx="2">
                  <c:v>11975.423892000001</c:v>
                </c:pt>
                <c:pt idx="3">
                  <c:v>13128.524194000003</c:v>
                </c:pt>
                <c:pt idx="4">
                  <c:v>16788.327839540008</c:v>
                </c:pt>
                <c:pt idx="5">
                  <c:v>21190.438734930009</c:v>
                </c:pt>
                <c:pt idx="6">
                  <c:v>24390.975102709999</c:v>
                </c:pt>
                <c:pt idx="7">
                  <c:v>29991.331999919999</c:v>
                </c:pt>
                <c:pt idx="8">
                  <c:v>37625.882065089994</c:v>
                </c:pt>
                <c:pt idx="9">
                  <c:v>32846.326710190027</c:v>
                </c:pt>
                <c:pt idx="10">
                  <c:v>39713.336400439999</c:v>
                </c:pt>
                <c:pt idx="11">
                  <c:v>56914.939110339968</c:v>
                </c:pt>
                <c:pt idx="12">
                  <c:v>60125.165917929946</c:v>
                </c:pt>
                <c:pt idx="13">
                  <c:v>58823.661107120424</c:v>
                </c:pt>
                <c:pt idx="14">
                  <c:v>54795.323732749923</c:v>
                </c:pt>
                <c:pt idx="15">
                  <c:v>36017.521665430148</c:v>
                </c:pt>
                <c:pt idx="16">
                  <c:v>31756.807252469931</c:v>
                </c:pt>
                <c:pt idx="17">
                  <c:v>37766.322537599917</c:v>
                </c:pt>
              </c:numCache>
            </c:numRef>
          </c:val>
        </c:ser>
        <c:ser>
          <c:idx val="1"/>
          <c:order val="1"/>
          <c:tx>
            <c:strRef>
              <c:f>'2-17'!$C$7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rgbClr val="31548C"/>
            </a:solidFill>
            <a:ln>
              <a:noFill/>
            </a:ln>
            <a:effectLst/>
          </c:spPr>
          <c:invertIfNegative val="0"/>
          <c:cat>
            <c:numRef>
              <c:f>'2-17'!$A$28:$A$45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'2-17'!$C$28:$C$45</c:f>
              <c:numCache>
                <c:formatCode>#,##0</c:formatCode>
                <c:ptCount val="18"/>
                <c:pt idx="0">
                  <c:v>10997.91519</c:v>
                </c:pt>
                <c:pt idx="1">
                  <c:v>11996.605465999999</c:v>
                </c:pt>
                <c:pt idx="2">
                  <c:v>11897.232852999998</c:v>
                </c:pt>
                <c:pt idx="3">
                  <c:v>13025.675811999999</c:v>
                </c:pt>
                <c:pt idx="4">
                  <c:v>15648.65488</c:v>
                </c:pt>
                <c:pt idx="5">
                  <c:v>19798.90538801999</c:v>
                </c:pt>
                <c:pt idx="6">
                  <c:v>24534.002069999999</c:v>
                </c:pt>
                <c:pt idx="7">
                  <c:v>30815.653140000002</c:v>
                </c:pt>
                <c:pt idx="8">
                  <c:v>37152.391523610073</c:v>
                </c:pt>
                <c:pt idx="9">
                  <c:v>31181.279312529863</c:v>
                </c:pt>
                <c:pt idx="10">
                  <c:v>38153.973558499827</c:v>
                </c:pt>
                <c:pt idx="11">
                  <c:v>51556.489510999694</c:v>
                </c:pt>
                <c:pt idx="12">
                  <c:v>56102.148114880052</c:v>
                </c:pt>
                <c:pt idx="13">
                  <c:v>56620.327172681929</c:v>
                </c:pt>
                <c:pt idx="14">
                  <c:v>61087.815077340005</c:v>
                </c:pt>
                <c:pt idx="15">
                  <c:v>51598.039982989983</c:v>
                </c:pt>
                <c:pt idx="16">
                  <c:v>42849.436142069993</c:v>
                </c:pt>
                <c:pt idx="17">
                  <c:v>43976.638532639998</c:v>
                </c:pt>
              </c:numCache>
            </c:numRef>
          </c:val>
        </c:ser>
        <c:ser>
          <c:idx val="2"/>
          <c:order val="2"/>
          <c:tx>
            <c:strRef>
              <c:f>'2-17'!$D$7</c:f>
              <c:strCache>
                <c:ptCount val="1"/>
                <c:pt idx="0">
                  <c:v>Balanza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invertIfNegative val="0"/>
          <c:cat>
            <c:numRef>
              <c:f>'2-17'!$A$28:$A$45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'2-17'!$D$28:$D$45</c:f>
              <c:numCache>
                <c:formatCode>#,##0</c:formatCode>
                <c:ptCount val="18"/>
                <c:pt idx="0">
                  <c:v>2160.4856570000011</c:v>
                </c:pt>
                <c:pt idx="1">
                  <c:v>333.29088000000047</c:v>
                </c:pt>
                <c:pt idx="2">
                  <c:v>78.191039000003002</c:v>
                </c:pt>
                <c:pt idx="3">
                  <c:v>102.84838200000377</c:v>
                </c:pt>
                <c:pt idx="4">
                  <c:v>1139.6729595400084</c:v>
                </c:pt>
                <c:pt idx="5">
                  <c:v>1391.5333469100187</c:v>
                </c:pt>
                <c:pt idx="6">
                  <c:v>-143.02696728999945</c:v>
                </c:pt>
                <c:pt idx="7">
                  <c:v>-824.32114008000281</c:v>
                </c:pt>
                <c:pt idx="8">
                  <c:v>473.49054147992138</c:v>
                </c:pt>
                <c:pt idx="9">
                  <c:v>1665.0473976601643</c:v>
                </c:pt>
                <c:pt idx="10">
                  <c:v>1559.3628419401721</c:v>
                </c:pt>
                <c:pt idx="11">
                  <c:v>5358.4495993402743</c:v>
                </c:pt>
                <c:pt idx="12">
                  <c:v>4023.0178030499351</c:v>
                </c:pt>
                <c:pt idx="13">
                  <c:v>2203.3339344384949</c:v>
                </c:pt>
                <c:pt idx="14">
                  <c:v>-6292.4913445900529</c:v>
                </c:pt>
                <c:pt idx="15">
                  <c:v>-15580.518317559836</c:v>
                </c:pt>
                <c:pt idx="16">
                  <c:v>-11092.628889600062</c:v>
                </c:pt>
                <c:pt idx="17">
                  <c:v>-6210.3159950400805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axId val="764740528"/>
        <c:axId val="764739744"/>
      </c:barChart>
      <c:catAx>
        <c:axId val="76474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64739744"/>
        <c:crosses val="autoZero"/>
        <c:auto val="1"/>
        <c:lblAlgn val="ctr"/>
        <c:lblOffset val="100"/>
        <c:noMultiLvlLbl val="0"/>
      </c:catAx>
      <c:valAx>
        <c:axId val="76473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Millones de Doláres FOB</a:t>
                </a:r>
              </a:p>
            </c:rich>
          </c:tx>
          <c:layout>
            <c:manualLayout>
              <c:xMode val="edge"/>
              <c:yMode val="edge"/>
              <c:x val="1.6088670030797236E-2"/>
              <c:y val="0.262493897854580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6474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5106543885404128E-3"/>
          <c:y val="0.9357496523102411"/>
          <c:w val="0.98723857822856875"/>
          <c:h val="4.66872322604467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15740740740741"/>
          <c:y val="1.2402580049581871E-2"/>
          <c:w val="0.87161851851851857"/>
          <c:h val="0.758628277575057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'2-18'!$C$6</c:f>
              <c:strCache>
                <c:ptCount val="1"/>
                <c:pt idx="0">
                  <c:v>Sector Petrolero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invertIfNegative val="0"/>
          <c:cat>
            <c:numRef>
              <c:f>'2-18'!$A$7:$A$24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'2-18'!$C$7:$C$24</c:f>
              <c:numCache>
                <c:formatCode>_-* #,##0.00_-;\-* #,##0.00_-;_-* "-"??_-;_-@_-</c:formatCode>
                <c:ptCount val="18"/>
                <c:pt idx="0">
                  <c:v>-383.9183383314388</c:v>
                </c:pt>
                <c:pt idx="1">
                  <c:v>520.77283109301959</c:v>
                </c:pt>
                <c:pt idx="2">
                  <c:v>449.13201066921516</c:v>
                </c:pt>
                <c:pt idx="3">
                  <c:v>277.94419109525666</c:v>
                </c:pt>
                <c:pt idx="4">
                  <c:v>494.86182936869221</c:v>
                </c:pt>
                <c:pt idx="5">
                  <c:v>1124.6178166818811</c:v>
                </c:pt>
                <c:pt idx="6">
                  <c:v>1994.978439275942</c:v>
                </c:pt>
                <c:pt idx="7">
                  <c:v>3333.1846840198864</c:v>
                </c:pt>
                <c:pt idx="8">
                  <c:v>3349.4722510055863</c:v>
                </c:pt>
                <c:pt idx="9">
                  <c:v>2637.4185642922848</c:v>
                </c:pt>
                <c:pt idx="10">
                  <c:v>3079.7745741314029</c:v>
                </c:pt>
                <c:pt idx="11">
                  <c:v>4699.8587437936903</c:v>
                </c:pt>
                <c:pt idx="12">
                  <c:v>5470.9372750990206</c:v>
                </c:pt>
                <c:pt idx="13">
                  <c:v>5111.5038581996914</c:v>
                </c:pt>
                <c:pt idx="14">
                  <c:v>4731.8232900320481</c:v>
                </c:pt>
                <c:pt idx="15">
                  <c:v>2501.6737653403984</c:v>
                </c:pt>
                <c:pt idx="16">
                  <c:v>2386.241172146038</c:v>
                </c:pt>
                <c:pt idx="17">
                  <c:v>3728.8527024118403</c:v>
                </c:pt>
              </c:numCache>
            </c:numRef>
          </c:val>
        </c:ser>
        <c:ser>
          <c:idx val="1"/>
          <c:order val="1"/>
          <c:tx>
            <c:strRef>
              <c:f>'2-18'!$D$6</c:f>
              <c:strCache>
                <c:ptCount val="1"/>
                <c:pt idx="0">
                  <c:v>Comercio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'2-18'!$A$7:$A$24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'2-18'!$D$7:$D$24</c:f>
              <c:numCache>
                <c:formatCode>_-* #,##0.00_-;\-* #,##0.00_-;_-* "-"??_-;_-@_-</c:formatCode>
                <c:ptCount val="18"/>
                <c:pt idx="0">
                  <c:v>9.7495983399999773</c:v>
                </c:pt>
                <c:pt idx="1">
                  <c:v>204.64292765999997</c:v>
                </c:pt>
                <c:pt idx="2">
                  <c:v>115.93234893906728</c:v>
                </c:pt>
                <c:pt idx="3">
                  <c:v>221.97482463566453</c:v>
                </c:pt>
                <c:pt idx="4">
                  <c:v>201.98277572457653</c:v>
                </c:pt>
                <c:pt idx="5">
                  <c:v>299.49564441013621</c:v>
                </c:pt>
                <c:pt idx="6">
                  <c:v>500.93976635381875</c:v>
                </c:pt>
                <c:pt idx="7">
                  <c:v>779.37594064221071</c:v>
                </c:pt>
                <c:pt idx="8">
                  <c:v>1017.5644258599999</c:v>
                </c:pt>
                <c:pt idx="9">
                  <c:v>578.41374951697935</c:v>
                </c:pt>
                <c:pt idx="10">
                  <c:v>221.27544471087552</c:v>
                </c:pt>
                <c:pt idx="11">
                  <c:v>2546.063635492254</c:v>
                </c:pt>
                <c:pt idx="12">
                  <c:v>1338.8139522820629</c:v>
                </c:pt>
                <c:pt idx="13">
                  <c:v>1360.9405512562291</c:v>
                </c:pt>
                <c:pt idx="14">
                  <c:v>1121.7686158738181</c:v>
                </c:pt>
                <c:pt idx="15">
                  <c:v>1672.1298735549158</c:v>
                </c:pt>
                <c:pt idx="16">
                  <c:v>902.50795253180002</c:v>
                </c:pt>
                <c:pt idx="17">
                  <c:v>978.55132678566633</c:v>
                </c:pt>
              </c:numCache>
            </c:numRef>
          </c:val>
        </c:ser>
        <c:ser>
          <c:idx val="2"/>
          <c:order val="2"/>
          <c:tx>
            <c:strRef>
              <c:f>'2-18'!$E$6</c:f>
              <c:strCache>
                <c:ptCount val="1"/>
                <c:pt idx="0">
                  <c:v>Servicios</c:v>
                </c:pt>
              </c:strCache>
            </c:strRef>
          </c:tx>
          <c:spPr>
            <a:solidFill>
              <a:srgbClr val="6ABAD0"/>
            </a:solidFill>
            <a:ln>
              <a:noFill/>
            </a:ln>
            <a:effectLst/>
          </c:spPr>
          <c:invertIfNegative val="0"/>
          <c:cat>
            <c:numRef>
              <c:f>'2-18'!$A$7:$A$24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'2-18'!$E$7:$E$24</c:f>
              <c:numCache>
                <c:formatCode>_-* #,##0.00_-;\-* #,##0.00_-;_-* "-"??_-;_-@_-</c:formatCode>
                <c:ptCount val="18"/>
                <c:pt idx="0">
                  <c:v>879.98878423999997</c:v>
                </c:pt>
                <c:pt idx="1">
                  <c:v>590.45855929437153</c:v>
                </c:pt>
                <c:pt idx="2">
                  <c:v>323.52317999873537</c:v>
                </c:pt>
                <c:pt idx="3">
                  <c:v>283.32248296753494</c:v>
                </c:pt>
                <c:pt idx="4">
                  <c:v>237.54625008102425</c:v>
                </c:pt>
                <c:pt idx="5">
                  <c:v>229.13717366809473</c:v>
                </c:pt>
                <c:pt idx="6">
                  <c:v>481.59855620930767</c:v>
                </c:pt>
                <c:pt idx="7">
                  <c:v>1398.6925005821699</c:v>
                </c:pt>
                <c:pt idx="8">
                  <c:v>1154.3252369871514</c:v>
                </c:pt>
                <c:pt idx="9">
                  <c:v>798.81579369887095</c:v>
                </c:pt>
                <c:pt idx="10">
                  <c:v>1034.1847233623198</c:v>
                </c:pt>
                <c:pt idx="11">
                  <c:v>966.88269167920953</c:v>
                </c:pt>
                <c:pt idx="12">
                  <c:v>1426.2021561090066</c:v>
                </c:pt>
                <c:pt idx="13">
                  <c:v>1930.7974428523335</c:v>
                </c:pt>
                <c:pt idx="14">
                  <c:v>2654.8517221648663</c:v>
                </c:pt>
                <c:pt idx="15">
                  <c:v>2324.7643467373837</c:v>
                </c:pt>
                <c:pt idx="16">
                  <c:v>2813.9734667642529</c:v>
                </c:pt>
                <c:pt idx="17">
                  <c:v>2059.850904606431</c:v>
                </c:pt>
              </c:numCache>
            </c:numRef>
          </c:val>
        </c:ser>
        <c:ser>
          <c:idx val="3"/>
          <c:order val="3"/>
          <c:tx>
            <c:strRef>
              <c:f>'2-18'!$F$6</c:f>
              <c:strCache>
                <c:ptCount val="1"/>
                <c:pt idx="0">
                  <c:v>Otros Sector Minero Energético</c:v>
                </c:pt>
              </c:strCache>
            </c:strRef>
          </c:tx>
          <c:spPr>
            <a:solidFill>
              <a:srgbClr val="325886"/>
            </a:solidFill>
            <a:ln>
              <a:noFill/>
            </a:ln>
            <a:effectLst/>
          </c:spPr>
          <c:invertIfNegative val="0"/>
          <c:cat>
            <c:numRef>
              <c:f>'2-18'!$A$7:$A$24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'2-18'!$F$7:$F$24</c:f>
              <c:numCache>
                <c:formatCode>_-* #,##0.00_-;\-* #,##0.00_-;_-* "-"??_-;_-@_-</c:formatCode>
                <c:ptCount val="18"/>
                <c:pt idx="0">
                  <c:v>519.91576167999995</c:v>
                </c:pt>
                <c:pt idx="1">
                  <c:v>452.89457446000006</c:v>
                </c:pt>
                <c:pt idx="2">
                  <c:v>600.89042886850598</c:v>
                </c:pt>
                <c:pt idx="3">
                  <c:v>695.60187687556345</c:v>
                </c:pt>
                <c:pt idx="4">
                  <c:v>1334.9191803632996</c:v>
                </c:pt>
                <c:pt idx="5">
                  <c:v>1898.9150615491305</c:v>
                </c:pt>
                <c:pt idx="6">
                  <c:v>1728.5431825219671</c:v>
                </c:pt>
                <c:pt idx="7">
                  <c:v>951.50800438046326</c:v>
                </c:pt>
                <c:pt idx="8">
                  <c:v>1946.1667908899994</c:v>
                </c:pt>
                <c:pt idx="9">
                  <c:v>2022.4899567693947</c:v>
                </c:pt>
                <c:pt idx="10">
                  <c:v>1880.9926898637932</c:v>
                </c:pt>
                <c:pt idx="11">
                  <c:v>2860.6487184938096</c:v>
                </c:pt>
                <c:pt idx="12">
                  <c:v>3146.0151513412138</c:v>
                </c:pt>
                <c:pt idx="13">
                  <c:v>3290.8772198420197</c:v>
                </c:pt>
                <c:pt idx="14">
                  <c:v>2045.3091182285257</c:v>
                </c:pt>
                <c:pt idx="15">
                  <c:v>911.98994040145885</c:v>
                </c:pt>
                <c:pt idx="16">
                  <c:v>3494.4739217547954</c:v>
                </c:pt>
                <c:pt idx="17">
                  <c:v>1427.0618464251552</c:v>
                </c:pt>
              </c:numCache>
            </c:numRef>
          </c:val>
        </c:ser>
        <c:ser>
          <c:idx val="4"/>
          <c:order val="4"/>
          <c:tx>
            <c:strRef>
              <c:f>'2-18'!$G$6</c:f>
              <c:strCache>
                <c:ptCount val="1"/>
                <c:pt idx="0">
                  <c:v>Agricultura y Otros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'2-18'!$A$7:$A$24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'2-18'!$G$7:$G$24</c:f>
              <c:numCache>
                <c:formatCode>_-* #,##0.00_-;\-* #,##0.00_-;_-* "-"??_-;_-@_-</c:formatCode>
                <c:ptCount val="18"/>
                <c:pt idx="0">
                  <c:v>-0.40463230000000294</c:v>
                </c:pt>
                <c:pt idx="1">
                  <c:v>12.460005639999995</c:v>
                </c:pt>
                <c:pt idx="2">
                  <c:v>-5.0700853410797162</c:v>
                </c:pt>
                <c:pt idx="3">
                  <c:v>7.982154193359956</c:v>
                </c:pt>
                <c:pt idx="4">
                  <c:v>3.3005048356135895</c:v>
                </c:pt>
                <c:pt idx="5">
                  <c:v>5.1721091722029264</c:v>
                </c:pt>
                <c:pt idx="6">
                  <c:v>5.8954813537767361</c:v>
                </c:pt>
                <c:pt idx="7">
                  <c:v>38.536262187150122</c:v>
                </c:pt>
                <c:pt idx="8">
                  <c:v>36.345110779999992</c:v>
                </c:pt>
                <c:pt idx="9">
                  <c:v>20.261709980290831</c:v>
                </c:pt>
                <c:pt idx="10">
                  <c:v>58.13971857374117</c:v>
                </c:pt>
                <c:pt idx="11">
                  <c:v>156.04912344556357</c:v>
                </c:pt>
                <c:pt idx="12">
                  <c:v>25.596442233820767</c:v>
                </c:pt>
                <c:pt idx="13">
                  <c:v>296.138324517554</c:v>
                </c:pt>
                <c:pt idx="14">
                  <c:v>201.85735103016924</c:v>
                </c:pt>
                <c:pt idx="15">
                  <c:v>211.31757594846385</c:v>
                </c:pt>
                <c:pt idx="16">
                  <c:v>298.55680148165374</c:v>
                </c:pt>
                <c:pt idx="17">
                  <c:v>241.32911329473637</c:v>
                </c:pt>
              </c:numCache>
            </c:numRef>
          </c:val>
        </c:ser>
        <c:ser>
          <c:idx val="5"/>
          <c:order val="5"/>
          <c:tx>
            <c:strRef>
              <c:f>'2-18'!$H$6</c:f>
              <c:strCache>
                <c:ptCount val="1"/>
                <c:pt idx="0">
                  <c:v>Manufactura</c:v>
                </c:pt>
              </c:strCache>
            </c:strRef>
          </c:tx>
          <c:spPr>
            <a:solidFill>
              <a:srgbClr val="5ED4A4"/>
            </a:solidFill>
            <a:ln>
              <a:noFill/>
            </a:ln>
            <a:effectLst/>
          </c:spPr>
          <c:invertIfNegative val="0"/>
          <c:cat>
            <c:numRef>
              <c:f>'2-18'!$A$7:$A$24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'2-18'!$H$7:$H$24</c:f>
              <c:numCache>
                <c:formatCode>_-* #,##0.00_-;\-* #,##0.00_-;_-* "-"??_-;_-@_-</c:formatCode>
                <c:ptCount val="18"/>
                <c:pt idx="0">
                  <c:v>555.78618647999997</c:v>
                </c:pt>
                <c:pt idx="1">
                  <c:v>261.22930441</c:v>
                </c:pt>
                <c:pt idx="2">
                  <c:v>308.11711598961665</c:v>
                </c:pt>
                <c:pt idx="3">
                  <c:v>288.9891223451894</c:v>
                </c:pt>
                <c:pt idx="4">
                  <c:v>288.40965304990186</c:v>
                </c:pt>
                <c:pt idx="5">
                  <c:v>5502.2938399573404</c:v>
                </c:pt>
                <c:pt idx="6">
                  <c:v>815.18683206231572</c:v>
                </c:pt>
                <c:pt idx="7">
                  <c:v>1760.3636946658319</c:v>
                </c:pt>
                <c:pt idx="8">
                  <c:v>1695.8779036799997</c:v>
                </c:pt>
                <c:pt idx="9">
                  <c:v>1364.2321978395271</c:v>
                </c:pt>
                <c:pt idx="10">
                  <c:v>209.79191655613812</c:v>
                </c:pt>
                <c:pt idx="11">
                  <c:v>1214.0158995102179</c:v>
                </c:pt>
                <c:pt idx="12">
                  <c:v>1985.2931241854881</c:v>
                </c:pt>
                <c:pt idx="13">
                  <c:v>2481.3612542377732</c:v>
                </c:pt>
                <c:pt idx="14">
                  <c:v>2967.1076340725685</c:v>
                </c:pt>
                <c:pt idx="15">
                  <c:v>2661.4522883951504</c:v>
                </c:pt>
                <c:pt idx="16">
                  <c:v>1838.7817414260217</c:v>
                </c:pt>
                <c:pt idx="17">
                  <c:v>2522.7000047228685</c:v>
                </c:pt>
              </c:numCache>
            </c:numRef>
          </c:val>
        </c:ser>
        <c:ser>
          <c:idx val="6"/>
          <c:order val="6"/>
          <c:tx>
            <c:strRef>
              <c:f>'2-18'!$I$6</c:f>
              <c:strCache>
                <c:ptCount val="1"/>
                <c:pt idx="0">
                  <c:v>Construcción y Otros</c:v>
                </c:pt>
              </c:strCache>
            </c:strRef>
          </c:tx>
          <c:spPr>
            <a:solidFill>
              <a:srgbClr val="306000"/>
            </a:solidFill>
            <a:ln>
              <a:noFill/>
            </a:ln>
            <a:effectLst/>
          </c:spPr>
          <c:invertIfNegative val="0"/>
          <c:cat>
            <c:numRef>
              <c:f>'2-18'!$A$7:$A$24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'2-18'!$I$7:$I$24</c:f>
              <c:numCache>
                <c:formatCode>_-* #,##0.00_-;\-* #,##0.00_-;_-* "-"??_-;_-@_-</c:formatCode>
                <c:ptCount val="18"/>
                <c:pt idx="0">
                  <c:v>855.34256332000018</c:v>
                </c:pt>
                <c:pt idx="1">
                  <c:v>499.48440965000009</c:v>
                </c:pt>
                <c:pt idx="2">
                  <c:v>341.17312502540341</c:v>
                </c:pt>
                <c:pt idx="3">
                  <c:v>-55.321196614437213</c:v>
                </c:pt>
                <c:pt idx="4">
                  <c:v>554.77568009747222</c:v>
                </c:pt>
                <c:pt idx="5">
                  <c:v>1175.7873657287657</c:v>
                </c:pt>
                <c:pt idx="6">
                  <c:v>1223.4757769716459</c:v>
                </c:pt>
                <c:pt idx="7">
                  <c:v>624.10645319521745</c:v>
                </c:pt>
                <c:pt idx="8">
                  <c:v>1364.9203715599999</c:v>
                </c:pt>
                <c:pt idx="9">
                  <c:v>613.96280754217355</c:v>
                </c:pt>
                <c:pt idx="10">
                  <c:v>-54.215975938169834</c:v>
                </c:pt>
                <c:pt idx="11">
                  <c:v>2204.2365413406555</c:v>
                </c:pt>
                <c:pt idx="12">
                  <c:v>1646.5141762028925</c:v>
                </c:pt>
                <c:pt idx="13">
                  <c:v>1739.2720754057166</c:v>
                </c:pt>
                <c:pt idx="14">
                  <c:v>2759.801700792832</c:v>
                </c:pt>
                <c:pt idx="15">
                  <c:v>1439.8490889792592</c:v>
                </c:pt>
                <c:pt idx="16">
                  <c:v>2115.1467529827573</c:v>
                </c:pt>
                <c:pt idx="17">
                  <c:v>3559.8645333087889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64741704"/>
        <c:axId val="764742880"/>
      </c:barChart>
      <c:catAx>
        <c:axId val="764741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64742880"/>
        <c:crosses val="autoZero"/>
        <c:auto val="1"/>
        <c:lblAlgn val="ctr"/>
        <c:lblOffset val="100"/>
        <c:noMultiLvlLbl val="0"/>
      </c:catAx>
      <c:valAx>
        <c:axId val="764742880"/>
        <c:scaling>
          <c:orientation val="minMax"/>
          <c:max val="17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Millones de Dólares</a:t>
                </a:r>
              </a:p>
            </c:rich>
          </c:tx>
          <c:layout>
            <c:manualLayout>
              <c:xMode val="edge"/>
              <c:yMode val="edge"/>
              <c:x val="8.0412498389029908E-3"/>
              <c:y val="0.27999139146946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64741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9105555555555553E-2"/>
          <c:y val="0.87346974266862554"/>
          <c:w val="0.95875639730639728"/>
          <c:h val="0.123565175483659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59316167232759"/>
          <c:y val="2.2670235578051194E-2"/>
          <c:w val="0.89128288561905655"/>
          <c:h val="0.900026388888888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0"/>
                  <c:y val="7.171580748159254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+mj-lt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'2-19'!$A$10:$A$17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'2-19'!$B$10:$B$17</c:f>
              <c:numCache>
                <c:formatCode>#,##0.0</c:formatCode>
                <c:ptCount val="8"/>
                <c:pt idx="0">
                  <c:v>26</c:v>
                </c:pt>
                <c:pt idx="1">
                  <c:v>24</c:v>
                </c:pt>
                <c:pt idx="2">
                  <c:v>18.2</c:v>
                </c:pt>
                <c:pt idx="3">
                  <c:v>28.5</c:v>
                </c:pt>
                <c:pt idx="4">
                  <c:v>40.1</c:v>
                </c:pt>
                <c:pt idx="5">
                  <c:v>32.200000000000003</c:v>
                </c:pt>
                <c:pt idx="6">
                  <c:v>39.700000000000003</c:v>
                </c:pt>
                <c:pt idx="7">
                  <c:v>1.59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-2"/>
        <c:axId val="864324216"/>
        <c:axId val="864324608"/>
      </c:barChart>
      <c:catAx>
        <c:axId val="864324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64324608"/>
        <c:crosses val="autoZero"/>
        <c:auto val="1"/>
        <c:lblAlgn val="ctr"/>
        <c:lblOffset val="100"/>
        <c:noMultiLvlLbl val="0"/>
      </c:catAx>
      <c:valAx>
        <c:axId val="864324608"/>
        <c:scaling>
          <c:orientation val="minMax"/>
          <c:max val="4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Miles de km Equivalente</a:t>
                </a:r>
              </a:p>
            </c:rich>
          </c:tx>
          <c:layout>
            <c:manualLayout>
              <c:xMode val="edge"/>
              <c:yMode val="edge"/>
              <c:x val="1.7993935574971465E-2"/>
              <c:y val="0.251122577399107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64324216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855218855221E-2"/>
          <c:y val="3.2379519025924536E-2"/>
          <c:w val="0.80144191919191921"/>
          <c:h val="0.816487777777777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'2-20'!$B$8</c:f>
              <c:strCache>
                <c:ptCount val="1"/>
                <c:pt idx="0">
                  <c:v>Productor </c:v>
                </c:pt>
              </c:strCache>
            </c:strRef>
          </c:tx>
          <c:spPr>
            <a:solidFill>
              <a:srgbClr val="6C9028"/>
            </a:solidFill>
            <a:ln w="22225"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5.7727272727272648E-2"/>
                  <c:y val="-1.76388888888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9175084175084177E-2"/>
                  <c:y val="-1.766765280919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'2-20'!$A$9:$A$16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'2-20'!$B$9:$B$16</c:f>
              <c:numCache>
                <c:formatCode>General</c:formatCode>
                <c:ptCount val="8"/>
                <c:pt idx="0">
                  <c:v>34</c:v>
                </c:pt>
                <c:pt idx="1">
                  <c:v>35</c:v>
                </c:pt>
                <c:pt idx="2">
                  <c:v>45</c:v>
                </c:pt>
                <c:pt idx="3">
                  <c:v>32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23</c:v>
                </c:pt>
              </c:numCache>
            </c:numRef>
          </c:val>
        </c:ser>
        <c:ser>
          <c:idx val="1"/>
          <c:order val="1"/>
          <c:tx>
            <c:strRef>
              <c:f>'2-20'!$C$8</c:f>
              <c:strCache>
                <c:ptCount val="1"/>
                <c:pt idx="0">
                  <c:v> Prueba</c:v>
                </c:pt>
              </c:strCache>
            </c:strRef>
          </c:tx>
          <c:spPr>
            <a:solidFill>
              <a:srgbClr val="31548C"/>
            </a:solidFill>
            <a:ln w="19050"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7.8520065813908538E-17"/>
                  <c:y val="-2.4817560224457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1.295612905643714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'2-20'!$A$9:$A$16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'2-20'!$C$9:$C$16</c:f>
              <c:numCache>
                <c:formatCode>General</c:formatCode>
                <c:ptCount val="8"/>
                <c:pt idx="0">
                  <c:v>39</c:v>
                </c:pt>
                <c:pt idx="1">
                  <c:v>53</c:v>
                </c:pt>
                <c:pt idx="2">
                  <c:v>28</c:v>
                </c:pt>
                <c:pt idx="3">
                  <c:v>39</c:v>
                </c:pt>
                <c:pt idx="4">
                  <c:v>43</c:v>
                </c:pt>
                <c:pt idx="5">
                  <c:v>10</c:v>
                </c:pt>
                <c:pt idx="6">
                  <c:v>10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'2-20'!$D$8</c:f>
              <c:strCache>
                <c:ptCount val="1"/>
                <c:pt idx="0">
                  <c:v>Seco</c:v>
                </c:pt>
              </c:strCache>
            </c:strRef>
          </c:tx>
          <c:spPr>
            <a:solidFill>
              <a:srgbClr val="C8B328"/>
            </a:solidFill>
            <a:ln w="19050"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3.9260032906954269E-17"/>
                  <c:y val="1.0636097239053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1.295612905643714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'2-20'!$A$9:$A$16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'2-20'!$D$9:$D$16</c:f>
              <c:numCache>
                <c:formatCode>General</c:formatCode>
                <c:ptCount val="8"/>
                <c:pt idx="0">
                  <c:v>38</c:v>
                </c:pt>
                <c:pt idx="1">
                  <c:v>38</c:v>
                </c:pt>
                <c:pt idx="2">
                  <c:v>58</c:v>
                </c:pt>
                <c:pt idx="3">
                  <c:v>44</c:v>
                </c:pt>
                <c:pt idx="4">
                  <c:v>45</c:v>
                </c:pt>
                <c:pt idx="5">
                  <c:v>8</c:v>
                </c:pt>
                <c:pt idx="6">
                  <c:v>8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864322256"/>
        <c:axId val="864325000"/>
      </c:barChart>
      <c:lineChart>
        <c:grouping val="standard"/>
        <c:varyColors val="0"/>
        <c:ser>
          <c:idx val="3"/>
          <c:order val="3"/>
          <c:tx>
            <c:strRef>
              <c:f>'2-20'!$F$8</c:f>
              <c:strCache>
                <c:ptCount val="1"/>
                <c:pt idx="0">
                  <c:v>Tasa de éxito</c:v>
                </c:pt>
              </c:strCache>
            </c:strRef>
          </c:tx>
          <c:spPr>
            <a:ln w="381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diamond"/>
            <c:size val="8"/>
            <c:spPr>
              <a:solidFill>
                <a:srgbClr val="00B0F0"/>
              </a:solidFill>
              <a:ln w="15875">
                <a:solidFill>
                  <a:schemeClr val="tx1"/>
                </a:solidFill>
                <a:prstDash val="sysDash"/>
              </a:ln>
              <a:effectLst/>
            </c:spPr>
          </c:marker>
          <c:val>
            <c:numRef>
              <c:f>'2-20'!$F$9:$F$16</c:f>
              <c:numCache>
                <c:formatCode>0%</c:formatCode>
                <c:ptCount val="8"/>
                <c:pt idx="0">
                  <c:v>0.30630630630630629</c:v>
                </c:pt>
                <c:pt idx="1">
                  <c:v>0.27777777777777779</c:v>
                </c:pt>
                <c:pt idx="2">
                  <c:v>0.34351145038167941</c:v>
                </c:pt>
                <c:pt idx="3">
                  <c:v>0.27826086956521739</c:v>
                </c:pt>
                <c:pt idx="4">
                  <c:v>4.3478260869565216E-2</c:v>
                </c:pt>
                <c:pt idx="5">
                  <c:v>0.1</c:v>
                </c:pt>
                <c:pt idx="6">
                  <c:v>0.14285714285714285</c:v>
                </c:pt>
                <c:pt idx="7">
                  <c:v>0.42592592592592593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4322648"/>
        <c:axId val="864321864"/>
      </c:lineChart>
      <c:catAx>
        <c:axId val="86432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64325000"/>
        <c:crosses val="autoZero"/>
        <c:auto val="1"/>
        <c:lblAlgn val="ctr"/>
        <c:lblOffset val="100"/>
        <c:noMultiLvlLbl val="0"/>
      </c:catAx>
      <c:valAx>
        <c:axId val="86432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Pozos Exploratorios Perforados</a:t>
                </a:r>
              </a:p>
            </c:rich>
          </c:tx>
          <c:layout>
            <c:manualLayout>
              <c:xMode val="edge"/>
              <c:yMode val="edge"/>
              <c:x val="1.4957344056769397E-2"/>
              <c:y val="0.204943655739920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64322256"/>
        <c:crosses val="autoZero"/>
        <c:crossBetween val="between"/>
      </c:valAx>
      <c:valAx>
        <c:axId val="864321864"/>
        <c:scaling>
          <c:orientation val="minMax"/>
          <c:max val="0.5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Tasa de éxito</a:t>
                </a:r>
              </a:p>
            </c:rich>
          </c:tx>
          <c:layout>
            <c:manualLayout>
              <c:xMode val="edge"/>
              <c:yMode val="edge"/>
              <c:x val="0.9629661805791957"/>
              <c:y val="0.32651522385504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64322648"/>
        <c:crosses val="max"/>
        <c:crossBetween val="between"/>
      </c:valAx>
      <c:catAx>
        <c:axId val="864322648"/>
        <c:scaling>
          <c:orientation val="minMax"/>
        </c:scaling>
        <c:delete val="1"/>
        <c:axPos val="b"/>
        <c:majorTickMark val="out"/>
        <c:minorTickMark val="none"/>
        <c:tickLblPos val="nextTo"/>
        <c:crossAx val="8643218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555555555555642E-3"/>
          <c:y val="0.92256694444444443"/>
          <c:w val="0.99268888888888884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'2-21'!$B$16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02335E"/>
            </a:solidFill>
            <a:ln>
              <a:noFill/>
            </a:ln>
            <a:effectLst/>
          </c:spPr>
          <c:invertIfNegative val="0"/>
          <c:cat>
            <c:strRef>
              <c:f>'2-21'!$C$5:$E$5</c:f>
              <c:strCache>
                <c:ptCount val="3"/>
                <c:pt idx="0">
                  <c:v>Reservas Probadas</c:v>
                </c:pt>
                <c:pt idx="1">
                  <c:v>Reservas Probables </c:v>
                </c:pt>
                <c:pt idx="2">
                  <c:v>Reservas Posibles </c:v>
                </c:pt>
              </c:strCache>
            </c:strRef>
          </c:cat>
          <c:val>
            <c:numRef>
              <c:f>'2-21'!$C$16:$E$16</c:f>
              <c:numCache>
                <c:formatCode>0</c:formatCode>
                <c:ptCount val="3"/>
                <c:pt idx="0" formatCode="#,##0">
                  <c:v>2058</c:v>
                </c:pt>
                <c:pt idx="1">
                  <c:v>672.67</c:v>
                </c:pt>
                <c:pt idx="2">
                  <c:v>540.89</c:v>
                </c:pt>
              </c:numCache>
            </c:numRef>
          </c:val>
        </c:ser>
        <c:ser>
          <c:idx val="1"/>
          <c:order val="1"/>
          <c:tx>
            <c:strRef>
              <c:f>'2-21'!$B$17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'2-21'!$C$5:$E$5</c:f>
              <c:strCache>
                <c:ptCount val="3"/>
                <c:pt idx="0">
                  <c:v>Reservas Probadas</c:v>
                </c:pt>
                <c:pt idx="1">
                  <c:v>Reservas Probables </c:v>
                </c:pt>
                <c:pt idx="2">
                  <c:v>Reservas Posibles </c:v>
                </c:pt>
              </c:strCache>
            </c:strRef>
          </c:cat>
          <c:val>
            <c:numRef>
              <c:f>'2-21'!$C$17:$E$17</c:f>
              <c:numCache>
                <c:formatCode>0</c:formatCode>
                <c:ptCount val="3"/>
                <c:pt idx="0" formatCode="#,##0">
                  <c:v>2259</c:v>
                </c:pt>
                <c:pt idx="1">
                  <c:v>553.89</c:v>
                </c:pt>
                <c:pt idx="2">
                  <c:v>254.89</c:v>
                </c:pt>
              </c:numCache>
            </c:numRef>
          </c:val>
        </c:ser>
        <c:ser>
          <c:idx val="2"/>
          <c:order val="2"/>
          <c:tx>
            <c:strRef>
              <c:f>'2-21'!$B$18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C9028"/>
            </a:solidFill>
            <a:ln>
              <a:noFill/>
            </a:ln>
            <a:effectLst/>
          </c:spPr>
          <c:invertIfNegative val="0"/>
          <c:cat>
            <c:strRef>
              <c:f>'2-21'!$C$5:$E$5</c:f>
              <c:strCache>
                <c:ptCount val="3"/>
                <c:pt idx="0">
                  <c:v>Reservas Probadas</c:v>
                </c:pt>
                <c:pt idx="1">
                  <c:v>Reservas Probables </c:v>
                </c:pt>
                <c:pt idx="2">
                  <c:v>Reservas Posibles </c:v>
                </c:pt>
              </c:strCache>
            </c:strRef>
          </c:cat>
          <c:val>
            <c:numRef>
              <c:f>'2-21'!$C$18:$E$18</c:f>
              <c:numCache>
                <c:formatCode>#,##0</c:formatCode>
                <c:ptCount val="3"/>
                <c:pt idx="0">
                  <c:v>2377</c:v>
                </c:pt>
                <c:pt idx="1">
                  <c:v>570.74332400000003</c:v>
                </c:pt>
                <c:pt idx="2">
                  <c:v>223.444219</c:v>
                </c:pt>
              </c:numCache>
            </c:numRef>
          </c:val>
        </c:ser>
        <c:ser>
          <c:idx val="3"/>
          <c:order val="3"/>
          <c:tx>
            <c:strRef>
              <c:f>'2-21'!$B$19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invertIfNegative val="0"/>
          <c:cat>
            <c:strRef>
              <c:f>'2-21'!$C$5:$E$5</c:f>
              <c:strCache>
                <c:ptCount val="3"/>
                <c:pt idx="0">
                  <c:v>Reservas Probadas</c:v>
                </c:pt>
                <c:pt idx="1">
                  <c:v>Reservas Probables </c:v>
                </c:pt>
                <c:pt idx="2">
                  <c:v>Reservas Posibles </c:v>
                </c:pt>
              </c:strCache>
            </c:strRef>
          </c:cat>
          <c:val>
            <c:numRef>
              <c:f>'2-21'!$C$19:$E$19</c:f>
              <c:numCache>
                <c:formatCode>#,##0</c:formatCode>
                <c:ptCount val="3"/>
                <c:pt idx="0">
                  <c:v>2444.541463</c:v>
                </c:pt>
                <c:pt idx="1">
                  <c:v>466.44831199999999</c:v>
                </c:pt>
                <c:pt idx="2">
                  <c:v>242.90580399999999</c:v>
                </c:pt>
              </c:numCache>
            </c:numRef>
          </c:val>
        </c:ser>
        <c:ser>
          <c:idx val="4"/>
          <c:order val="4"/>
          <c:tx>
            <c:strRef>
              <c:f>'2-21'!$B$20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'2-21'!$C$5:$E$5</c:f>
              <c:strCache>
                <c:ptCount val="3"/>
                <c:pt idx="0">
                  <c:v>Reservas Probadas</c:v>
                </c:pt>
                <c:pt idx="1">
                  <c:v>Reservas Probables </c:v>
                </c:pt>
                <c:pt idx="2">
                  <c:v>Reservas Posibles </c:v>
                </c:pt>
              </c:strCache>
            </c:strRef>
          </c:cat>
          <c:val>
            <c:numRef>
              <c:f>'2-21'!$C$20:$E$20</c:f>
              <c:numCache>
                <c:formatCode>#,##0</c:formatCode>
                <c:ptCount val="3"/>
                <c:pt idx="0">
                  <c:v>2308</c:v>
                </c:pt>
                <c:pt idx="1">
                  <c:v>552.16700000000003</c:v>
                </c:pt>
                <c:pt idx="2">
                  <c:v>280.61099999999999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864323432"/>
        <c:axId val="475464080"/>
      </c:barChart>
      <c:catAx>
        <c:axId val="864323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75464080"/>
        <c:crosses val="autoZero"/>
        <c:auto val="1"/>
        <c:lblAlgn val="ctr"/>
        <c:lblOffset val="100"/>
        <c:noMultiLvlLbl val="0"/>
      </c:catAx>
      <c:valAx>
        <c:axId val="475464080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 sz="11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Mbbl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64323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17194339380059"/>
          <c:y val="2.2108055555555554E-2"/>
          <c:w val="0.83899300268813648"/>
          <c:h val="0.74009722222222218"/>
        </c:manualLayout>
      </c:layout>
      <c:areaChart>
        <c:grouping val="stacked"/>
        <c:varyColors val="0"/>
        <c:ser>
          <c:idx val="0"/>
          <c:order val="0"/>
          <c:tx>
            <c:strRef>
              <c:f>'2-2'!$A$7</c:f>
              <c:strCache>
                <c:ptCount val="1"/>
                <c:pt idx="0">
                  <c:v>Norte América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'2-2'!$B$6:$AM$6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'2-2'!$B$7:$AM$7</c:f>
              <c:numCache>
                <c:formatCode>[&gt;0.05]0.0;[=0]\-;\^</c:formatCode>
                <c:ptCount val="38"/>
                <c:pt idx="0">
                  <c:v>123.28452098369598</c:v>
                </c:pt>
                <c:pt idx="1">
                  <c:v>133.6673356294632</c:v>
                </c:pt>
                <c:pt idx="2">
                  <c:v>132.38909780979156</c:v>
                </c:pt>
                <c:pt idx="3">
                  <c:v>133.2232620716095</c:v>
                </c:pt>
                <c:pt idx="4">
                  <c:v>133.03076589107513</c:v>
                </c:pt>
                <c:pt idx="5">
                  <c:v>132.8920373916626</c:v>
                </c:pt>
                <c:pt idx="6">
                  <c:v>131.03600192070007</c:v>
                </c:pt>
                <c:pt idx="7">
                  <c:v>130.71426391601562</c:v>
                </c:pt>
                <c:pt idx="8">
                  <c:v>129.54276132583618</c:v>
                </c:pt>
                <c:pt idx="9">
                  <c:v>127.54870367050171</c:v>
                </c:pt>
                <c:pt idx="10">
                  <c:v>125.43183779716492</c:v>
                </c:pt>
                <c:pt idx="11">
                  <c:v>123.16935849189758</c:v>
                </c:pt>
                <c:pt idx="12">
                  <c:v>122.05498957633972</c:v>
                </c:pt>
                <c:pt idx="13">
                  <c:v>120.45072317123413</c:v>
                </c:pt>
                <c:pt idx="14">
                  <c:v>127.55120813846588</c:v>
                </c:pt>
                <c:pt idx="15">
                  <c:v>126.91255664825439</c:v>
                </c:pt>
                <c:pt idx="16">
                  <c:v>127.25462627410889</c:v>
                </c:pt>
                <c:pt idx="17">
                  <c:v>127.14409101009369</c:v>
                </c:pt>
                <c:pt idx="18">
                  <c:v>100.01908993721008</c:v>
                </c:pt>
                <c:pt idx="19">
                  <c:v>232.7504448890686</c:v>
                </c:pt>
                <c:pt idx="20">
                  <c:v>232.0796971321106</c:v>
                </c:pt>
                <c:pt idx="21">
                  <c:v>230.1469544172287</c:v>
                </c:pt>
                <c:pt idx="22">
                  <c:v>228.26701235771179</c:v>
                </c:pt>
                <c:pt idx="23">
                  <c:v>225.29395198822021</c:v>
                </c:pt>
                <c:pt idx="24">
                  <c:v>223.67774152755737</c:v>
                </c:pt>
                <c:pt idx="25">
                  <c:v>223.63581454753876</c:v>
                </c:pt>
                <c:pt idx="26">
                  <c:v>221.6555552482605</c:v>
                </c:pt>
                <c:pt idx="27">
                  <c:v>221.4806295633316</c:v>
                </c:pt>
                <c:pt idx="28">
                  <c:v>216.61141967773437</c:v>
                </c:pt>
                <c:pt idx="29">
                  <c:v>217.75272309780121</c:v>
                </c:pt>
                <c:pt idx="30">
                  <c:v>221.52932560443878</c:v>
                </c:pt>
                <c:pt idx="31">
                  <c:v>225.33551394939423</c:v>
                </c:pt>
                <c:pt idx="32">
                  <c:v>229.31999444961548</c:v>
                </c:pt>
                <c:pt idx="33">
                  <c:v>232.57933437824249</c:v>
                </c:pt>
                <c:pt idx="34">
                  <c:v>237.97309935092926</c:v>
                </c:pt>
                <c:pt idx="35">
                  <c:v>237.97309935092926</c:v>
                </c:pt>
                <c:pt idx="36">
                  <c:v>227.5</c:v>
                </c:pt>
                <c:pt idx="37" formatCode="General">
                  <c:v>226.1</c:v>
                </c:pt>
              </c:numCache>
            </c:numRef>
          </c:val>
        </c:ser>
        <c:ser>
          <c:idx val="1"/>
          <c:order val="1"/>
          <c:tx>
            <c:strRef>
              <c:f>'2-2'!$A$8</c:f>
              <c:strCache>
                <c:ptCount val="1"/>
                <c:pt idx="0">
                  <c:v>Centro y Sudamérica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cat>
            <c:numRef>
              <c:f>'2-2'!$B$6:$AM$6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'2-2'!$B$8:$AM$8</c:f>
              <c:numCache>
                <c:formatCode>[&gt;0.05]0.0;[=0]\-;\^</c:formatCode>
                <c:ptCount val="38"/>
                <c:pt idx="0">
                  <c:v>26.742008682282176</c:v>
                </c:pt>
                <c:pt idx="1">
                  <c:v>27.180874693964142</c:v>
                </c:pt>
                <c:pt idx="2">
                  <c:v>32.325345839897636</c:v>
                </c:pt>
                <c:pt idx="3">
                  <c:v>33.41993550315965</c:v>
                </c:pt>
                <c:pt idx="4">
                  <c:v>36.310481884633191</c:v>
                </c:pt>
                <c:pt idx="5">
                  <c:v>62.886458622844657</c:v>
                </c:pt>
                <c:pt idx="6">
                  <c:v>64.576314908277709</c:v>
                </c:pt>
                <c:pt idx="7">
                  <c:v>68.118078927975148</c:v>
                </c:pt>
                <c:pt idx="8">
                  <c:v>69.240138100460172</c:v>
                </c:pt>
                <c:pt idx="9">
                  <c:v>69.494727861601859</c:v>
                </c:pt>
                <c:pt idx="10">
                  <c:v>71.524811001494527</c:v>
                </c:pt>
                <c:pt idx="11">
                  <c:v>74.556542605627328</c:v>
                </c:pt>
                <c:pt idx="12">
                  <c:v>78.763274385593832</c:v>
                </c:pt>
                <c:pt idx="13">
                  <c:v>80.683912372449413</c:v>
                </c:pt>
                <c:pt idx="14">
                  <c:v>81.48268981394358</c:v>
                </c:pt>
                <c:pt idx="15">
                  <c:v>83.739244544878602</c:v>
                </c:pt>
                <c:pt idx="16">
                  <c:v>90.740364685188979</c:v>
                </c:pt>
                <c:pt idx="17">
                  <c:v>93.439045744482428</c:v>
                </c:pt>
                <c:pt idx="18">
                  <c:v>95.554377207998186</c:v>
                </c:pt>
                <c:pt idx="19">
                  <c:v>97.778626050101593</c:v>
                </c:pt>
                <c:pt idx="20">
                  <c:v>97.908188446890563</c:v>
                </c:pt>
                <c:pt idx="21">
                  <c:v>98.831134532112628</c:v>
                </c:pt>
                <c:pt idx="22">
                  <c:v>100.32745559187606</c:v>
                </c:pt>
                <c:pt idx="23">
                  <c:v>100.39792834990658</c:v>
                </c:pt>
                <c:pt idx="24">
                  <c:v>103.36215372127481</c:v>
                </c:pt>
                <c:pt idx="25">
                  <c:v>103.63501344667748</c:v>
                </c:pt>
                <c:pt idx="26">
                  <c:v>110.80232918611728</c:v>
                </c:pt>
                <c:pt idx="27">
                  <c:v>122.94082907959819</c:v>
                </c:pt>
                <c:pt idx="28">
                  <c:v>198.28827659762464</c:v>
                </c:pt>
                <c:pt idx="29">
                  <c:v>236.97389003646094</c:v>
                </c:pt>
                <c:pt idx="30">
                  <c:v>324.16764068615157</c:v>
                </c:pt>
                <c:pt idx="31">
                  <c:v>326.88641780125909</c:v>
                </c:pt>
                <c:pt idx="32">
                  <c:v>328.75069044041447</c:v>
                </c:pt>
                <c:pt idx="33">
                  <c:v>329.81501796725206</c:v>
                </c:pt>
                <c:pt idx="34">
                  <c:v>331.73037676117383</c:v>
                </c:pt>
                <c:pt idx="35">
                  <c:v>329.23957802006043</c:v>
                </c:pt>
                <c:pt idx="36">
                  <c:v>327.9</c:v>
                </c:pt>
                <c:pt idx="37" formatCode="General">
                  <c:v>330.1</c:v>
                </c:pt>
              </c:numCache>
            </c:numRef>
          </c:val>
        </c:ser>
        <c:ser>
          <c:idx val="2"/>
          <c:order val="2"/>
          <c:tx>
            <c:strRef>
              <c:f>'2-2'!$A$9</c:f>
              <c:strCache>
                <c:ptCount val="1"/>
                <c:pt idx="0">
                  <c:v>Europa &amp;Eurasia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  <a:ln>
              <a:noFill/>
            </a:ln>
            <a:effectLst/>
          </c:spPr>
          <c:cat>
            <c:numRef>
              <c:f>'2-2'!$B$6:$AM$6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'2-2'!$B$9:$AM$9</c:f>
              <c:numCache>
                <c:formatCode>[&gt;0.05]0.0;[=0]\-;\^</c:formatCode>
                <c:ptCount val="38"/>
                <c:pt idx="0">
                  <c:v>83.578474227862898</c:v>
                </c:pt>
                <c:pt idx="1">
                  <c:v>78.76862652215641</c:v>
                </c:pt>
                <c:pt idx="2">
                  <c:v>78.32986250508111</c:v>
                </c:pt>
                <c:pt idx="3">
                  <c:v>79.410602008341812</c:v>
                </c:pt>
                <c:pt idx="4">
                  <c:v>78.761531542171724</c:v>
                </c:pt>
                <c:pt idx="5">
                  <c:v>79.301576450350694</c:v>
                </c:pt>
                <c:pt idx="6">
                  <c:v>77.509034714545123</c:v>
                </c:pt>
                <c:pt idx="7">
                  <c:v>75.343906674010213</c:v>
                </c:pt>
                <c:pt idx="8">
                  <c:v>76.245934310252778</c:v>
                </c:pt>
                <c:pt idx="9">
                  <c:v>75.379922347026877</c:v>
                </c:pt>
                <c:pt idx="10">
                  <c:v>75.903830664232373</c:v>
                </c:pt>
                <c:pt idx="11">
                  <c:v>141.92544340796303</c:v>
                </c:pt>
                <c:pt idx="12">
                  <c:v>142.79807307000738</c:v>
                </c:pt>
                <c:pt idx="13">
                  <c:v>141.16461711428565</c:v>
                </c:pt>
                <c:pt idx="14">
                  <c:v>141.16248221206479</c:v>
                </c:pt>
                <c:pt idx="15">
                  <c:v>141.15188707388006</c:v>
                </c:pt>
                <c:pt idx="16">
                  <c:v>142.84449575509643</c:v>
                </c:pt>
                <c:pt idx="17">
                  <c:v>142.65841702884063</c:v>
                </c:pt>
                <c:pt idx="18">
                  <c:v>142.4352554352954</c:v>
                </c:pt>
                <c:pt idx="19">
                  <c:v>140.81317486951593</c:v>
                </c:pt>
                <c:pt idx="20">
                  <c:v>141.12360103358515</c:v>
                </c:pt>
                <c:pt idx="21">
                  <c:v>140.43993079452775</c:v>
                </c:pt>
                <c:pt idx="22">
                  <c:v>142.69213577662595</c:v>
                </c:pt>
                <c:pt idx="23">
                  <c:v>143.95160097698681</c:v>
                </c:pt>
                <c:pt idx="24">
                  <c:v>140.82045277417637</c:v>
                </c:pt>
                <c:pt idx="25">
                  <c:v>139.49265695805661</c:v>
                </c:pt>
                <c:pt idx="26">
                  <c:v>137.611291422043</c:v>
                </c:pt>
                <c:pt idx="27">
                  <c:v>160.36552935838699</c:v>
                </c:pt>
                <c:pt idx="28">
                  <c:v>158.98946130310651</c:v>
                </c:pt>
                <c:pt idx="29">
                  <c:v>158.00723085051868</c:v>
                </c:pt>
                <c:pt idx="30">
                  <c:v>157.87195047235582</c:v>
                </c:pt>
                <c:pt idx="31">
                  <c:v>158.03571873600595</c:v>
                </c:pt>
                <c:pt idx="32">
                  <c:v>158.18162712897174</c:v>
                </c:pt>
                <c:pt idx="33">
                  <c:v>157.15896463836543</c:v>
                </c:pt>
                <c:pt idx="34">
                  <c:v>154.60572363610845</c:v>
                </c:pt>
                <c:pt idx="35">
                  <c:v>155.21530950989109</c:v>
                </c:pt>
                <c:pt idx="36">
                  <c:v>161.5</c:v>
                </c:pt>
                <c:pt idx="37" formatCode="General">
                  <c:v>158.19999999999999</c:v>
                </c:pt>
              </c:numCache>
            </c:numRef>
          </c:val>
        </c:ser>
        <c:ser>
          <c:idx val="3"/>
          <c:order val="3"/>
          <c:tx>
            <c:strRef>
              <c:f>'2-2'!$A$10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548D00"/>
            </a:solidFill>
            <a:ln>
              <a:noFill/>
            </a:ln>
            <a:effectLst/>
          </c:spPr>
          <c:cat>
            <c:numRef>
              <c:f>'2-2'!$B$6:$AM$6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'2-2'!$B$10:$AM$10</c:f>
              <c:numCache>
                <c:formatCode>[&gt;0.05]0.0;[=0]\-;\^</c:formatCode>
                <c:ptCount val="38"/>
                <c:pt idx="0">
                  <c:v>362.41108740668278</c:v>
                </c:pt>
                <c:pt idx="1">
                  <c:v>365.26515554520302</c:v>
                </c:pt>
                <c:pt idx="2">
                  <c:v>388.90201600216096</c:v>
                </c:pt>
                <c:pt idx="3">
                  <c:v>396.92080728843575</c:v>
                </c:pt>
                <c:pt idx="4">
                  <c:v>430.75525815261062</c:v>
                </c:pt>
                <c:pt idx="5">
                  <c:v>431.73171394009842</c:v>
                </c:pt>
                <c:pt idx="6">
                  <c:v>537.12771019642241</c:v>
                </c:pt>
                <c:pt idx="7">
                  <c:v>566.57691200380214</c:v>
                </c:pt>
                <c:pt idx="8">
                  <c:v>653.03462306037545</c:v>
                </c:pt>
                <c:pt idx="9">
                  <c:v>661.02937499352265</c:v>
                </c:pt>
                <c:pt idx="10">
                  <c:v>659.61440916219726</c:v>
                </c:pt>
                <c:pt idx="11">
                  <c:v>660.82029264909215</c:v>
                </c:pt>
                <c:pt idx="12">
                  <c:v>661.59341982891783</c:v>
                </c:pt>
                <c:pt idx="13">
                  <c:v>661.93236111348961</c:v>
                </c:pt>
                <c:pt idx="14">
                  <c:v>663.56218938698294</c:v>
                </c:pt>
                <c:pt idx="15">
                  <c:v>663.30831434210995</c:v>
                </c:pt>
                <c:pt idx="16">
                  <c:v>673.99529199168319</c:v>
                </c:pt>
                <c:pt idx="17">
                  <c:v>683.22831705777207</c:v>
                </c:pt>
                <c:pt idx="18">
                  <c:v>685.24172211444238</c:v>
                </c:pt>
                <c:pt idx="19">
                  <c:v>685.83370793669019</c:v>
                </c:pt>
                <c:pt idx="20">
                  <c:v>696.68856293242425</c:v>
                </c:pt>
                <c:pt idx="21">
                  <c:v>698.66738618793897</c:v>
                </c:pt>
                <c:pt idx="22">
                  <c:v>741.3458740063943</c:v>
                </c:pt>
                <c:pt idx="23">
                  <c:v>745.74205476592761</c:v>
                </c:pt>
                <c:pt idx="24">
                  <c:v>750.07338581385557</c:v>
                </c:pt>
                <c:pt idx="25">
                  <c:v>755.53146634402219</c:v>
                </c:pt>
                <c:pt idx="26">
                  <c:v>755.8667232132284</c:v>
                </c:pt>
                <c:pt idx="27">
                  <c:v>754.92151969764382</c:v>
                </c:pt>
                <c:pt idx="28">
                  <c:v>753.68548673484474</c:v>
                </c:pt>
                <c:pt idx="29">
                  <c:v>753.11603299994022</c:v>
                </c:pt>
                <c:pt idx="30">
                  <c:v>765.94693267438561</c:v>
                </c:pt>
                <c:pt idx="31">
                  <c:v>797.93680962163489</c:v>
                </c:pt>
                <c:pt idx="32">
                  <c:v>799.25831463269424</c:v>
                </c:pt>
                <c:pt idx="33">
                  <c:v>802.95899632840883</c:v>
                </c:pt>
                <c:pt idx="34">
                  <c:v>803.7642600069521</c:v>
                </c:pt>
                <c:pt idx="35">
                  <c:v>803.47506314504426</c:v>
                </c:pt>
                <c:pt idx="36">
                  <c:v>813.5</c:v>
                </c:pt>
                <c:pt idx="37" formatCode="General">
                  <c:v>807.7</c:v>
                </c:pt>
              </c:numCache>
            </c:numRef>
          </c:val>
        </c:ser>
        <c:ser>
          <c:idx val="4"/>
          <c:order val="4"/>
          <c:tx>
            <c:strRef>
              <c:f>'2-2'!$A$11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f>'2-2'!$B$6:$AM$6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'2-2'!$B$11:$AM$11</c:f>
              <c:numCache>
                <c:formatCode>[&gt;0.05]0.0;[=0]\-;\^</c:formatCode>
                <c:ptCount val="38"/>
                <c:pt idx="0">
                  <c:v>53.436518531423644</c:v>
                </c:pt>
                <c:pt idx="1">
                  <c:v>56.281772252987139</c:v>
                </c:pt>
                <c:pt idx="2">
                  <c:v>58.270780406077392</c:v>
                </c:pt>
                <c:pt idx="3">
                  <c:v>58.038758026625146</c:v>
                </c:pt>
                <c:pt idx="4">
                  <c:v>57.766579984192504</c:v>
                </c:pt>
                <c:pt idx="5">
                  <c:v>57.037382467155112</c:v>
                </c:pt>
                <c:pt idx="6">
                  <c:v>57.966056011442561</c:v>
                </c:pt>
                <c:pt idx="7">
                  <c:v>58.663578865001909</c:v>
                </c:pt>
                <c:pt idx="8">
                  <c:v>58.996752543956973</c:v>
                </c:pt>
                <c:pt idx="9">
                  <c:v>59.086525969556533</c:v>
                </c:pt>
                <c:pt idx="10">
                  <c:v>58.725309576937434</c:v>
                </c:pt>
                <c:pt idx="11">
                  <c:v>60.371581390598294</c:v>
                </c:pt>
                <c:pt idx="12">
                  <c:v>61.079078946477239</c:v>
                </c:pt>
                <c:pt idx="13">
                  <c:v>61.233071287959319</c:v>
                </c:pt>
                <c:pt idx="14">
                  <c:v>65.008044587546465</c:v>
                </c:pt>
                <c:pt idx="15">
                  <c:v>71.953127180848242</c:v>
                </c:pt>
                <c:pt idx="16">
                  <c:v>74.932237146113039</c:v>
                </c:pt>
                <c:pt idx="17">
                  <c:v>75.25878524539803</c:v>
                </c:pt>
                <c:pt idx="18">
                  <c:v>77.172286508062825</c:v>
                </c:pt>
                <c:pt idx="19">
                  <c:v>84.719524399650254</c:v>
                </c:pt>
                <c:pt idx="20">
                  <c:v>93.048520263440878</c:v>
                </c:pt>
                <c:pt idx="21">
                  <c:v>96.671638820476801</c:v>
                </c:pt>
                <c:pt idx="22">
                  <c:v>101.59234680961163</c:v>
                </c:pt>
                <c:pt idx="23">
                  <c:v>106.24524856339485</c:v>
                </c:pt>
                <c:pt idx="24">
                  <c:v>107.62474692593605</c:v>
                </c:pt>
                <c:pt idx="25">
                  <c:v>111.33179917271991</c:v>
                </c:pt>
                <c:pt idx="26">
                  <c:v>116.94142793192805</c:v>
                </c:pt>
                <c:pt idx="27">
                  <c:v>119.23037288347768</c:v>
                </c:pt>
                <c:pt idx="28">
                  <c:v>119.94929035547466</c:v>
                </c:pt>
                <c:pt idx="29">
                  <c:v>122.57119164410324</c:v>
                </c:pt>
                <c:pt idx="30">
                  <c:v>124.99112281236376</c:v>
                </c:pt>
                <c:pt idx="31">
                  <c:v>125.18312312323178</c:v>
                </c:pt>
                <c:pt idx="32">
                  <c:v>130.59211161261192</c:v>
                </c:pt>
                <c:pt idx="33">
                  <c:v>130.11411049490562</c:v>
                </c:pt>
                <c:pt idx="34">
                  <c:v>129.29011025553336</c:v>
                </c:pt>
                <c:pt idx="35">
                  <c:v>129.08211031084647</c:v>
                </c:pt>
                <c:pt idx="36">
                  <c:v>128</c:v>
                </c:pt>
                <c:pt idx="37" formatCode="General">
                  <c:v>126.5</c:v>
                </c:pt>
              </c:numCache>
            </c:numRef>
          </c:val>
        </c:ser>
        <c:ser>
          <c:idx val="5"/>
          <c:order val="5"/>
          <c:tx>
            <c:strRef>
              <c:f>'2-2'!$A$12</c:f>
              <c:strCache>
                <c:ptCount val="1"/>
                <c:pt idx="0">
                  <c:v>Asia Pacífico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/>
          </c:spPr>
          <c:cat>
            <c:numRef>
              <c:f>'2-2'!$B$6:$AM$6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'2-2'!$B$12:$AM$12</c:f>
              <c:numCache>
                <c:formatCode>[&gt;0.05]0.0;[=0]\-;\^</c:formatCode>
                <c:ptCount val="38"/>
                <c:pt idx="0">
                  <c:v>33.922919886943419</c:v>
                </c:pt>
                <c:pt idx="1">
                  <c:v>35.307579779066145</c:v>
                </c:pt>
                <c:pt idx="2">
                  <c:v>35.35749230068177</c:v>
                </c:pt>
                <c:pt idx="3">
                  <c:v>36.308409459888935</c:v>
                </c:pt>
                <c:pt idx="4">
                  <c:v>37.824072789400816</c:v>
                </c:pt>
                <c:pt idx="5">
                  <c:v>38.710322609171271</c:v>
                </c:pt>
                <c:pt idx="6">
                  <c:v>39.458532965742052</c:v>
                </c:pt>
                <c:pt idx="7">
                  <c:v>39.465375169122126</c:v>
                </c:pt>
                <c:pt idx="8">
                  <c:v>39.645860653312411</c:v>
                </c:pt>
                <c:pt idx="9">
                  <c:v>34.73066722456133</c:v>
                </c:pt>
                <c:pt idx="10">
                  <c:v>36.30671346274903</c:v>
                </c:pt>
                <c:pt idx="11">
                  <c:v>36.997752881085034</c:v>
                </c:pt>
                <c:pt idx="12">
                  <c:v>37.536873627686873</c:v>
                </c:pt>
                <c:pt idx="13">
                  <c:v>38.834220505319536</c:v>
                </c:pt>
                <c:pt idx="14">
                  <c:v>39.20343831460923</c:v>
                </c:pt>
                <c:pt idx="15">
                  <c:v>39.100248040165752</c:v>
                </c:pt>
                <c:pt idx="16">
                  <c:v>38.992973165120929</c:v>
                </c:pt>
                <c:pt idx="17">
                  <c:v>40.330655680503696</c:v>
                </c:pt>
                <c:pt idx="18">
                  <c:v>41.989213458728045</c:v>
                </c:pt>
                <c:pt idx="19">
                  <c:v>39.93120365543291</c:v>
                </c:pt>
                <c:pt idx="20">
                  <c:v>40.076603687833995</c:v>
                </c:pt>
                <c:pt idx="21">
                  <c:v>40.629336177837104</c:v>
                </c:pt>
                <c:pt idx="22">
                  <c:v>40.63568415818736</c:v>
                </c:pt>
                <c:pt idx="23">
                  <c:v>40.465136617189273</c:v>
                </c:pt>
                <c:pt idx="24">
                  <c:v>40.628127116011456</c:v>
                </c:pt>
                <c:pt idx="25">
                  <c:v>40.759243439882994</c:v>
                </c:pt>
                <c:pt idx="26">
                  <c:v>40.850490519311279</c:v>
                </c:pt>
                <c:pt idx="27">
                  <c:v>40.047395183002664</c:v>
                </c:pt>
                <c:pt idx="28">
                  <c:v>42.43183458002386</c:v>
                </c:pt>
                <c:pt idx="29">
                  <c:v>40.779295373820787</c:v>
                </c:pt>
                <c:pt idx="30">
                  <c:v>41.981511920997946</c:v>
                </c:pt>
                <c:pt idx="31">
                  <c:v>41.925077270076144</c:v>
                </c:pt>
                <c:pt idx="32">
                  <c:v>42.158165242959512</c:v>
                </c:pt>
                <c:pt idx="33">
                  <c:v>42.89709129271796</c:v>
                </c:pt>
                <c:pt idx="34">
                  <c:v>42.61673571546271</c:v>
                </c:pt>
                <c:pt idx="35">
                  <c:v>42.603870755994649</c:v>
                </c:pt>
                <c:pt idx="36">
                  <c:v>48.4</c:v>
                </c:pt>
                <c:pt idx="37" formatCode="General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450640"/>
        <c:axId val="741815912"/>
      </c:areaChart>
      <c:lineChart>
        <c:grouping val="standard"/>
        <c:varyColors val="0"/>
        <c:ser>
          <c:idx val="6"/>
          <c:order val="6"/>
          <c:tx>
            <c:strRef>
              <c:f>'2-2'!$A$14</c:f>
              <c:strCache>
                <c:ptCount val="1"/>
                <c:pt idx="0">
                  <c:v>Tasa Crecimiento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'2-2'!$B$6:$AK$6</c:f>
              <c:numCache>
                <c:formatCode>General</c:formatCode>
                <c:ptCount val="3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</c:numCache>
            </c:numRef>
          </c:cat>
          <c:val>
            <c:numRef>
              <c:f>'2-2'!$B$14:$AM$14</c:f>
              <c:numCache>
                <c:formatCode>0.0%</c:formatCode>
                <c:ptCount val="38"/>
                <c:pt idx="1">
                  <c:v>1.9163423526938672E-2</c:v>
                </c:pt>
                <c:pt idx="2">
                  <c:v>4.1786716243104038E-2</c:v>
                </c:pt>
                <c:pt idx="3">
                  <c:v>1.6190174762909404E-2</c:v>
                </c:pt>
                <c:pt idx="4">
                  <c:v>5.0353749444531415E-2</c:v>
                </c:pt>
                <c:pt idx="5">
                  <c:v>3.6297822685114278E-2</c:v>
                </c:pt>
                <c:pt idx="6">
                  <c:v>0.13097366656500209</c:v>
                </c:pt>
                <c:pt idx="7">
                  <c:v>3.438291374233482E-2</c:v>
                </c:pt>
                <c:pt idx="8">
                  <c:v>9.3540981325717087E-2</c:v>
                </c:pt>
                <c:pt idx="9">
                  <c:v>5.4918548653382082E-4</c:v>
                </c:pt>
                <c:pt idx="10">
                  <c:v>2.3069846874101962E-4</c:v>
                </c:pt>
                <c:pt idx="11">
                  <c:v>6.8451179221297842E-2</c:v>
                </c:pt>
                <c:pt idx="12">
                  <c:v>5.4513706124343919E-3</c:v>
                </c:pt>
                <c:pt idx="13">
                  <c:v>4.2868736039580746E-4</c:v>
                </c:pt>
                <c:pt idx="14">
                  <c:v>1.2379933385774589E-2</c:v>
                </c:pt>
                <c:pt idx="15">
                  <c:v>7.3305410628288215E-3</c:v>
                </c:pt>
                <c:pt idx="16">
                  <c:v>2.0063315417056415E-2</c:v>
                </c:pt>
                <c:pt idx="17">
                  <c:v>1.157711173519882E-2</c:v>
                </c:pt>
                <c:pt idx="18">
                  <c:v>-1.6907370309245939E-2</c:v>
                </c:pt>
                <c:pt idx="19">
                  <c:v>0.1220354337068863</c:v>
                </c:pt>
                <c:pt idx="20">
                  <c:v>1.489943372765512E-2</c:v>
                </c:pt>
                <c:pt idx="21">
                  <c:v>3.4292575197441E-3</c:v>
                </c:pt>
                <c:pt idx="22">
                  <c:v>3.7899987691792481E-2</c:v>
                </c:pt>
                <c:pt idx="23">
                  <c:v>5.3403376323652996E-3</c:v>
                </c:pt>
                <c:pt idx="24">
                  <c:v>3.0032294740280907E-3</c:v>
                </c:pt>
                <c:pt idx="25">
                  <c:v>6.0016589116014263E-3</c:v>
                </c:pt>
                <c:pt idx="26">
                  <c:v>6.797088775200244E-3</c:v>
                </c:pt>
                <c:pt idx="27">
                  <c:v>2.5480775769704644E-2</c:v>
                </c:pt>
                <c:pt idx="28">
                  <c:v>5.0014221205264997E-2</c:v>
                </c:pt>
                <c:pt idx="29">
                  <c:v>2.6339436085154544E-2</c:v>
                </c:pt>
                <c:pt idx="30">
                  <c:v>7.0159622436411384E-2</c:v>
                </c:pt>
                <c:pt idx="31">
                  <c:v>2.3717964841395212E-2</c:v>
                </c:pt>
                <c:pt idx="32">
                  <c:v>7.7348668459618075E-3</c:v>
                </c:pt>
                <c:pt idx="33">
                  <c:v>4.3018301125954395E-3</c:v>
                </c:pt>
                <c:pt idx="34">
                  <c:v>2.628563146766405E-3</c:v>
                </c:pt>
                <c:pt idx="35">
                  <c:v>-1.4066484331253237E-3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817480"/>
        <c:axId val="741815520"/>
      </c:lineChart>
      <c:catAx>
        <c:axId val="55945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lang="es-CO"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4181591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741815912"/>
        <c:scaling>
          <c:orientation val="minMax"/>
          <c:max val="175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CO" sz="105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050" b="1"/>
                  <a:t>MBBL</a:t>
                </a:r>
              </a:p>
            </c:rich>
          </c:tx>
          <c:layout>
            <c:manualLayout>
              <c:xMode val="edge"/>
              <c:yMode val="edge"/>
              <c:x val="5.8561323621650965E-3"/>
              <c:y val="0.333839379104790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s-CO" sz="105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59450640"/>
        <c:crosses val="autoZero"/>
        <c:crossBetween val="midCat"/>
        <c:majorUnit val="250"/>
      </c:valAx>
      <c:valAx>
        <c:axId val="741815520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41817480"/>
        <c:crosses val="max"/>
        <c:crossBetween val="between"/>
      </c:valAx>
      <c:dateAx>
        <c:axId val="741817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1815520"/>
        <c:crosses val="autoZero"/>
        <c:auto val="0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8128379321367E-2"/>
          <c:y val="0.86925654134006503"/>
          <c:w val="0.96581856358864238"/>
          <c:h val="0.12960452548058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90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ctr">
        <a:defRPr lang="es-CO" sz="900" b="0" i="0" u="none" strike="noStrike" kern="1200" baseline="0">
          <a:solidFill>
            <a:sysClr val="windowText" lastClr="000000"/>
          </a:solidFill>
          <a:latin typeface="+mj-lt"/>
          <a:ea typeface="+mn-ea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41077441077441"/>
          <c:y val="4.3643634261971147E-2"/>
          <c:w val="0.8579072390572392"/>
          <c:h val="0.806755833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'2-21'!$C$5</c:f>
              <c:strCache>
                <c:ptCount val="1"/>
                <c:pt idx="0">
                  <c:v>Reservas Probadas</c:v>
                </c:pt>
              </c:strCache>
            </c:strRef>
          </c:tx>
          <c:spPr>
            <a:solidFill>
              <a:srgbClr val="31548C"/>
            </a:solidFill>
            <a:ln>
              <a:noFill/>
            </a:ln>
            <a:effectLst>
              <a:softEdge rad="0"/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'2-21'!$B$16:$B$23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'2-21'!$C$16:$C$23</c:f>
              <c:numCache>
                <c:formatCode>#,##0</c:formatCode>
                <c:ptCount val="8"/>
                <c:pt idx="0">
                  <c:v>2058</c:v>
                </c:pt>
                <c:pt idx="1">
                  <c:v>2259</c:v>
                </c:pt>
                <c:pt idx="2">
                  <c:v>2377</c:v>
                </c:pt>
                <c:pt idx="3">
                  <c:v>2444.541463</c:v>
                </c:pt>
                <c:pt idx="4">
                  <c:v>2308</c:v>
                </c:pt>
                <c:pt idx="5">
                  <c:v>2002</c:v>
                </c:pt>
                <c:pt idx="6">
                  <c:v>1655</c:v>
                </c:pt>
                <c:pt idx="7">
                  <c:v>1722.975136</c:v>
                </c:pt>
              </c:numCache>
            </c:numRef>
          </c:val>
        </c:ser>
        <c:ser>
          <c:idx val="1"/>
          <c:order val="1"/>
          <c:tx>
            <c:strRef>
              <c:f>'2-21'!$D$5</c:f>
              <c:strCache>
                <c:ptCount val="1"/>
                <c:pt idx="0">
                  <c:v>Reservas Probables </c:v>
                </c:pt>
              </c:strCache>
            </c:strRef>
          </c:tx>
          <c:spPr>
            <a:solidFill>
              <a:srgbClr val="6C902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'2-21'!$B$16:$B$23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'2-21'!$D$16:$D$23</c:f>
              <c:numCache>
                <c:formatCode>0</c:formatCode>
                <c:ptCount val="8"/>
                <c:pt idx="0">
                  <c:v>672.67</c:v>
                </c:pt>
                <c:pt idx="1">
                  <c:v>553.89</c:v>
                </c:pt>
                <c:pt idx="2" formatCode="#,##0">
                  <c:v>570.74332400000003</c:v>
                </c:pt>
                <c:pt idx="3" formatCode="#,##0">
                  <c:v>466.44831199999999</c:v>
                </c:pt>
                <c:pt idx="4" formatCode="#,##0">
                  <c:v>552.16700000000003</c:v>
                </c:pt>
                <c:pt idx="5" formatCode="General">
                  <c:v>613</c:v>
                </c:pt>
                <c:pt idx="6" formatCode="#,##0">
                  <c:v>509</c:v>
                </c:pt>
                <c:pt idx="7" formatCode="#,##0">
                  <c:v>458.01687600000002</c:v>
                </c:pt>
              </c:numCache>
            </c:numRef>
          </c:val>
        </c:ser>
        <c:ser>
          <c:idx val="2"/>
          <c:order val="2"/>
          <c:tx>
            <c:strRef>
              <c:f>'2-21'!$E$5</c:f>
              <c:strCache>
                <c:ptCount val="1"/>
                <c:pt idx="0">
                  <c:v>Reservas Posibles 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'2-21'!$B$16:$B$23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'2-21'!$E$16:$E$23</c:f>
              <c:numCache>
                <c:formatCode>0</c:formatCode>
                <c:ptCount val="8"/>
                <c:pt idx="0">
                  <c:v>540.89</c:v>
                </c:pt>
                <c:pt idx="1">
                  <c:v>254.89</c:v>
                </c:pt>
                <c:pt idx="2" formatCode="#,##0">
                  <c:v>223.444219</c:v>
                </c:pt>
                <c:pt idx="3" formatCode="#,##0">
                  <c:v>242.90580399999999</c:v>
                </c:pt>
                <c:pt idx="4" formatCode="#,##0">
                  <c:v>280.61099999999999</c:v>
                </c:pt>
                <c:pt idx="5" formatCode="General">
                  <c:v>440</c:v>
                </c:pt>
                <c:pt idx="6" formatCode="#,##0">
                  <c:v>516</c:v>
                </c:pt>
                <c:pt idx="7" formatCode="#,##0">
                  <c:v>432.61293799999999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75462904"/>
        <c:axId val="475465256"/>
      </c:barChart>
      <c:scatterChart>
        <c:scatterStyle val="lineMarker"/>
        <c:varyColors val="0"/>
        <c:ser>
          <c:idx val="3"/>
          <c:order val="3"/>
          <c:tx>
            <c:v>.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'2-21'!$A$16:$A$23</c:f>
              <c:numCache>
                <c:formatCode>#,##0</c:formatCode>
                <c:ptCount val="8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462904"/>
        <c:axId val="475465256"/>
      </c:scatterChart>
      <c:catAx>
        <c:axId val="47546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75465256"/>
        <c:crosses val="autoZero"/>
        <c:auto val="1"/>
        <c:lblAlgn val="ctr"/>
        <c:lblOffset val="100"/>
        <c:noMultiLvlLbl val="0"/>
      </c:catAx>
      <c:valAx>
        <c:axId val="475465256"/>
        <c:scaling>
          <c:orientation val="minMax"/>
          <c:max val="3500"/>
          <c:min val="1000"/>
        </c:scaling>
        <c:delete val="0"/>
        <c:axPos val="l"/>
        <c:majorGridlines>
          <c:spPr>
            <a:ln w="19050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</a:rPr>
                  <a:t>MBBL</a:t>
                </a:r>
              </a:p>
            </c:rich>
          </c:tx>
          <c:layout>
            <c:manualLayout>
              <c:xMode val="edge"/>
              <c:yMode val="edge"/>
              <c:x val="6.1685185185185185E-3"/>
              <c:y val="0.368752499999999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75462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91291305555555557"/>
          <c:w val="0.99729023569023567"/>
          <c:h val="6.3281395221693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00319865319865"/>
          <c:y val="4.3643634261971147E-2"/>
          <c:w val="0.85931481481481464"/>
          <c:h val="0.88102633625072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'2-22'!$C$5</c:f>
              <c:strCache>
                <c:ptCount val="1"/>
                <c:pt idx="0">
                  <c:v>Producción (kBPD)</c:v>
                </c:pt>
              </c:strCache>
            </c:strRef>
          </c:tx>
          <c:spPr>
            <a:solidFill>
              <a:srgbClr val="548D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'2-22'!$B$16:$B$23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'2-22'!$C$16:$C$23</c:f>
              <c:numCache>
                <c:formatCode>#,##0</c:formatCode>
                <c:ptCount val="8"/>
                <c:pt idx="0">
                  <c:v>785</c:v>
                </c:pt>
                <c:pt idx="1">
                  <c:v>915.27017562918547</c:v>
                </c:pt>
                <c:pt idx="2">
                  <c:v>944.09141666666665</c:v>
                </c:pt>
                <c:pt idx="3">
                  <c:v>1009.6910200406298</c:v>
                </c:pt>
                <c:pt idx="4">
                  <c:v>990.45542639585676</c:v>
                </c:pt>
                <c:pt idx="5">
                  <c:v>1006</c:v>
                </c:pt>
                <c:pt idx="6" formatCode="General">
                  <c:v>886</c:v>
                </c:pt>
                <c:pt idx="7" formatCode="0">
                  <c:v>854.13121909715835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75462120"/>
        <c:axId val="475465648"/>
      </c:barChart>
      <c:scatterChart>
        <c:scatterStyle val="lineMarker"/>
        <c:varyColors val="0"/>
        <c:ser>
          <c:idx val="3"/>
          <c:order val="1"/>
          <c:tx>
            <c:v>.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yVal>
            <c:numRef>
              <c:f>'2-22'!$A$16:$A$21</c:f>
              <c:numCache>
                <c:formatCode>#,##0</c:formatCode>
                <c:ptCount val="6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462120"/>
        <c:axId val="475465648"/>
      </c:scatterChart>
      <c:catAx>
        <c:axId val="475462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75465648"/>
        <c:crosses val="autoZero"/>
        <c:auto val="1"/>
        <c:lblAlgn val="ctr"/>
        <c:lblOffset val="100"/>
        <c:noMultiLvlLbl val="0"/>
      </c:catAx>
      <c:valAx>
        <c:axId val="475465648"/>
        <c:scaling>
          <c:orientation val="minMax"/>
          <c:max val="1100"/>
          <c:min val="0"/>
        </c:scaling>
        <c:delete val="0"/>
        <c:axPos val="l"/>
        <c:majorGridlines>
          <c:spPr>
            <a:ln w="19050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258272896603654E-2"/>
              <c:y val="0.368752469989143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75462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7609427609428"/>
          <c:y val="4.3643634261971147E-2"/>
          <c:w val="0.8251060606060604"/>
          <c:h val="0.782248611111110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'2-23'!$D$8</c:f>
              <c:strCache>
                <c:ptCount val="1"/>
                <c:pt idx="0">
                  <c:v>Producción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'2-23'!$B$9:$B$27</c:f>
              <c:numCache>
                <c:formatCode>General</c:formatCode>
                <c:ptCount val="1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</c:numCache>
            </c:numRef>
          </c:cat>
          <c:val>
            <c:numRef>
              <c:f>'2-23'!$D$9:$D$27</c:f>
              <c:numCache>
                <c:formatCode>#,##0</c:formatCode>
                <c:ptCount val="19"/>
                <c:pt idx="0">
                  <c:v>1006</c:v>
                </c:pt>
                <c:pt idx="1">
                  <c:v>886</c:v>
                </c:pt>
                <c:pt idx="2">
                  <c:v>854.13121909715835</c:v>
                </c:pt>
                <c:pt idx="3">
                  <c:v>884.67947123287672</c:v>
                </c:pt>
                <c:pt idx="4">
                  <c:v>832.4441671232878</c:v>
                </c:pt>
                <c:pt idx="5">
                  <c:v>710.07200000000012</c:v>
                </c:pt>
                <c:pt idx="6">
                  <c:v>571.86616986301374</c:v>
                </c:pt>
                <c:pt idx="7">
                  <c:v>423.25488493150687</c:v>
                </c:pt>
                <c:pt idx="8">
                  <c:v>329.3858712328767</c:v>
                </c:pt>
                <c:pt idx="9">
                  <c:v>250.55456712328768</c:v>
                </c:pt>
                <c:pt idx="10">
                  <c:v>190.29730958904108</c:v>
                </c:pt>
                <c:pt idx="11">
                  <c:v>140.90521917808218</c:v>
                </c:pt>
                <c:pt idx="12">
                  <c:v>108.09485753424657</c:v>
                </c:pt>
                <c:pt idx="13">
                  <c:v>73.757986301369868</c:v>
                </c:pt>
                <c:pt idx="14">
                  <c:v>55.889394520547945</c:v>
                </c:pt>
                <c:pt idx="15">
                  <c:v>45.262767123287674</c:v>
                </c:pt>
                <c:pt idx="16">
                  <c:v>35.057536986301372</c:v>
                </c:pt>
                <c:pt idx="17">
                  <c:v>28.771191780821919</c:v>
                </c:pt>
                <c:pt idx="18">
                  <c:v>16.049654794520546</c:v>
                </c:pt>
              </c:numCache>
            </c:numRef>
          </c:val>
        </c:ser>
        <c:ser>
          <c:idx val="1"/>
          <c:order val="2"/>
          <c:tx>
            <c:strRef>
              <c:f>'2-23'!$C$8</c:f>
              <c:strCache>
                <c:ptCount val="1"/>
                <c:pt idx="0">
                  <c:v>Reservas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'2-23'!$B$9:$B$27</c:f>
              <c:numCache>
                <c:formatCode>General</c:formatCode>
                <c:ptCount val="1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</c:numCache>
            </c:numRef>
          </c:cat>
          <c:val>
            <c:numRef>
              <c:f>'2-23'!$C$9:$C$27</c:f>
              <c:numCache>
                <c:formatCode>General</c:formatCode>
                <c:ptCount val="19"/>
                <c:pt idx="0">
                  <c:v>2002</c:v>
                </c:pt>
                <c:pt idx="1">
                  <c:v>1655</c:v>
                </c:pt>
                <c:pt idx="2" formatCode="#,##0">
                  <c:v>1722.975136</c:v>
                </c:pt>
                <c:pt idx="3" formatCode="#,##0">
                  <c:v>1400.067129</c:v>
                </c:pt>
                <c:pt idx="4" formatCode="#,##0">
                  <c:v>1096.2250079999999</c:v>
                </c:pt>
                <c:pt idx="5" formatCode="#,##0">
                  <c:v>837.04872799999987</c:v>
                </c:pt>
                <c:pt idx="6" formatCode="#,##0">
                  <c:v>628.31757599999992</c:v>
                </c:pt>
                <c:pt idx="7" formatCode="#,##0">
                  <c:v>473.82954299999994</c:v>
                </c:pt>
                <c:pt idx="8" formatCode="#,##0">
                  <c:v>353.60369999999995</c:v>
                </c:pt>
                <c:pt idx="9" formatCode="#,##0">
                  <c:v>262.15128299999992</c:v>
                </c:pt>
                <c:pt idx="10" formatCode="#,##0">
                  <c:v>192.69276499999992</c:v>
                </c:pt>
                <c:pt idx="11" formatCode="#,##0">
                  <c:v>141.26235999999992</c:v>
                </c:pt>
                <c:pt idx="12" formatCode="#,##0">
                  <c:v>101.80773699999992</c:v>
                </c:pt>
                <c:pt idx="13" formatCode="#,##0">
                  <c:v>74.886071999999913</c:v>
                </c:pt>
                <c:pt idx="14" formatCode="#,##0">
                  <c:v>54.486442999999909</c:v>
                </c:pt>
                <c:pt idx="15" formatCode="#,##0">
                  <c:v>37.965532999999908</c:v>
                </c:pt>
                <c:pt idx="16" formatCode="#,##0">
                  <c:v>25.169531999999908</c:v>
                </c:pt>
                <c:pt idx="17" formatCode="#,##0">
                  <c:v>14.668046999999907</c:v>
                </c:pt>
                <c:pt idx="18" formatCode="#,##0">
                  <c:v>8.8099229999999071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75463688"/>
        <c:axId val="475463296"/>
      </c:barChart>
      <c:lineChart>
        <c:grouping val="standard"/>
        <c:varyColors val="0"/>
        <c:ser>
          <c:idx val="3"/>
          <c:order val="1"/>
          <c:tx>
            <c:strRef>
              <c:f>'2-23'!$F$8</c:f>
              <c:strCache>
                <c:ptCount val="1"/>
                <c:pt idx="0">
                  <c:v>Relación R/P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'2-23'!$B$9:$B$27</c:f>
              <c:numCache>
                <c:formatCode>General</c:formatCode>
                <c:ptCount val="1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</c:numCache>
            </c:numRef>
          </c:cat>
          <c:val>
            <c:numRef>
              <c:f>'2-23'!$F$9:$F$27</c:f>
              <c:numCache>
                <c:formatCode>0.00</c:formatCode>
                <c:ptCount val="19"/>
                <c:pt idx="0">
                  <c:v>5.4522181976633348</c:v>
                </c:pt>
                <c:pt idx="1">
                  <c:v>5.1176597915829189</c:v>
                </c:pt>
                <c:pt idx="2">
                  <c:v>5.5266447579883806</c:v>
                </c:pt>
                <c:pt idx="3">
                  <c:v>4.335808027826328</c:v>
                </c:pt>
                <c:pt idx="4">
                  <c:v>3.6078770263718631</c:v>
                </c:pt>
                <c:pt idx="5">
                  <c:v>3.2296502133605736</c:v>
                </c:pt>
                <c:pt idx="6">
                  <c:v>3.0101763439699689</c:v>
                </c:pt>
                <c:pt idx="7">
                  <c:v>3.0670954493931575</c:v>
                </c:pt>
                <c:pt idx="8">
                  <c:v>2.9411621592871673</c:v>
                </c:pt>
                <c:pt idx="9">
                  <c:v>2.8665320349051018</c:v>
                </c:pt>
                <c:pt idx="10">
                  <c:v>2.774213596091986</c:v>
                </c:pt>
                <c:pt idx="11">
                  <c:v>2.746670184689386</c:v>
                </c:pt>
                <c:pt idx="12">
                  <c:v>2.5803753593083356</c:v>
                </c:pt>
                <c:pt idx="13">
                  <c:v>2.7816285508344269</c:v>
                </c:pt>
                <c:pt idx="14">
                  <c:v>2.6709526433054203</c:v>
                </c:pt>
                <c:pt idx="15">
                  <c:v>2.298029164253053</c:v>
                </c:pt>
                <c:pt idx="16">
                  <c:v>1.9669842163969748</c:v>
                </c:pt>
                <c:pt idx="17">
                  <c:v>1.3967593154682321</c:v>
                </c:pt>
                <c:pt idx="18">
                  <c:v>1.5038812766680778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611408"/>
        <c:axId val="520611016"/>
      </c:lineChart>
      <c:catAx>
        <c:axId val="475463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75463296"/>
        <c:crosses val="autoZero"/>
        <c:auto val="1"/>
        <c:lblAlgn val="ctr"/>
        <c:lblOffset val="100"/>
        <c:noMultiLvlLbl val="0"/>
      </c:catAx>
      <c:valAx>
        <c:axId val="475463296"/>
        <c:scaling>
          <c:orientation val="minMax"/>
          <c:max val="2000"/>
          <c:min val="0"/>
        </c:scaling>
        <c:delete val="0"/>
        <c:axPos val="l"/>
        <c:majorGridlines>
          <c:spPr>
            <a:ln w="19050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</a:rPr>
                  <a:t>MBBL</a:t>
                </a:r>
              </a:p>
            </c:rich>
          </c:tx>
          <c:layout>
            <c:manualLayout>
              <c:xMode val="edge"/>
              <c:yMode val="edge"/>
              <c:x val="1.258272896603654E-2"/>
              <c:y val="0.368752469989143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75463688"/>
        <c:crosses val="autoZero"/>
        <c:crossBetween val="between"/>
      </c:valAx>
      <c:valAx>
        <c:axId val="520611016"/>
        <c:scaling>
          <c:orientation val="minMax"/>
          <c:max val="6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</a:rPr>
                  <a:t>Años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20611408"/>
        <c:crosses val="max"/>
        <c:crossBetween val="between"/>
      </c:valAx>
      <c:catAx>
        <c:axId val="52061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0611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4240740740740768E-3"/>
          <c:y val="0.92256694444444443"/>
          <c:w val="0.99301380471380474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57692495159482"/>
          <c:y val="2.759585161019177E-2"/>
          <c:w val="0.86642307504840521"/>
          <c:h val="0.83124055507448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 balanza comercial refineria'!#REF!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517C22"/>
            </a:solidFill>
            <a:ln w="12700">
              <a:solidFill>
                <a:srgbClr val="02335E"/>
              </a:solidFill>
            </a:ln>
            <a:effectLst/>
          </c:spPr>
          <c:invertIfNegative val="0"/>
          <c:cat>
            <c:strRef>
              <c:f>'2-26'!$A$1:$A$3</c:f>
              <c:strCache>
                <c:ptCount val="3"/>
                <c:pt idx="0">
                  <c:v>Fuente: ECOPETROL</c:v>
                </c:pt>
                <c:pt idx="1">
                  <c:v>http:</c:v>
                </c:pt>
                <c:pt idx="2">
                  <c:v>Unidad: BPD</c:v>
                </c:pt>
              </c:strCache>
            </c:strRef>
          </c:cat>
          <c:val>
            <c:numRef>
              <c:f>' balanza comercial refineria'!#REF!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 balanza comercial refineria'!#REF!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6B100"/>
            </a:solidFill>
            <a:ln w="12700">
              <a:solidFill>
                <a:srgbClr val="005305"/>
              </a:solidFill>
            </a:ln>
            <a:effectLst/>
          </c:spPr>
          <c:invertIfNegative val="0"/>
          <c:cat>
            <c:strRef>
              <c:f>'2-26'!$A$1:$A$3</c:f>
              <c:strCache>
                <c:ptCount val="3"/>
                <c:pt idx="0">
                  <c:v>Fuente: ECOPETROL</c:v>
                </c:pt>
                <c:pt idx="1">
                  <c:v>http:</c:v>
                </c:pt>
                <c:pt idx="2">
                  <c:v>Unidad: BPD</c:v>
                </c:pt>
              </c:strCache>
            </c:strRef>
          </c:cat>
          <c:val>
            <c:numRef>
              <c:f>' balanza comercial refineria'!#REF!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v>Importación 2015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 balanza comercial refineria'!#REF!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6"/>
        <c:overlap val="100"/>
        <c:axId val="520610232"/>
        <c:axId val="431304728"/>
      </c:barChart>
      <c:catAx>
        <c:axId val="520610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1304728"/>
        <c:crosses val="autoZero"/>
        <c:auto val="1"/>
        <c:lblAlgn val="ctr"/>
        <c:lblOffset val="100"/>
        <c:noMultiLvlLbl val="0"/>
      </c:catAx>
      <c:valAx>
        <c:axId val="431304728"/>
        <c:scaling>
          <c:orientation val="minMax"/>
          <c:max val="1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100" b="1">
                    <a:solidFill>
                      <a:schemeClr val="tx1"/>
                    </a:solidFill>
                  </a:rPr>
                  <a:t>Barriles / día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0610232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72643097643095"/>
          <c:y val="3.5638973373069385E-2"/>
          <c:w val="0.85701969696969693"/>
          <c:h val="0.772739999999999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'2-26'!$C$7</c:f>
              <c:strCache>
                <c:ptCount val="1"/>
                <c:pt idx="0">
                  <c:v>Ventas</c:v>
                </c:pt>
              </c:strCache>
            </c:strRef>
          </c:tx>
          <c:spPr>
            <a:solidFill>
              <a:srgbClr val="6C9028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'2-26'!$A$12:$B$19</c:f>
              <c:multiLvlStrCache>
                <c:ptCount val="8"/>
                <c:lvl>
                  <c:pt idx="0">
                    <c:v>Gasolinas</c:v>
                  </c:pt>
                  <c:pt idx="1">
                    <c:v>ACPM</c:v>
                  </c:pt>
                  <c:pt idx="2">
                    <c:v>JP-A</c:v>
                  </c:pt>
                  <c:pt idx="3">
                    <c:v>GLP</c:v>
                  </c:pt>
                  <c:pt idx="4">
                    <c:v>Gasolinas</c:v>
                  </c:pt>
                  <c:pt idx="5">
                    <c:v>ACPM</c:v>
                  </c:pt>
                  <c:pt idx="6">
                    <c:v>JP-A</c:v>
                  </c:pt>
                  <c:pt idx="7">
                    <c:v>GLP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</c:lvl>
              </c:multiLvlStrCache>
            </c:multiLvlStrRef>
          </c:cat>
          <c:val>
            <c:numRef>
              <c:f>'2-26'!$C$12:$C$19</c:f>
              <c:numCache>
                <c:formatCode>#,##0</c:formatCode>
                <c:ptCount val="8"/>
                <c:pt idx="0">
                  <c:v>90289</c:v>
                </c:pt>
                <c:pt idx="1">
                  <c:v>94823</c:v>
                </c:pt>
                <c:pt idx="2">
                  <c:v>20825</c:v>
                </c:pt>
                <c:pt idx="3">
                  <c:v>14400</c:v>
                </c:pt>
                <c:pt idx="4">
                  <c:v>95316</c:v>
                </c:pt>
                <c:pt idx="5">
                  <c:v>98022</c:v>
                </c:pt>
                <c:pt idx="6">
                  <c:v>24797</c:v>
                </c:pt>
                <c:pt idx="7">
                  <c:v>13564</c:v>
                </c:pt>
              </c:numCache>
            </c:numRef>
          </c:val>
        </c:ser>
        <c:ser>
          <c:idx val="1"/>
          <c:order val="1"/>
          <c:tx>
            <c:strRef>
              <c:f>'2-26'!$D$7</c:f>
              <c:strCache>
                <c:ptCount val="1"/>
                <c:pt idx="0">
                  <c:v>Importación </c:v>
                </c:pt>
              </c:strCache>
            </c:strRef>
          </c:tx>
          <c:spPr>
            <a:solidFill>
              <a:srgbClr val="31548C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4.7294612794612795E-3"/>
                  <c:y val="-2.915916666666679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j-lt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2760942760942762E-3"/>
                  <c:y val="-3.5277777777777776E-2"/>
                </c:manualLayout>
              </c:layout>
              <c:tx>
                <c:rich>
                  <a:bodyPr/>
                  <a:lstStyle/>
                  <a:p>
                    <a:fld id="{704BD8EE-D4B5-4F2C-8F1F-6E786ED123E0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[VALOR]</a:t>
                    </a:fld>
                    <a:endParaRPr lang="es-E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-2.1380471380471381E-3"/>
                  <c:y val="-2.1166666666666667E-2"/>
                </c:manualLayout>
              </c:layout>
              <c:tx>
                <c:rich>
                  <a:bodyPr/>
                  <a:lstStyle/>
                  <a:p>
                    <a:fld id="{5A4AEEB4-6EC2-4AE1-9DA1-5D1B24D9BC34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[VALOR]</a:t>
                    </a:fld>
                    <a:endParaRPr lang="es-E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'2-26'!$A$12:$B$19</c:f>
              <c:multiLvlStrCache>
                <c:ptCount val="8"/>
                <c:lvl>
                  <c:pt idx="0">
                    <c:v>Gasolinas</c:v>
                  </c:pt>
                  <c:pt idx="1">
                    <c:v>ACPM</c:v>
                  </c:pt>
                  <c:pt idx="2">
                    <c:v>JP-A</c:v>
                  </c:pt>
                  <c:pt idx="3">
                    <c:v>GLP</c:v>
                  </c:pt>
                  <c:pt idx="4">
                    <c:v>Gasolinas</c:v>
                  </c:pt>
                  <c:pt idx="5">
                    <c:v>ACPM</c:v>
                  </c:pt>
                  <c:pt idx="6">
                    <c:v>JP-A</c:v>
                  </c:pt>
                  <c:pt idx="7">
                    <c:v>GLP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</c:lvl>
              </c:multiLvlStrCache>
            </c:multiLvlStrRef>
          </c:cat>
          <c:val>
            <c:numRef>
              <c:f>'2-26'!$D$12:$D$19</c:f>
              <c:numCache>
                <c:formatCode>#,##0</c:formatCode>
                <c:ptCount val="8"/>
                <c:pt idx="0">
                  <c:v>32966</c:v>
                </c:pt>
                <c:pt idx="1">
                  <c:v>38095</c:v>
                </c:pt>
                <c:pt idx="2">
                  <c:v>1014</c:v>
                </c:pt>
                <c:pt idx="3">
                  <c:v>0</c:v>
                </c:pt>
                <c:pt idx="4">
                  <c:v>33845</c:v>
                </c:pt>
                <c:pt idx="5">
                  <c:v>20829</c:v>
                </c:pt>
                <c:pt idx="6">
                  <c:v>2451</c:v>
                </c:pt>
                <c:pt idx="7">
                  <c:v>208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overlap val="100"/>
        <c:axId val="431303552"/>
        <c:axId val="431303944"/>
      </c:barChart>
      <c:scatterChart>
        <c:scatterStyle val="lineMarker"/>
        <c:varyColors val="0"/>
        <c:ser>
          <c:idx val="2"/>
          <c:order val="2"/>
          <c:tx>
            <c:strRef>
              <c:f>'2-26'!$E$7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multiLvlStrRef>
              <c:f>'[11] balanza comercial refineri (2'!$T$119:$U$124</c:f>
              <c:multiLvlStrCache>
                <c:ptCount val="6"/>
                <c:lvl>
                  <c:pt idx="0">
                    <c:v>#¡REF!</c:v>
                  </c:pt>
                  <c:pt idx="1">
                    <c:v>#¡REF!</c:v>
                  </c:pt>
                  <c:pt idx="2">
                    <c:v>#¡REF!</c:v>
                  </c:pt>
                  <c:pt idx="3">
                    <c:v>#¡REF!</c:v>
                  </c:pt>
                  <c:pt idx="4">
                    <c:v>#¡REF!</c:v>
                  </c:pt>
                  <c:pt idx="5">
                    <c:v>#¡REF!</c:v>
                  </c:pt>
                </c:lvl>
                <c:lvl>
                  <c:pt idx="0">
                    <c:v>#¡REF!</c:v>
                  </c:pt>
                  <c:pt idx="1">
                    <c:v>#¡REF!</c:v>
                  </c:pt>
                  <c:pt idx="2">
                    <c:v>#¡REF!</c:v>
                  </c:pt>
                  <c:pt idx="3">
                    <c:v>#¡REF!</c:v>
                  </c:pt>
                  <c:pt idx="4">
                    <c:v>#¡REF!</c:v>
                  </c:pt>
                  <c:pt idx="5">
                    <c:v>#¡REF!</c:v>
                  </c:pt>
                </c:lvl>
              </c:multiLvlStrCache>
            </c:multiLvlStrRef>
          </c:xVal>
          <c:yVal>
            <c:numRef>
              <c:f>'2-26'!$E$8:$E$14</c:f>
              <c:numCache>
                <c:formatCode>0.0</c:formatCode>
                <c:ptCount val="7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303552"/>
        <c:axId val="431303944"/>
      </c:scatterChart>
      <c:catAx>
        <c:axId val="43130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31303944"/>
        <c:crosses val="autoZero"/>
        <c:auto val="1"/>
        <c:lblAlgn val="ctr"/>
        <c:lblOffset val="100"/>
        <c:noMultiLvlLbl val="0"/>
      </c:catAx>
      <c:valAx>
        <c:axId val="431303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solidFill>
                      <a:sysClr val="windowText" lastClr="000000"/>
                    </a:solidFill>
                    <a:latin typeface="+mj-lt"/>
                    <a:cs typeface="Arial" panose="020B0604020202020204" pitchFamily="34" charset="0"/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5.4755409445916741E-3"/>
              <c:y val="0.365992102791268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3130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14324915824915824"/>
          <c:y val="0.94214611111111113"/>
          <c:w val="0.82387323232323229"/>
          <c:h val="5.61161861710261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57692495159482"/>
          <c:y val="2.759585161019177E-2"/>
          <c:w val="0.86642307504840521"/>
          <c:h val="0.83124055507448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 balanza comercial refineria'!#REF!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517C22"/>
            </a:solidFill>
            <a:ln w="12700">
              <a:solidFill>
                <a:srgbClr val="02335E"/>
              </a:solidFill>
            </a:ln>
            <a:effectLst/>
          </c:spPr>
          <c:invertIfNegative val="0"/>
          <c:cat>
            <c:strRef>
              <c:f>'2-27'!$A$1:$A$3</c:f>
              <c:strCache>
                <c:ptCount val="3"/>
                <c:pt idx="0">
                  <c:v>Fuente: REFICAR</c:v>
                </c:pt>
                <c:pt idx="1">
                  <c:v>http:</c:v>
                </c:pt>
                <c:pt idx="2">
                  <c:v>Unidad: BPD</c:v>
                </c:pt>
              </c:strCache>
            </c:strRef>
          </c:cat>
          <c:val>
            <c:numRef>
              <c:f>' balanza comercial refineria'!#REF!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 balanza comercial refineria'!#REF!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6B100"/>
            </a:solidFill>
            <a:ln w="12700">
              <a:solidFill>
                <a:srgbClr val="005305"/>
              </a:solidFill>
            </a:ln>
            <a:effectLst/>
          </c:spPr>
          <c:invertIfNegative val="0"/>
          <c:cat>
            <c:strRef>
              <c:f>'2-27'!$A$1:$A$3</c:f>
              <c:strCache>
                <c:ptCount val="3"/>
                <c:pt idx="0">
                  <c:v>Fuente: REFICAR</c:v>
                </c:pt>
                <c:pt idx="1">
                  <c:v>http:</c:v>
                </c:pt>
                <c:pt idx="2">
                  <c:v>Unidad: BPD</c:v>
                </c:pt>
              </c:strCache>
            </c:strRef>
          </c:cat>
          <c:val>
            <c:numRef>
              <c:f>' balanza comercial refineria'!#REF!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v>Importación 2015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 balanza comercial refineria'!#REF!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6"/>
        <c:overlap val="100"/>
        <c:axId val="788657976"/>
        <c:axId val="788655624"/>
      </c:barChart>
      <c:catAx>
        <c:axId val="78865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88655624"/>
        <c:crosses val="autoZero"/>
        <c:auto val="1"/>
        <c:lblAlgn val="ctr"/>
        <c:lblOffset val="100"/>
        <c:noMultiLvlLbl val="0"/>
      </c:catAx>
      <c:valAx>
        <c:axId val="788655624"/>
        <c:scaling>
          <c:orientation val="minMax"/>
          <c:max val="1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100" b="1">
                    <a:solidFill>
                      <a:schemeClr val="tx1"/>
                    </a:solidFill>
                  </a:rPr>
                  <a:t>Barriles / día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88657976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5437710437711"/>
          <c:y val="3.8805555555555558E-2"/>
          <c:w val="0.85542710437710434"/>
          <c:h val="0.749600277777777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'2-27'!$C$7</c:f>
              <c:strCache>
                <c:ptCount val="1"/>
                <c:pt idx="0">
                  <c:v>Ventas</c:v>
                </c:pt>
              </c:strCache>
            </c:strRef>
          </c:tx>
          <c:spPr>
            <a:solidFill>
              <a:srgbClr val="6C9028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0"/>
                  <c:y val="-3.5277777777777776E-2"/>
                </c:manualLayout>
              </c:layout>
              <c:tx>
                <c:rich>
                  <a:bodyPr/>
                  <a:lstStyle/>
                  <a:p>
                    <a:fld id="{F0C04470-1D00-4389-AB60-39E3C2D5AAAE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[VALOR]</a:t>
                    </a:fld>
                    <a:endParaRPr lang="es-E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'2-27'!$A$12:$B$19</c:f>
              <c:multiLvlStrCache>
                <c:ptCount val="8"/>
                <c:lvl>
                  <c:pt idx="0">
                    <c:v>Gasolinas</c:v>
                  </c:pt>
                  <c:pt idx="1">
                    <c:v>ACPM</c:v>
                  </c:pt>
                  <c:pt idx="2">
                    <c:v>JP-A</c:v>
                  </c:pt>
                  <c:pt idx="3">
                    <c:v>GLP</c:v>
                  </c:pt>
                  <c:pt idx="4">
                    <c:v>Gasolinas</c:v>
                  </c:pt>
                  <c:pt idx="5">
                    <c:v>ACPM</c:v>
                  </c:pt>
                  <c:pt idx="6">
                    <c:v>JP-A</c:v>
                  </c:pt>
                  <c:pt idx="7">
                    <c:v>GLP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</c:lvl>
              </c:multiLvlStrCache>
            </c:multiLvlStrRef>
          </c:cat>
          <c:val>
            <c:numRef>
              <c:f>'2-27'!$C$12:$C$19</c:f>
              <c:numCache>
                <c:formatCode>#,##0</c:formatCode>
                <c:ptCount val="8"/>
                <c:pt idx="0">
                  <c:v>17633</c:v>
                </c:pt>
                <c:pt idx="1">
                  <c:v>19670</c:v>
                </c:pt>
                <c:pt idx="2">
                  <c:v>7165</c:v>
                </c:pt>
                <c:pt idx="3">
                  <c:v>1821</c:v>
                </c:pt>
                <c:pt idx="4">
                  <c:v>23662</c:v>
                </c:pt>
                <c:pt idx="5">
                  <c:v>60184</c:v>
                </c:pt>
                <c:pt idx="6">
                  <c:v>8390</c:v>
                </c:pt>
                <c:pt idx="7">
                  <c:v>3445</c:v>
                </c:pt>
              </c:numCache>
            </c:numRef>
          </c:val>
        </c:ser>
        <c:ser>
          <c:idx val="1"/>
          <c:order val="1"/>
          <c:tx>
            <c:strRef>
              <c:f>'2-27'!$D$7</c:f>
              <c:strCache>
                <c:ptCount val="1"/>
                <c:pt idx="0">
                  <c:v>Importación </c:v>
                </c:pt>
              </c:strCache>
            </c:strRef>
          </c:tx>
          <c:spPr>
            <a:solidFill>
              <a:srgbClr val="31548C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1380471380471381E-3"/>
                  <c:y val="-2.4694444444444446E-2"/>
                </c:manualLayout>
              </c:layout>
              <c:tx>
                <c:rich>
                  <a:bodyPr/>
                  <a:lstStyle/>
                  <a:p>
                    <a:fld id="{C4CBE6D9-E378-4B97-95EB-8D3359061701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[VALOR]</a:t>
                    </a:fld>
                    <a:endParaRPr lang="es-E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2.4694444444444446E-2"/>
                </c:manualLayout>
              </c:layout>
              <c:tx>
                <c:rich>
                  <a:bodyPr/>
                  <a:lstStyle/>
                  <a:p>
                    <a:fld id="{45615BCA-6320-48A0-9D0A-F83521F0D5B4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[VALOR]</a:t>
                    </a:fld>
                    <a:endParaRPr lang="es-E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0"/>
                  <c:y val="-1.7638888888888888E-2"/>
                </c:manualLayout>
              </c:layout>
              <c:tx>
                <c:rich>
                  <a:bodyPr/>
                  <a:lstStyle/>
                  <a:p>
                    <a:fld id="{8DB2C7C0-FADD-4405-8381-871D20538208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[VALOR]</a:t>
                    </a:fld>
                    <a:endParaRPr lang="es-E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'2-27'!$A$12:$B$19</c:f>
              <c:multiLvlStrCache>
                <c:ptCount val="8"/>
                <c:lvl>
                  <c:pt idx="0">
                    <c:v>Gasolinas</c:v>
                  </c:pt>
                  <c:pt idx="1">
                    <c:v>ACPM</c:v>
                  </c:pt>
                  <c:pt idx="2">
                    <c:v>JP-A</c:v>
                  </c:pt>
                  <c:pt idx="3">
                    <c:v>GLP</c:v>
                  </c:pt>
                  <c:pt idx="4">
                    <c:v>Gasolinas</c:v>
                  </c:pt>
                  <c:pt idx="5">
                    <c:v>ACPM</c:v>
                  </c:pt>
                  <c:pt idx="6">
                    <c:v>JP-A</c:v>
                  </c:pt>
                  <c:pt idx="7">
                    <c:v>GLP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</c:lvl>
              </c:multiLvlStrCache>
            </c:multiLvlStrRef>
          </c:cat>
          <c:val>
            <c:numRef>
              <c:f>'2-27'!$D$12:$D$19</c:f>
              <c:numCache>
                <c:formatCode>#,##0</c:formatCode>
                <c:ptCount val="8"/>
                <c:pt idx="0">
                  <c:v>11029</c:v>
                </c:pt>
                <c:pt idx="1">
                  <c:v>10597</c:v>
                </c:pt>
                <c:pt idx="2">
                  <c:v>2792</c:v>
                </c:pt>
                <c:pt idx="3">
                  <c:v>0</c:v>
                </c:pt>
                <c:pt idx="4">
                  <c:v>216</c:v>
                </c:pt>
                <c:pt idx="5">
                  <c:v>0</c:v>
                </c:pt>
                <c:pt idx="6">
                  <c:v>839</c:v>
                </c:pt>
                <c:pt idx="7">
                  <c:v>166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788654056"/>
        <c:axId val="788654448"/>
      </c:barChart>
      <c:scatterChart>
        <c:scatterStyle val="lineMarker"/>
        <c:varyColors val="0"/>
        <c:ser>
          <c:idx val="2"/>
          <c:order val="2"/>
          <c:tx>
            <c:strRef>
              <c:f>'2-27'!$E$7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multiLvlStrRef>
              <c:f>'2-27'!$A$8:$B$13</c:f>
              <c:multiLvlStrCache>
                <c:ptCount val="6"/>
                <c:lvl>
                  <c:pt idx="0">
                    <c:v>Gasolinas</c:v>
                  </c:pt>
                  <c:pt idx="1">
                    <c:v>ACPM</c:v>
                  </c:pt>
                  <c:pt idx="2">
                    <c:v>JP-A</c:v>
                  </c:pt>
                  <c:pt idx="3">
                    <c:v>GLP</c:v>
                  </c:pt>
                  <c:pt idx="4">
                    <c:v>Gasolinas</c:v>
                  </c:pt>
                  <c:pt idx="5">
                    <c:v>ACPM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</c:lvl>
              </c:multiLvlStrCache>
            </c:multiLvlStrRef>
          </c:xVal>
          <c:yVal>
            <c:numRef>
              <c:f>'2-27'!$E$8:$E$14</c:f>
              <c:numCache>
                <c:formatCode>#,##0.0</c:formatCode>
                <c:ptCount val="7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8654056"/>
        <c:axId val="788654448"/>
      </c:scatterChart>
      <c:catAx>
        <c:axId val="788654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88654448"/>
        <c:crosses val="autoZero"/>
        <c:auto val="1"/>
        <c:lblAlgn val="ctr"/>
        <c:lblOffset val="100"/>
        <c:noMultiLvlLbl val="0"/>
      </c:catAx>
      <c:valAx>
        <c:axId val="7886544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4.1212123178817617E-3"/>
              <c:y val="0.358834681833960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88654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7.4772727272727274E-3"/>
          <c:y val="0.92599833333333348"/>
          <c:w val="0.98604410774410778"/>
          <c:h val="6.76038690986907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739490412819473"/>
          <c:y val="0.1705214688786178"/>
          <c:w val="0.5370736898188172"/>
          <c:h val="0.74240373850251362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4">
                  <a:lumMod val="75000"/>
                  <a:lumOff val="25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2.1380471380471222E-2"/>
                  <c:y val="3.527777777777777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378716194270623E-2"/>
                  <c:y val="-1.41675824175824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865319865319858E-2"/>
                  <c:y val="6.414141414141413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93265993265997E-2"/>
                  <c:y val="-1.282828282828282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98989898989897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5099409204359917E-2"/>
                  <c:y val="-2.24494949494949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9.7362795754088946E-3"/>
                  <c:y val="-4.48989898989899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9.3077796914507599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'2-29'!$A$8:$A$16</c:f>
              <c:strCache>
                <c:ptCount val="9"/>
                <c:pt idx="0">
                  <c:v>ACPM</c:v>
                </c:pt>
                <c:pt idx="1">
                  <c:v>Gasolina Corriente </c:v>
                </c:pt>
                <c:pt idx="2">
                  <c:v>Gasolina Extra </c:v>
                </c:pt>
                <c:pt idx="3">
                  <c:v>GLP</c:v>
                </c:pt>
                <c:pt idx="4">
                  <c:v>Jet-A</c:v>
                </c:pt>
                <c:pt idx="5">
                  <c:v>Biodiesel</c:v>
                </c:pt>
                <c:pt idx="6">
                  <c:v>Etanol</c:v>
                </c:pt>
                <c:pt idx="7">
                  <c:v>Avigas</c:v>
                </c:pt>
                <c:pt idx="8">
                  <c:v>Fue Oíl</c:v>
                </c:pt>
              </c:strCache>
            </c:strRef>
          </c:cat>
          <c:val>
            <c:numRef>
              <c:f>'2-29'!$C$8:$C$16</c:f>
              <c:numCache>
                <c:formatCode>#,##0</c:formatCode>
                <c:ptCount val="9"/>
                <c:pt idx="0">
                  <c:v>125437</c:v>
                </c:pt>
                <c:pt idx="1">
                  <c:v>108573</c:v>
                </c:pt>
                <c:pt idx="2">
                  <c:v>3644</c:v>
                </c:pt>
                <c:pt idx="3">
                  <c:v>19446</c:v>
                </c:pt>
                <c:pt idx="4">
                  <c:v>28046</c:v>
                </c:pt>
                <c:pt idx="5">
                  <c:v>10334</c:v>
                </c:pt>
                <c:pt idx="6">
                  <c:v>7865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22851966208034"/>
          <c:y val="2.5395693008253485E-2"/>
          <c:w val="0.82441360828659727"/>
          <c:h val="0.833349903551212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'2-30'!$A$8</c:f>
              <c:strCache>
                <c:ptCount val="1"/>
                <c:pt idx="0">
                  <c:v>ACPM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'2-30'!$B$7:$E$7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'2-30'!$B$8:$E$8</c:f>
              <c:numCache>
                <c:formatCode>#,##0</c:formatCode>
                <c:ptCount val="4"/>
                <c:pt idx="0">
                  <c:v>126172.4399790053</c:v>
                </c:pt>
                <c:pt idx="1">
                  <c:v>131765.5567478835</c:v>
                </c:pt>
                <c:pt idx="2">
                  <c:v>127857.12438350561</c:v>
                </c:pt>
                <c:pt idx="3">
                  <c:v>125437</c:v>
                </c:pt>
              </c:numCache>
            </c:numRef>
          </c:val>
        </c:ser>
        <c:ser>
          <c:idx val="1"/>
          <c:order val="1"/>
          <c:tx>
            <c:strRef>
              <c:f>'2-30'!$A$9</c:f>
              <c:strCache>
                <c:ptCount val="1"/>
                <c:pt idx="0">
                  <c:v>Gasolina Corriente </c:v>
                </c:pt>
              </c:strCache>
            </c:strRef>
          </c:tx>
          <c:spPr>
            <a:solidFill>
              <a:srgbClr val="02335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'2-30'!$B$7:$E$7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'2-30'!$B$9:$E$9</c:f>
              <c:numCache>
                <c:formatCode>#,##0</c:formatCode>
                <c:ptCount val="4"/>
                <c:pt idx="0">
                  <c:v>83113.984610109183</c:v>
                </c:pt>
                <c:pt idx="1">
                  <c:v>94853.472056578408</c:v>
                </c:pt>
                <c:pt idx="2">
                  <c:v>105708.75065103186</c:v>
                </c:pt>
                <c:pt idx="3">
                  <c:v>108573</c:v>
                </c:pt>
              </c:numCache>
            </c:numRef>
          </c:val>
        </c:ser>
        <c:ser>
          <c:idx val="4"/>
          <c:order val="2"/>
          <c:tx>
            <c:strRef>
              <c:f>'2-30'!$A$10</c:f>
              <c:strCache>
                <c:ptCount val="1"/>
                <c:pt idx="0">
                  <c:v>Jet-A</c:v>
                </c:pt>
              </c:strCache>
            </c:strRef>
          </c:tx>
          <c:spPr>
            <a:solidFill>
              <a:srgbClr val="02B37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'2-30'!$B$7:$E$7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'2-30'!$B$10:$E$10</c:f>
              <c:numCache>
                <c:formatCode>#,##0</c:formatCode>
                <c:ptCount val="4"/>
                <c:pt idx="0">
                  <c:v>27035.097839819082</c:v>
                </c:pt>
                <c:pt idx="1">
                  <c:v>28662.112941296054</c:v>
                </c:pt>
                <c:pt idx="2">
                  <c:v>28806.899478502</c:v>
                </c:pt>
                <c:pt idx="3">
                  <c:v>28046</c:v>
                </c:pt>
              </c:numCache>
            </c:numRef>
          </c:val>
        </c:ser>
        <c:ser>
          <c:idx val="3"/>
          <c:order val="3"/>
          <c:tx>
            <c:strRef>
              <c:f>'2-30'!$A$11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00480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'2-30'!$B$7:$E$7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'2-30'!$B$11:$E$11</c:f>
              <c:numCache>
                <c:formatCode>#,##0</c:formatCode>
                <c:ptCount val="4"/>
                <c:pt idx="0">
                  <c:v>17321</c:v>
                </c:pt>
                <c:pt idx="1">
                  <c:v>17155</c:v>
                </c:pt>
                <c:pt idx="2">
                  <c:v>16269</c:v>
                </c:pt>
                <c:pt idx="3">
                  <c:v>19446</c:v>
                </c:pt>
              </c:numCache>
            </c:numRef>
          </c:val>
        </c:ser>
        <c:ser>
          <c:idx val="5"/>
          <c:order val="4"/>
          <c:tx>
            <c:strRef>
              <c:f>'2-30'!$A$12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0137102811847423E-3"/>
                  <c:y val="-2.840211238655408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j-lt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9045805309685951E-3"/>
                  <c:y val="-5.3227081554566187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j-lt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403172875339337E-3"/>
                  <c:y val="-1.681687379439030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j-lt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0332113987991315E-2"/>
                      <c:h val="3.7537164383292694E-2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2.1777593497037508E-3"/>
                  <c:y val="0"/>
                </c:manualLayout>
              </c:layout>
              <c:tx>
                <c:rich>
                  <a:bodyPr/>
                  <a:lstStyle/>
                  <a:p>
                    <a:fld id="{7B52E2CD-B0A4-43B2-8597-4FFC393A4840}" type="VALUE">
                      <a:rPr lang="en-US">
                        <a:solidFill>
                          <a:schemeClr val="bg1"/>
                        </a:solidFill>
                      </a:rPr>
                      <a:pPr/>
                      <a:t>[VALOR]</a:t>
                    </a:fld>
                    <a:endParaRPr lang="es-E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'2-30'!$B$7:$E$7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'2-30'!$B$12:$E$12</c:f>
              <c:numCache>
                <c:formatCode>#,##0</c:formatCode>
                <c:ptCount val="4"/>
                <c:pt idx="0">
                  <c:v>7878.9622844096539</c:v>
                </c:pt>
                <c:pt idx="1">
                  <c:v>8016.4448317025444</c:v>
                </c:pt>
                <c:pt idx="2">
                  <c:v>8307.2955270711027</c:v>
                </c:pt>
                <c:pt idx="3">
                  <c:v>10334</c:v>
                </c:pt>
              </c:numCache>
            </c:numRef>
          </c:val>
        </c:ser>
        <c:ser>
          <c:idx val="6"/>
          <c:order val="5"/>
          <c:tx>
            <c:strRef>
              <c:f>'2-30'!$A$13</c:f>
              <c:strCache>
                <c:ptCount val="1"/>
                <c:pt idx="0">
                  <c:v>Etanol</c:v>
                </c:pt>
              </c:strCache>
            </c:strRef>
          </c:tx>
          <c:spPr>
            <a:solidFill>
              <a:srgbClr val="84DE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20430467276524E-2"/>
                  <c:y val="-9.27679220820288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692592422465092E-2"/>
                  <c:y val="2.85690794674762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50902063004207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10576769173119399"/>
                  <c:y val="1.1171618720852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3509709075723828E-2"/>
                      <c:h val="4.7997883597883595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'2-30'!$B$7:$E$7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'2-30'!$B$13:$E$13</c:f>
              <c:numCache>
                <c:formatCode>#,##0</c:formatCode>
                <c:ptCount val="4"/>
                <c:pt idx="0">
                  <c:v>7457.8118454011747</c:v>
                </c:pt>
                <c:pt idx="1">
                  <c:v>8086.9537455968684</c:v>
                </c:pt>
                <c:pt idx="2">
                  <c:v>7867.6142120026097</c:v>
                </c:pt>
                <c:pt idx="3">
                  <c:v>7865</c:v>
                </c:pt>
              </c:numCache>
            </c:numRef>
          </c:val>
        </c:ser>
        <c:ser>
          <c:idx val="2"/>
          <c:order val="6"/>
          <c:tx>
            <c:strRef>
              <c:f>'2-30'!$A$14</c:f>
              <c:strCache>
                <c:ptCount val="1"/>
                <c:pt idx="0">
                  <c:v>Gasolina Extra 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9.0079295160225489E-2"/>
                  <c:y val="-4.9511558043196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6892628919066581E-2"/>
                  <c:y val="-2.822704993201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103466266648659E-2"/>
                  <c:y val="-2.7698826803276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3102499145373372E-2"/>
                      <c:h val="4.2798484848484843E-2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9.2522303906277317E-2"/>
                  <c:y val="-3.37349397590361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j-lt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62887657419666E-2"/>
                      <c:h val="3.529329918097587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'2-30'!$B$7:$E$7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'2-30'!$B$14:$E$14</c:f>
              <c:numCache>
                <c:formatCode>#,##0</c:formatCode>
                <c:ptCount val="4"/>
                <c:pt idx="0">
                  <c:v>3505.2989213665051</c:v>
                </c:pt>
                <c:pt idx="1">
                  <c:v>3642.0146186817237</c:v>
                </c:pt>
                <c:pt idx="2">
                  <c:v>3799.9015992555446</c:v>
                </c:pt>
                <c:pt idx="3">
                  <c:v>3644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88657584"/>
        <c:axId val="788656800"/>
      </c:barChart>
      <c:catAx>
        <c:axId val="78865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88656800"/>
        <c:crosses val="autoZero"/>
        <c:auto val="1"/>
        <c:lblAlgn val="ctr"/>
        <c:lblOffset val="100"/>
        <c:noMultiLvlLbl val="0"/>
      </c:catAx>
      <c:valAx>
        <c:axId val="78865680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1.1118382929406551E-2"/>
              <c:y val="0.39224211244052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8865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255649861949072E-2"/>
          <c:y val="0.93006923361364946"/>
          <c:w val="0.98974435013805095"/>
          <c:h val="5.08148834959688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31277777777778"/>
          <c:y val="2.4811891675617658E-2"/>
          <c:w val="0.87574907407407421"/>
          <c:h val="0.76820667584084545"/>
        </c:manualLayout>
      </c:layout>
      <c:lineChart>
        <c:grouping val="standard"/>
        <c:varyColors val="0"/>
        <c:ser>
          <c:idx val="0"/>
          <c:order val="0"/>
          <c:tx>
            <c:strRef>
              <c:f>'3-1'!$B$4</c:f>
              <c:strCache>
                <c:ptCount val="1"/>
                <c:pt idx="0">
                  <c:v>Escenario Referencia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'3-1'!$A$5:$A$28</c:f>
              <c:numCache>
                <c:formatCode>General</c:formatCode>
                <c:ptCount val="2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</c:numCache>
            </c:numRef>
          </c:cat>
          <c:val>
            <c:numRef>
              <c:f>'3-1'!$B$5:$B$28</c:f>
              <c:numCache>
                <c:formatCode>#,##0.00</c:formatCode>
                <c:ptCount val="24"/>
                <c:pt idx="0">
                  <c:v>50.883333333333333</c:v>
                </c:pt>
                <c:pt idx="1">
                  <c:v>51.331293392355057</c:v>
                </c:pt>
                <c:pt idx="2">
                  <c:v>54.592084210509192</c:v>
                </c:pt>
                <c:pt idx="3">
                  <c:v>67.894510648608559</c:v>
                </c:pt>
                <c:pt idx="4">
                  <c:v>75.077755166585717</c:v>
                </c:pt>
                <c:pt idx="5">
                  <c:v>78.169818315529056</c:v>
                </c:pt>
                <c:pt idx="6">
                  <c:v>80.495452211984798</c:v>
                </c:pt>
                <c:pt idx="7">
                  <c:v>82.012563978662499</c:v>
                </c:pt>
                <c:pt idx="8">
                  <c:v>83.164026505709515</c:v>
                </c:pt>
                <c:pt idx="9">
                  <c:v>84.881669966464585</c:v>
                </c:pt>
                <c:pt idx="10">
                  <c:v>86.038055654080026</c:v>
                </c:pt>
                <c:pt idx="11">
                  <c:v>87.640210094475606</c:v>
                </c:pt>
                <c:pt idx="12">
                  <c:v>89.092951027228025</c:v>
                </c:pt>
                <c:pt idx="13">
                  <c:v>90.079925839435091</c:v>
                </c:pt>
                <c:pt idx="14">
                  <c:v>92.065009589849922</c:v>
                </c:pt>
                <c:pt idx="15">
                  <c:v>93.0067676032468</c:v>
                </c:pt>
                <c:pt idx="16">
                  <c:v>94.300054614549438</c:v>
                </c:pt>
                <c:pt idx="17">
                  <c:v>95.822578655323341</c:v>
                </c:pt>
                <c:pt idx="18">
                  <c:v>96.915979330675569</c:v>
                </c:pt>
                <c:pt idx="19">
                  <c:v>97.35321771061983</c:v>
                </c:pt>
                <c:pt idx="20">
                  <c:v>99.738683583918572</c:v>
                </c:pt>
                <c:pt idx="21">
                  <c:v>100.85474748985509</c:v>
                </c:pt>
                <c:pt idx="22">
                  <c:v>101.76816991439397</c:v>
                </c:pt>
                <c:pt idx="23">
                  <c:v>102.94534680879387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'3-1'!$C$4</c:f>
              <c:strCache>
                <c:ptCount val="1"/>
                <c:pt idx="0">
                  <c:v>Escenario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'3-1'!$A$5:$A$28</c:f>
              <c:numCache>
                <c:formatCode>General</c:formatCode>
                <c:ptCount val="2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</c:numCache>
            </c:numRef>
          </c:cat>
          <c:val>
            <c:numRef>
              <c:f>'3-1'!$C$5:$C$28</c:f>
              <c:numCache>
                <c:formatCode>#,##0.00</c:formatCode>
                <c:ptCount val="24"/>
                <c:pt idx="0">
                  <c:v>50.883333333333333</c:v>
                </c:pt>
                <c:pt idx="1">
                  <c:v>77.617061801324795</c:v>
                </c:pt>
                <c:pt idx="2">
                  <c:v>103.97924061252495</c:v>
                </c:pt>
                <c:pt idx="3">
                  <c:v>119.02570226214976</c:v>
                </c:pt>
                <c:pt idx="4">
                  <c:v>136.54592254054631</c:v>
                </c:pt>
                <c:pt idx="5">
                  <c:v>144.17181091932051</c:v>
                </c:pt>
                <c:pt idx="6">
                  <c:v>150.07787132434152</c:v>
                </c:pt>
                <c:pt idx="7">
                  <c:v>155.37151403986468</c:v>
                </c:pt>
                <c:pt idx="8">
                  <c:v>159.98035608655704</c:v>
                </c:pt>
                <c:pt idx="9">
                  <c:v>163.38589248364664</c:v>
                </c:pt>
                <c:pt idx="10">
                  <c:v>169.2840455533017</c:v>
                </c:pt>
                <c:pt idx="11">
                  <c:v>171.899436514586</c:v>
                </c:pt>
                <c:pt idx="12">
                  <c:v>178.44987196718054</c:v>
                </c:pt>
                <c:pt idx="13">
                  <c:v>180.05373636399665</c:v>
                </c:pt>
                <c:pt idx="14">
                  <c:v>182.31710921384737</c:v>
                </c:pt>
                <c:pt idx="15">
                  <c:v>185.13959123098354</c:v>
                </c:pt>
                <c:pt idx="16">
                  <c:v>186.87088037688594</c:v>
                </c:pt>
                <c:pt idx="17">
                  <c:v>190.73857665271677</c:v>
                </c:pt>
                <c:pt idx="18">
                  <c:v>193.83882954186058</c:v>
                </c:pt>
                <c:pt idx="19">
                  <c:v>196.25653226667941</c:v>
                </c:pt>
                <c:pt idx="20">
                  <c:v>197.68660899838417</c:v>
                </c:pt>
                <c:pt idx="21">
                  <c:v>200.21556564150839</c:v>
                </c:pt>
                <c:pt idx="22">
                  <c:v>203.51355043796826</c:v>
                </c:pt>
                <c:pt idx="23">
                  <c:v>205.3350946162349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'3-1'!$D$4</c:f>
              <c:strCache>
                <c:ptCount val="1"/>
                <c:pt idx="0">
                  <c:v>Escenario Bajo</c:v>
                </c:pt>
              </c:strCache>
            </c:strRef>
          </c:tx>
          <c:spPr>
            <a:ln w="28575" cap="rnd">
              <a:solidFill>
                <a:srgbClr val="C8B300"/>
              </a:solidFill>
              <a:round/>
            </a:ln>
            <a:effectLst/>
          </c:spPr>
          <c:marker>
            <c:symbol val="none"/>
          </c:marker>
          <c:cat>
            <c:numRef>
              <c:f>'3-1'!$A$5:$A$28</c:f>
              <c:numCache>
                <c:formatCode>General</c:formatCode>
                <c:ptCount val="2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</c:numCache>
            </c:numRef>
          </c:cat>
          <c:val>
            <c:numRef>
              <c:f>'3-1'!$D$5:$D$28</c:f>
              <c:numCache>
                <c:formatCode>#,##0.00</c:formatCode>
                <c:ptCount val="24"/>
                <c:pt idx="0">
                  <c:v>50.883333333333333</c:v>
                </c:pt>
                <c:pt idx="1">
                  <c:v>26.371903824418368</c:v>
                </c:pt>
                <c:pt idx="2">
                  <c:v>28.582341780445947</c:v>
                </c:pt>
                <c:pt idx="3">
                  <c:v>30.354789247433935</c:v>
                </c:pt>
                <c:pt idx="4">
                  <c:v>33.058773807829326</c:v>
                </c:pt>
                <c:pt idx="5">
                  <c:v>33.305486941285615</c:v>
                </c:pt>
                <c:pt idx="6">
                  <c:v>33.727059131390369</c:v>
                </c:pt>
                <c:pt idx="7">
                  <c:v>34.028519013741978</c:v>
                </c:pt>
                <c:pt idx="8">
                  <c:v>34.230071635262284</c:v>
                </c:pt>
                <c:pt idx="9">
                  <c:v>34.265074307326465</c:v>
                </c:pt>
                <c:pt idx="10">
                  <c:v>35.248668995689712</c:v>
                </c:pt>
                <c:pt idx="11">
                  <c:v>35.621065866984537</c:v>
                </c:pt>
                <c:pt idx="12">
                  <c:v>36.070765966790638</c:v>
                </c:pt>
                <c:pt idx="13">
                  <c:v>36.468341509669834</c:v>
                </c:pt>
                <c:pt idx="14">
                  <c:v>37.392784515997576</c:v>
                </c:pt>
                <c:pt idx="15">
                  <c:v>37.873303620371239</c:v>
                </c:pt>
                <c:pt idx="16">
                  <c:v>38.545768729575499</c:v>
                </c:pt>
                <c:pt idx="17">
                  <c:v>39.239724749638746</c:v>
                </c:pt>
                <c:pt idx="18">
                  <c:v>39.909756907227596</c:v>
                </c:pt>
                <c:pt idx="19">
                  <c:v>40.572115611117567</c:v>
                </c:pt>
                <c:pt idx="20">
                  <c:v>41.597817733721485</c:v>
                </c:pt>
                <c:pt idx="21">
                  <c:v>42.159640316530123</c:v>
                </c:pt>
                <c:pt idx="22">
                  <c:v>42.936746606781107</c:v>
                </c:pt>
                <c:pt idx="23">
                  <c:v>43.55549171731306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8659544"/>
        <c:axId val="788652488"/>
      </c:lineChart>
      <c:catAx>
        <c:axId val="788659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88652488"/>
        <c:crosses val="autoZero"/>
        <c:auto val="1"/>
        <c:lblAlgn val="ctr"/>
        <c:lblOffset val="100"/>
        <c:noMultiLvlLbl val="0"/>
      </c:catAx>
      <c:valAx>
        <c:axId val="788652488"/>
        <c:scaling>
          <c:orientation val="minMax"/>
          <c:max val="22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200" b="1">
                    <a:solidFill>
                      <a:sysClr val="windowText" lastClr="000000"/>
                    </a:solidFill>
                  </a:rPr>
                  <a:t>US$/BBL </a:t>
                </a:r>
                <a:r>
                  <a:rPr lang="es-CO" sz="800" b="1">
                    <a:solidFill>
                      <a:sysClr val="windowText" lastClr="000000"/>
                    </a:solidFill>
                  </a:rPr>
                  <a:t>Dic 2017</a:t>
                </a:r>
              </a:p>
            </c:rich>
          </c:tx>
          <c:layout>
            <c:manualLayout>
              <c:xMode val="edge"/>
              <c:yMode val="edge"/>
              <c:x val="1.7679008908523593E-2"/>
              <c:y val="0.306141647924263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88659544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571300559677153E-2"/>
          <c:y val="0.91358976210145637"/>
          <c:w val="0.97379566952548469"/>
          <c:h val="6.54128683564129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23853211009176"/>
          <c:y val="0.19683226226248182"/>
          <c:w val="0.45932721712538227"/>
          <c:h val="0.6973073351903436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4">
                  <a:lumMod val="75000"/>
                  <a:lumOff val="25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DD6909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02335E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005305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475B9D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6"/>
            <c:bubble3D val="0"/>
            <c:spPr>
              <a:solidFill>
                <a:srgbClr val="548D00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7"/>
            <c:bubble3D val="0"/>
            <c:spPr>
              <a:solidFill>
                <a:srgbClr val="717171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8"/>
            <c:bubble3D val="0"/>
            <c:spPr>
              <a:solidFill>
                <a:srgbClr val="C8B328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0.13356642129848451"/>
                  <c:y val="1.13633372160333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9835134712968484E-2"/>
                  <c:y val="-1.5696770093680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7134610408428548E-2"/>
                  <c:y val="2.06871954403986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6621878687182358E-2"/>
                  <c:y val="-2.060550230664063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2764003580155574E-2"/>
                  <c:y val="6.743726231436282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1478571864740046E-3"/>
                  <c:y val="7.189835723576160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1964547958127161E-2"/>
                  <c:y val="-1.3181213222723256E-1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0881932123462061E-3"/>
                  <c:y val="1.270081649925766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840641479448187E-2"/>
                  <c:y val="1.68543416752570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3068922975883377E-2"/>
                  <c:y val="5.15831178349329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'2-3'!$A$10:$A$19</c:f>
              <c:strCache>
                <c:ptCount val="10"/>
                <c:pt idx="0">
                  <c:v>Estados Unidos</c:v>
                </c:pt>
                <c:pt idx="1">
                  <c:v>Emiratos Arabes</c:v>
                </c:pt>
                <c:pt idx="2">
                  <c:v>Kuwait</c:v>
                </c:pt>
                <c:pt idx="3">
                  <c:v>Rusia</c:v>
                </c:pt>
                <c:pt idx="4">
                  <c:v>Iraq</c:v>
                </c:pt>
                <c:pt idx="5">
                  <c:v>Irán</c:v>
                </c:pt>
                <c:pt idx="6">
                  <c:v>Canadá</c:v>
                </c:pt>
                <c:pt idx="7">
                  <c:v>Arabia Saudita</c:v>
                </c:pt>
                <c:pt idx="8">
                  <c:v>Venezuela</c:v>
                </c:pt>
                <c:pt idx="9">
                  <c:v>Resto</c:v>
                </c:pt>
              </c:strCache>
            </c:strRef>
          </c:cat>
          <c:val>
            <c:numRef>
              <c:f>'2-3'!$B$10:$B$19</c:f>
              <c:numCache>
                <c:formatCode>[&gt;0.05]0.0;[=0]\-;\^</c:formatCode>
                <c:ptCount val="10"/>
                <c:pt idx="0">
                  <c:v>50</c:v>
                </c:pt>
                <c:pt idx="1">
                  <c:v>97.800003051757813</c:v>
                </c:pt>
                <c:pt idx="2">
                  <c:v>101.5</c:v>
                </c:pt>
                <c:pt idx="3">
                  <c:v>106.2</c:v>
                </c:pt>
                <c:pt idx="4">
                  <c:v>148.80000000000001</c:v>
                </c:pt>
                <c:pt idx="5">
                  <c:v>157.19999999999999</c:v>
                </c:pt>
                <c:pt idx="6">
                  <c:v>168.9</c:v>
                </c:pt>
                <c:pt idx="7">
                  <c:v>266.2</c:v>
                </c:pt>
                <c:pt idx="8">
                  <c:v>303.2</c:v>
                </c:pt>
                <c:pt idx="9">
                  <c:v>296.8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993333333333319E-2"/>
          <c:y val="4.0404040404040407E-2"/>
          <c:w val="0.87954370370370372"/>
          <c:h val="0.66967224138305026"/>
        </c:manualLayout>
      </c:layout>
      <c:lineChart>
        <c:grouping val="standard"/>
        <c:varyColors val="0"/>
        <c:ser>
          <c:idx val="0"/>
          <c:order val="0"/>
          <c:tx>
            <c:strRef>
              <c:f>'3-2'!$B$5</c:f>
              <c:strCache>
                <c:ptCount val="1"/>
                <c:pt idx="0">
                  <c:v>Esc Referencia ACPM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'3-2'!$A$6:$A$401</c:f>
              <c:numCache>
                <c:formatCode>mmm\-yy</c:formatCode>
                <c:ptCount val="3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  <c:pt idx="264">
                  <c:v>51136</c:v>
                </c:pt>
                <c:pt idx="265">
                  <c:v>51167</c:v>
                </c:pt>
                <c:pt idx="266">
                  <c:v>51196</c:v>
                </c:pt>
                <c:pt idx="267">
                  <c:v>51227</c:v>
                </c:pt>
                <c:pt idx="268">
                  <c:v>51257</c:v>
                </c:pt>
                <c:pt idx="269">
                  <c:v>51288</c:v>
                </c:pt>
                <c:pt idx="270">
                  <c:v>51318</c:v>
                </c:pt>
                <c:pt idx="271">
                  <c:v>51349</c:v>
                </c:pt>
                <c:pt idx="272">
                  <c:v>51380</c:v>
                </c:pt>
                <c:pt idx="273">
                  <c:v>51410</c:v>
                </c:pt>
                <c:pt idx="274">
                  <c:v>51441</c:v>
                </c:pt>
                <c:pt idx="275">
                  <c:v>51471</c:v>
                </c:pt>
                <c:pt idx="276">
                  <c:v>51502</c:v>
                </c:pt>
                <c:pt idx="277">
                  <c:v>51533</c:v>
                </c:pt>
                <c:pt idx="278">
                  <c:v>51561</c:v>
                </c:pt>
                <c:pt idx="279">
                  <c:v>51592</c:v>
                </c:pt>
                <c:pt idx="280">
                  <c:v>51622</c:v>
                </c:pt>
                <c:pt idx="281">
                  <c:v>51653</c:v>
                </c:pt>
                <c:pt idx="282">
                  <c:v>51683</c:v>
                </c:pt>
                <c:pt idx="283">
                  <c:v>51714</c:v>
                </c:pt>
                <c:pt idx="284">
                  <c:v>51745</c:v>
                </c:pt>
                <c:pt idx="285">
                  <c:v>51775</c:v>
                </c:pt>
                <c:pt idx="286">
                  <c:v>51806</c:v>
                </c:pt>
                <c:pt idx="287">
                  <c:v>51836</c:v>
                </c:pt>
                <c:pt idx="288">
                  <c:v>51867</c:v>
                </c:pt>
                <c:pt idx="289">
                  <c:v>51898</c:v>
                </c:pt>
                <c:pt idx="290">
                  <c:v>51926</c:v>
                </c:pt>
                <c:pt idx="291">
                  <c:v>51957</c:v>
                </c:pt>
                <c:pt idx="292">
                  <c:v>51987</c:v>
                </c:pt>
                <c:pt idx="293">
                  <c:v>52018</c:v>
                </c:pt>
                <c:pt idx="294">
                  <c:v>52048</c:v>
                </c:pt>
                <c:pt idx="295">
                  <c:v>52079</c:v>
                </c:pt>
                <c:pt idx="296">
                  <c:v>52110</c:v>
                </c:pt>
                <c:pt idx="297">
                  <c:v>52140</c:v>
                </c:pt>
                <c:pt idx="298">
                  <c:v>52171</c:v>
                </c:pt>
                <c:pt idx="299">
                  <c:v>52201</c:v>
                </c:pt>
                <c:pt idx="300">
                  <c:v>52232</c:v>
                </c:pt>
                <c:pt idx="301">
                  <c:v>52263</c:v>
                </c:pt>
                <c:pt idx="302">
                  <c:v>52291</c:v>
                </c:pt>
                <c:pt idx="303">
                  <c:v>52322</c:v>
                </c:pt>
                <c:pt idx="304">
                  <c:v>52352</c:v>
                </c:pt>
                <c:pt idx="305">
                  <c:v>52383</c:v>
                </c:pt>
                <c:pt idx="306">
                  <c:v>52413</c:v>
                </c:pt>
                <c:pt idx="307">
                  <c:v>52444</c:v>
                </c:pt>
                <c:pt idx="308">
                  <c:v>52475</c:v>
                </c:pt>
                <c:pt idx="309">
                  <c:v>52505</c:v>
                </c:pt>
                <c:pt idx="310">
                  <c:v>52536</c:v>
                </c:pt>
                <c:pt idx="311">
                  <c:v>52566</c:v>
                </c:pt>
                <c:pt idx="312">
                  <c:v>52597</c:v>
                </c:pt>
                <c:pt idx="313">
                  <c:v>52628</c:v>
                </c:pt>
                <c:pt idx="314">
                  <c:v>52657</c:v>
                </c:pt>
                <c:pt idx="315">
                  <c:v>52688</c:v>
                </c:pt>
                <c:pt idx="316">
                  <c:v>52718</c:v>
                </c:pt>
                <c:pt idx="317">
                  <c:v>52749</c:v>
                </c:pt>
                <c:pt idx="318">
                  <c:v>52779</c:v>
                </c:pt>
                <c:pt idx="319">
                  <c:v>52810</c:v>
                </c:pt>
                <c:pt idx="320">
                  <c:v>52841</c:v>
                </c:pt>
                <c:pt idx="321">
                  <c:v>52871</c:v>
                </c:pt>
                <c:pt idx="322">
                  <c:v>52902</c:v>
                </c:pt>
                <c:pt idx="323">
                  <c:v>52932</c:v>
                </c:pt>
                <c:pt idx="324">
                  <c:v>52963</c:v>
                </c:pt>
                <c:pt idx="325">
                  <c:v>52994</c:v>
                </c:pt>
                <c:pt idx="326">
                  <c:v>53022</c:v>
                </c:pt>
                <c:pt idx="327">
                  <c:v>53053</c:v>
                </c:pt>
                <c:pt idx="328">
                  <c:v>53083</c:v>
                </c:pt>
                <c:pt idx="329">
                  <c:v>53114</c:v>
                </c:pt>
                <c:pt idx="330">
                  <c:v>53144</c:v>
                </c:pt>
                <c:pt idx="331">
                  <c:v>53175</c:v>
                </c:pt>
                <c:pt idx="332">
                  <c:v>53206</c:v>
                </c:pt>
                <c:pt idx="333">
                  <c:v>53236</c:v>
                </c:pt>
                <c:pt idx="334">
                  <c:v>53267</c:v>
                </c:pt>
                <c:pt idx="335">
                  <c:v>53297</c:v>
                </c:pt>
                <c:pt idx="336">
                  <c:v>53328</c:v>
                </c:pt>
                <c:pt idx="337">
                  <c:v>53359</c:v>
                </c:pt>
                <c:pt idx="338">
                  <c:v>53387</c:v>
                </c:pt>
                <c:pt idx="339">
                  <c:v>53418</c:v>
                </c:pt>
                <c:pt idx="340">
                  <c:v>53448</c:v>
                </c:pt>
                <c:pt idx="341">
                  <c:v>53479</c:v>
                </c:pt>
                <c:pt idx="342">
                  <c:v>53509</c:v>
                </c:pt>
                <c:pt idx="343">
                  <c:v>53540</c:v>
                </c:pt>
                <c:pt idx="344">
                  <c:v>53571</c:v>
                </c:pt>
                <c:pt idx="345">
                  <c:v>53601</c:v>
                </c:pt>
                <c:pt idx="346">
                  <c:v>53632</c:v>
                </c:pt>
                <c:pt idx="347">
                  <c:v>53662</c:v>
                </c:pt>
                <c:pt idx="348">
                  <c:v>53693</c:v>
                </c:pt>
                <c:pt idx="349">
                  <c:v>53724</c:v>
                </c:pt>
                <c:pt idx="350">
                  <c:v>53752</c:v>
                </c:pt>
                <c:pt idx="351">
                  <c:v>53783</c:v>
                </c:pt>
                <c:pt idx="352">
                  <c:v>53813</c:v>
                </c:pt>
                <c:pt idx="353">
                  <c:v>53844</c:v>
                </c:pt>
                <c:pt idx="354">
                  <c:v>53874</c:v>
                </c:pt>
                <c:pt idx="355">
                  <c:v>53905</c:v>
                </c:pt>
                <c:pt idx="356">
                  <c:v>53936</c:v>
                </c:pt>
                <c:pt idx="357">
                  <c:v>53966</c:v>
                </c:pt>
                <c:pt idx="358">
                  <c:v>53997</c:v>
                </c:pt>
                <c:pt idx="359">
                  <c:v>54027</c:v>
                </c:pt>
                <c:pt idx="360">
                  <c:v>54058</c:v>
                </c:pt>
                <c:pt idx="361">
                  <c:v>54089</c:v>
                </c:pt>
                <c:pt idx="362">
                  <c:v>54118</c:v>
                </c:pt>
                <c:pt idx="363">
                  <c:v>54149</c:v>
                </c:pt>
                <c:pt idx="364">
                  <c:v>54179</c:v>
                </c:pt>
                <c:pt idx="365">
                  <c:v>54210</c:v>
                </c:pt>
                <c:pt idx="366">
                  <c:v>54240</c:v>
                </c:pt>
                <c:pt idx="367">
                  <c:v>54271</c:v>
                </c:pt>
                <c:pt idx="368">
                  <c:v>54302</c:v>
                </c:pt>
                <c:pt idx="369">
                  <c:v>54332</c:v>
                </c:pt>
                <c:pt idx="370">
                  <c:v>54363</c:v>
                </c:pt>
                <c:pt idx="371">
                  <c:v>54393</c:v>
                </c:pt>
                <c:pt idx="372">
                  <c:v>54424</c:v>
                </c:pt>
                <c:pt idx="373">
                  <c:v>54455</c:v>
                </c:pt>
                <c:pt idx="374">
                  <c:v>54483</c:v>
                </c:pt>
                <c:pt idx="375">
                  <c:v>54514</c:v>
                </c:pt>
                <c:pt idx="376">
                  <c:v>54544</c:v>
                </c:pt>
                <c:pt idx="377">
                  <c:v>54575</c:v>
                </c:pt>
                <c:pt idx="378">
                  <c:v>54605</c:v>
                </c:pt>
                <c:pt idx="379">
                  <c:v>54636</c:v>
                </c:pt>
                <c:pt idx="380">
                  <c:v>54667</c:v>
                </c:pt>
                <c:pt idx="381">
                  <c:v>54697</c:v>
                </c:pt>
                <c:pt idx="382">
                  <c:v>54728</c:v>
                </c:pt>
                <c:pt idx="383">
                  <c:v>54758</c:v>
                </c:pt>
                <c:pt idx="384">
                  <c:v>54789</c:v>
                </c:pt>
                <c:pt idx="385">
                  <c:v>54820</c:v>
                </c:pt>
                <c:pt idx="386">
                  <c:v>54848</c:v>
                </c:pt>
                <c:pt idx="387">
                  <c:v>54879</c:v>
                </c:pt>
                <c:pt idx="388">
                  <c:v>54909</c:v>
                </c:pt>
                <c:pt idx="389">
                  <c:v>54940</c:v>
                </c:pt>
                <c:pt idx="390">
                  <c:v>54970</c:v>
                </c:pt>
                <c:pt idx="391">
                  <c:v>55001</c:v>
                </c:pt>
                <c:pt idx="392">
                  <c:v>55032</c:v>
                </c:pt>
                <c:pt idx="393">
                  <c:v>55062</c:v>
                </c:pt>
                <c:pt idx="394">
                  <c:v>55093</c:v>
                </c:pt>
                <c:pt idx="395">
                  <c:v>55123</c:v>
                </c:pt>
              </c:numCache>
            </c:numRef>
          </c:cat>
          <c:val>
            <c:numRef>
              <c:f>'3-2'!$B$6:$B$401</c:f>
              <c:numCache>
                <c:formatCode>0.00</c:formatCode>
                <c:ptCount val="396"/>
                <c:pt idx="0">
                  <c:v>2.6654756201662009</c:v>
                </c:pt>
                <c:pt idx="1">
                  <c:v>2.7096240800996738</c:v>
                </c:pt>
                <c:pt idx="2">
                  <c:v>2.6642394632880633</c:v>
                </c:pt>
                <c:pt idx="3">
                  <c:v>2.6392673308952386</c:v>
                </c:pt>
                <c:pt idx="4">
                  <c:v>2.5958527030613521</c:v>
                </c:pt>
                <c:pt idx="5">
                  <c:v>2.5536536848068145</c:v>
                </c:pt>
                <c:pt idx="6">
                  <c:v>2.5285052725196397</c:v>
                </c:pt>
                <c:pt idx="7">
                  <c:v>2.5057007048069679</c:v>
                </c:pt>
                <c:pt idx="8">
                  <c:v>2.5014640383538547</c:v>
                </c:pt>
                <c:pt idx="9">
                  <c:v>2.4940035573945245</c:v>
                </c:pt>
                <c:pt idx="10">
                  <c:v>2.4948920208301431</c:v>
                </c:pt>
                <c:pt idx="11">
                  <c:v>2.4948578171592848</c:v>
                </c:pt>
                <c:pt idx="12">
                  <c:v>2.4956846187467585</c:v>
                </c:pt>
                <c:pt idx="13">
                  <c:v>2.4789895281899699</c:v>
                </c:pt>
                <c:pt idx="14">
                  <c:v>2.474622521381431</c:v>
                </c:pt>
                <c:pt idx="15">
                  <c:v>2.4734965405421541</c:v>
                </c:pt>
                <c:pt idx="16">
                  <c:v>2.4693960903841674</c:v>
                </c:pt>
                <c:pt idx="17">
                  <c:v>2.4910377219919213</c:v>
                </c:pt>
                <c:pt idx="18">
                  <c:v>2.4897662633244568</c:v>
                </c:pt>
                <c:pt idx="19">
                  <c:v>2.513514530252523</c:v>
                </c:pt>
                <c:pt idx="20">
                  <c:v>2.5092545006343649</c:v>
                </c:pt>
                <c:pt idx="21">
                  <c:v>2.5017528787332375</c:v>
                </c:pt>
                <c:pt idx="22">
                  <c:v>2.5252548514675794</c:v>
                </c:pt>
                <c:pt idx="23">
                  <c:v>2.5252199092393854</c:v>
                </c:pt>
                <c:pt idx="24">
                  <c:v>2.5486866849836947</c:v>
                </c:pt>
                <c:pt idx="25">
                  <c:v>2.5516036525409431</c:v>
                </c:pt>
                <c:pt idx="26">
                  <c:v>2.5545264482071381</c:v>
                </c:pt>
                <c:pt idx="27">
                  <c:v>2.557455083626857</c:v>
                </c:pt>
                <c:pt idx="28">
                  <c:v>2.560389570467942</c:v>
                </c:pt>
                <c:pt idx="29">
                  <c:v>2.5633299204215496</c:v>
                </c:pt>
                <c:pt idx="30">
                  <c:v>2.5662761452021936</c:v>
                </c:pt>
                <c:pt idx="31">
                  <c:v>2.5692282565477935</c:v>
                </c:pt>
                <c:pt idx="32">
                  <c:v>2.572186266219723</c:v>
                </c:pt>
                <c:pt idx="33">
                  <c:v>2.5751501860028529</c:v>
                </c:pt>
                <c:pt idx="34">
                  <c:v>2.578120027705602</c:v>
                </c:pt>
                <c:pt idx="35">
                  <c:v>2.5810958031599807</c:v>
                </c:pt>
                <c:pt idx="36">
                  <c:v>2.5840775242216401</c:v>
                </c:pt>
                <c:pt idx="37">
                  <c:v>2.5870652027699208</c:v>
                </c:pt>
                <c:pt idx="38">
                  <c:v>2.5900588507078961</c:v>
                </c:pt>
                <c:pt idx="39">
                  <c:v>2.5930584799624219</c:v>
                </c:pt>
                <c:pt idx="40">
                  <c:v>2.5960641024841857</c:v>
                </c:pt>
                <c:pt idx="41">
                  <c:v>2.5990757302477507</c:v>
                </c:pt>
                <c:pt idx="42">
                  <c:v>2.6020933752516067</c:v>
                </c:pt>
                <c:pt idx="43">
                  <c:v>2.6051170495182152</c:v>
                </c:pt>
                <c:pt idx="44">
                  <c:v>2.6081467650940597</c:v>
                </c:pt>
                <c:pt idx="45">
                  <c:v>2.6111825340496919</c:v>
                </c:pt>
                <c:pt idx="46">
                  <c:v>2.6142243684797801</c:v>
                </c:pt>
                <c:pt idx="47">
                  <c:v>2.6172722805031601</c:v>
                </c:pt>
                <c:pt idx="48">
                  <c:v>2.6203262822628774</c:v>
                </c:pt>
                <c:pt idx="49">
                  <c:v>2.623386385926243</c:v>
                </c:pt>
                <c:pt idx="50">
                  <c:v>2.6264526036848759</c:v>
                </c:pt>
                <c:pt idx="51">
                  <c:v>2.6295249477547551</c:v>
                </c:pt>
                <c:pt idx="52">
                  <c:v>2.6326034303762658</c:v>
                </c:pt>
                <c:pt idx="53">
                  <c:v>2.6356880638142517</c:v>
                </c:pt>
                <c:pt idx="54">
                  <c:v>2.6387788603580598</c:v>
                </c:pt>
                <c:pt idx="55">
                  <c:v>2.6418758323215927</c:v>
                </c:pt>
                <c:pt idx="56">
                  <c:v>2.6449789920433546</c:v>
                </c:pt>
                <c:pt idx="57">
                  <c:v>2.6480883518865035</c:v>
                </c:pt>
                <c:pt idx="58">
                  <c:v>2.6512039242388985</c:v>
                </c:pt>
                <c:pt idx="59">
                  <c:v>2.6543257215131488</c:v>
                </c:pt>
                <c:pt idx="60">
                  <c:v>2.6574537561466656</c:v>
                </c:pt>
                <c:pt idx="61">
                  <c:v>2.6605880406017084</c:v>
                </c:pt>
                <c:pt idx="62">
                  <c:v>2.6637285873654388</c:v>
                </c:pt>
                <c:pt idx="63">
                  <c:v>2.6668754089499656</c:v>
                </c:pt>
                <c:pt idx="64">
                  <c:v>2.6700285178923968</c:v>
                </c:pt>
                <c:pt idx="65">
                  <c:v>2.673187926754891</c:v>
                </c:pt>
                <c:pt idx="66">
                  <c:v>2.6763536481247048</c:v>
                </c:pt>
                <c:pt idx="67">
                  <c:v>2.6795256946142443</c:v>
                </c:pt>
                <c:pt idx="68">
                  <c:v>2.6827040788611169</c:v>
                </c:pt>
                <c:pt idx="69">
                  <c:v>2.6858888135281771</c:v>
                </c:pt>
                <c:pt idx="70">
                  <c:v>2.6890799113035819</c:v>
                </c:pt>
                <c:pt idx="71">
                  <c:v>2.692277384900839</c:v>
                </c:pt>
                <c:pt idx="72">
                  <c:v>2.6954812470588578</c:v>
                </c:pt>
                <c:pt idx="73">
                  <c:v>2.6979812974990298</c:v>
                </c:pt>
                <c:pt idx="74">
                  <c:v>2.7004852379689801</c:v>
                </c:pt>
                <c:pt idx="75">
                  <c:v>2.7029930745215189</c:v>
                </c:pt>
                <c:pt idx="76">
                  <c:v>2.7055048132188748</c:v>
                </c:pt>
                <c:pt idx="77">
                  <c:v>2.7080204601327091</c:v>
                </c:pt>
                <c:pt idx="78">
                  <c:v>2.7105400213441309</c:v>
                </c:pt>
                <c:pt idx="79">
                  <c:v>2.7130635029437107</c:v>
                </c:pt>
                <c:pt idx="80">
                  <c:v>2.7155909110314957</c:v>
                </c:pt>
                <c:pt idx="81">
                  <c:v>2.718122251717026</c:v>
                </c:pt>
                <c:pt idx="82">
                  <c:v>2.7206575311193459</c:v>
                </c:pt>
                <c:pt idx="83">
                  <c:v>2.7231967553670229</c:v>
                </c:pt>
                <c:pt idx="84">
                  <c:v>2.7257399305981593</c:v>
                </c:pt>
                <c:pt idx="85">
                  <c:v>2.7276419040700945</c:v>
                </c:pt>
                <c:pt idx="86">
                  <c:v>2.7295460873857005</c:v>
                </c:pt>
                <c:pt idx="87">
                  <c:v>2.7314524831125242</c:v>
                </c:pt>
                <c:pt idx="88">
                  <c:v>2.7333610938210979</c:v>
                </c:pt>
                <c:pt idx="89">
                  <c:v>2.7352719220849404</c:v>
                </c:pt>
                <c:pt idx="90">
                  <c:v>2.7371849704805591</c:v>
                </c:pt>
                <c:pt idx="91">
                  <c:v>2.7391002415874568</c:v>
                </c:pt>
                <c:pt idx="92">
                  <c:v>2.7410177379881313</c:v>
                </c:pt>
                <c:pt idx="93">
                  <c:v>2.7429374622680833</c:v>
                </c:pt>
                <c:pt idx="94">
                  <c:v>2.7448594170158156</c:v>
                </c:pt>
                <c:pt idx="95">
                  <c:v>2.7467836048228387</c:v>
                </c:pt>
                <c:pt idx="96">
                  <c:v>2.7487100282836754</c:v>
                </c:pt>
                <c:pt idx="97">
                  <c:v>2.7515379570289955</c:v>
                </c:pt>
                <c:pt idx="98">
                  <c:v>2.7543707034544536</c:v>
                </c:pt>
                <c:pt idx="99">
                  <c:v>2.7572082757674856</c:v>
                </c:pt>
                <c:pt idx="100">
                  <c:v>2.7600506821895077</c:v>
                </c:pt>
                <c:pt idx="101">
                  <c:v>2.762897930955944</c:v>
                </c:pt>
                <c:pt idx="102">
                  <c:v>2.7657500303162483</c:v>
                </c:pt>
                <c:pt idx="103">
                  <c:v>2.7686069885339273</c:v>
                </c:pt>
                <c:pt idx="104">
                  <c:v>2.7714688138865657</c:v>
                </c:pt>
                <c:pt idx="105">
                  <c:v>2.7743355146658519</c:v>
                </c:pt>
                <c:pt idx="106">
                  <c:v>2.7772070991775966</c:v>
                </c:pt>
                <c:pt idx="107">
                  <c:v>2.7800835757417626</c:v>
                </c:pt>
                <c:pt idx="108">
                  <c:v>2.7829649526924869</c:v>
                </c:pt>
                <c:pt idx="109">
                  <c:v>2.7848754028545524</c:v>
                </c:pt>
                <c:pt idx="110">
                  <c:v>2.7867880072939402</c:v>
                </c:pt>
                <c:pt idx="111">
                  <c:v>2.7887027684398751</c:v>
                </c:pt>
                <c:pt idx="112">
                  <c:v>2.7906196887243189</c:v>
                </c:pt>
                <c:pt idx="113">
                  <c:v>2.7925387705819782</c:v>
                </c:pt>
                <c:pt idx="114">
                  <c:v>2.7944600164503024</c:v>
                </c:pt>
                <c:pt idx="115">
                  <c:v>2.796383428769492</c:v>
                </c:pt>
                <c:pt idx="116">
                  <c:v>2.7983090099824972</c:v>
                </c:pt>
                <c:pt idx="117">
                  <c:v>2.8002367625350235</c:v>
                </c:pt>
                <c:pt idx="118">
                  <c:v>2.802166688875535</c:v>
                </c:pt>
                <c:pt idx="119">
                  <c:v>2.8040987914552558</c:v>
                </c:pt>
                <c:pt idx="120">
                  <c:v>2.8060330727281748</c:v>
                </c:pt>
                <c:pt idx="121">
                  <c:v>2.8086734327593104</c:v>
                </c:pt>
                <c:pt idx="122">
                  <c:v>2.8113178523893172</c:v>
                </c:pt>
                <c:pt idx="123">
                  <c:v>2.813966337859898</c:v>
                </c:pt>
                <c:pt idx="124">
                  <c:v>2.8166188954223532</c:v>
                </c:pt>
                <c:pt idx="125">
                  <c:v>2.8192755313375928</c:v>
                </c:pt>
                <c:pt idx="126">
                  <c:v>2.8219362518761555</c:v>
                </c:pt>
                <c:pt idx="127">
                  <c:v>2.8246010633182177</c:v>
                </c:pt>
                <c:pt idx="128">
                  <c:v>2.8272699719536165</c:v>
                </c:pt>
                <c:pt idx="129">
                  <c:v>2.8299429840818546</c:v>
                </c:pt>
                <c:pt idx="130">
                  <c:v>2.8326201060121239</c:v>
                </c:pt>
                <c:pt idx="131">
                  <c:v>2.8353013440633159</c:v>
                </c:pt>
                <c:pt idx="132">
                  <c:v>2.8379867045640363</c:v>
                </c:pt>
                <c:pt idx="133">
                  <c:v>2.8403832104785209</c:v>
                </c:pt>
                <c:pt idx="134">
                  <c:v>2.8427829996672851</c:v>
                </c:pt>
                <c:pt idx="135">
                  <c:v>2.8451860766284982</c:v>
                </c:pt>
                <c:pt idx="136">
                  <c:v>2.8475924458664927</c:v>
                </c:pt>
                <c:pt idx="137">
                  <c:v>2.8500021118917713</c:v>
                </c:pt>
                <c:pt idx="138">
                  <c:v>2.852415079221017</c:v>
                </c:pt>
                <c:pt idx="139">
                  <c:v>2.8548313523771007</c:v>
                </c:pt>
                <c:pt idx="140">
                  <c:v>2.8572509358890894</c:v>
                </c:pt>
                <c:pt idx="141">
                  <c:v>2.8596738342922547</c:v>
                </c:pt>
                <c:pt idx="142">
                  <c:v>2.8621000521280822</c:v>
                </c:pt>
                <c:pt idx="143">
                  <c:v>2.8645295939442805</c:v>
                </c:pt>
                <c:pt idx="144">
                  <c:v>2.8669624642947866</c:v>
                </c:pt>
                <c:pt idx="145">
                  <c:v>2.8685950343960229</c:v>
                </c:pt>
                <c:pt idx="146">
                  <c:v>2.8702291033493683</c:v>
                </c:pt>
                <c:pt idx="147">
                  <c:v>2.8718646725309096</c:v>
                </c:pt>
                <c:pt idx="148">
                  <c:v>2.8735017433179975</c:v>
                </c:pt>
                <c:pt idx="149">
                  <c:v>2.875140317089246</c:v>
                </c:pt>
                <c:pt idx="150">
                  <c:v>2.876780395224535</c:v>
                </c:pt>
                <c:pt idx="151">
                  <c:v>2.8784219791050116</c:v>
                </c:pt>
                <c:pt idx="152">
                  <c:v>2.8800650701130905</c:v>
                </c:pt>
                <c:pt idx="153">
                  <c:v>2.881709669632456</c:v>
                </c:pt>
                <c:pt idx="154">
                  <c:v>2.8833557790480633</c:v>
                </c:pt>
                <c:pt idx="155">
                  <c:v>2.8850033997461377</c:v>
                </c:pt>
                <c:pt idx="156">
                  <c:v>2.8866525331141775</c:v>
                </c:pt>
                <c:pt idx="157">
                  <c:v>2.8899183742372991</c:v>
                </c:pt>
                <c:pt idx="158">
                  <c:v>2.893190147655325</c:v>
                </c:pt>
                <c:pt idx="159">
                  <c:v>2.896467864144078</c:v>
                </c:pt>
                <c:pt idx="160">
                  <c:v>2.8997515344989528</c:v>
                </c:pt>
                <c:pt idx="161">
                  <c:v>2.9030411695349558</c:v>
                </c:pt>
                <c:pt idx="162">
                  <c:v>2.9063367800867375</c:v>
                </c:pt>
                <c:pt idx="163">
                  <c:v>2.9096383770086289</c:v>
                </c:pt>
                <c:pt idx="164">
                  <c:v>2.9129459711746781</c:v>
                </c:pt>
                <c:pt idx="165">
                  <c:v>2.9162595734786851</c:v>
                </c:pt>
                <c:pt idx="166">
                  <c:v>2.9195791948342391</c:v>
                </c:pt>
                <c:pt idx="167">
                  <c:v>2.9229048461747524</c:v>
                </c:pt>
                <c:pt idx="168">
                  <c:v>2.9262365384534981</c:v>
                </c:pt>
                <c:pt idx="169">
                  <c:v>2.9277949314817056</c:v>
                </c:pt>
                <c:pt idx="170">
                  <c:v>2.9293546461969298</c:v>
                </c:pt>
                <c:pt idx="171">
                  <c:v>2.9309156837201042</c:v>
                </c:pt>
                <c:pt idx="172">
                  <c:v>2.9324780451731156</c:v>
                </c:pt>
                <c:pt idx="173">
                  <c:v>2.934041731678799</c:v>
                </c:pt>
                <c:pt idx="174">
                  <c:v>2.9356067443609448</c:v>
                </c:pt>
                <c:pt idx="175">
                  <c:v>2.9371730843442942</c:v>
                </c:pt>
                <c:pt idx="176">
                  <c:v>2.9387407527545437</c:v>
                </c:pt>
                <c:pt idx="177">
                  <c:v>2.9403097507183436</c:v>
                </c:pt>
                <c:pt idx="178">
                  <c:v>2.9418800793633006</c:v>
                </c:pt>
                <c:pt idx="179">
                  <c:v>2.9434517398179767</c:v>
                </c:pt>
                <c:pt idx="180">
                  <c:v>2.9450247332118917</c:v>
                </c:pt>
                <c:pt idx="181">
                  <c:v>2.9471609258592291</c:v>
                </c:pt>
                <c:pt idx="182">
                  <c:v>2.9492995768207519</c:v>
                </c:pt>
                <c:pt idx="183">
                  <c:v>2.9514406889254698</c:v>
                </c:pt>
                <c:pt idx="184">
                  <c:v>2.9535842650056479</c:v>
                </c:pt>
                <c:pt idx="185">
                  <c:v>2.9557303078968094</c:v>
                </c:pt>
                <c:pt idx="186">
                  <c:v>2.9578788204377426</c:v>
                </c:pt>
                <c:pt idx="187">
                  <c:v>2.9600298054705005</c:v>
                </c:pt>
                <c:pt idx="188">
                  <c:v>2.9621832658404084</c:v>
                </c:pt>
                <c:pt idx="189">
                  <c:v>2.9643392043960652</c:v>
                </c:pt>
                <c:pt idx="190">
                  <c:v>2.9664976239893495</c:v>
                </c:pt>
                <c:pt idx="191">
                  <c:v>2.9686585274754185</c:v>
                </c:pt>
                <c:pt idx="192">
                  <c:v>2.9708219177127182</c:v>
                </c:pt>
                <c:pt idx="193">
                  <c:v>2.9733339531478444</c:v>
                </c:pt>
                <c:pt idx="194">
                  <c:v>2.9758493414330385</c:v>
                </c:pt>
                <c:pt idx="195">
                  <c:v>2.9783680870433971</c:v>
                </c:pt>
                <c:pt idx="196">
                  <c:v>2.9808901944599899</c:v>
                </c:pt>
                <c:pt idx="197">
                  <c:v>2.98341566816987</c:v>
                </c:pt>
                <c:pt idx="198">
                  <c:v>2.9859445126660766</c:v>
                </c:pt>
                <c:pt idx="199">
                  <c:v>2.9884767324476478</c:v>
                </c:pt>
                <c:pt idx="200">
                  <c:v>2.9910123320196256</c:v>
                </c:pt>
                <c:pt idx="201">
                  <c:v>2.9935513158930647</c:v>
                </c:pt>
                <c:pt idx="202">
                  <c:v>2.996093688585042</c:v>
                </c:pt>
                <c:pt idx="203">
                  <c:v>2.9986394546186621</c:v>
                </c:pt>
                <c:pt idx="204">
                  <c:v>3.0011886185230674</c:v>
                </c:pt>
                <c:pt idx="205">
                  <c:v>3.002996844909001</c:v>
                </c:pt>
                <c:pt idx="206">
                  <c:v>3.004806780983249</c:v>
                </c:pt>
                <c:pt idx="207">
                  <c:v>3.006618428362331</c:v>
                </c:pt>
                <c:pt idx="208">
                  <c:v>3.0084317886642951</c:v>
                </c:pt>
                <c:pt idx="209">
                  <c:v>3.0102468635087201</c:v>
                </c:pt>
                <c:pt idx="210">
                  <c:v>3.0120636545167159</c:v>
                </c:pt>
                <c:pt idx="211">
                  <c:v>3.0138821633109245</c:v>
                </c:pt>
                <c:pt idx="212">
                  <c:v>3.0157023915155223</c:v>
                </c:pt>
                <c:pt idx="213">
                  <c:v>3.0175243407562222</c:v>
                </c:pt>
                <c:pt idx="214">
                  <c:v>3.0193480126602728</c:v>
                </c:pt>
                <c:pt idx="215">
                  <c:v>3.0211734088564635</c:v>
                </c:pt>
                <c:pt idx="216">
                  <c:v>3.0230005309751204</c:v>
                </c:pt>
                <c:pt idx="217">
                  <c:v>3.0237260982427721</c:v>
                </c:pt>
                <c:pt idx="218">
                  <c:v>3.0244519376812038</c:v>
                </c:pt>
                <c:pt idx="219">
                  <c:v>3.0251780493925091</c:v>
                </c:pt>
                <c:pt idx="220">
                  <c:v>3.0259044334788223</c:v>
                </c:pt>
                <c:pt idx="221">
                  <c:v>3.0266310900423159</c:v>
                </c:pt>
                <c:pt idx="222">
                  <c:v>3.0273580191851988</c:v>
                </c:pt>
                <c:pt idx="223">
                  <c:v>3.0280852210097198</c:v>
                </c:pt>
                <c:pt idx="224">
                  <c:v>3.028812695618166</c:v>
                </c:pt>
                <c:pt idx="225">
                  <c:v>3.0295404431128627</c:v>
                </c:pt>
                <c:pt idx="226">
                  <c:v>3.0302684635961725</c:v>
                </c:pt>
                <c:pt idx="227">
                  <c:v>3.0309967571704988</c:v>
                </c:pt>
                <c:pt idx="228">
                  <c:v>3.0317253239382813</c:v>
                </c:pt>
                <c:pt idx="229">
                  <c:v>3.0356074039823353</c:v>
                </c:pt>
                <c:pt idx="230">
                  <c:v>3.0394972404326541</c:v>
                </c:pt>
                <c:pt idx="231">
                  <c:v>3.0433948487865581</c:v>
                </c:pt>
                <c:pt idx="232">
                  <c:v>3.0473002445723312</c:v>
                </c:pt>
                <c:pt idx="233">
                  <c:v>3.0512134433492832</c:v>
                </c:pt>
                <c:pt idx="234">
                  <c:v>3.0551344607078108</c:v>
                </c:pt>
                <c:pt idx="235">
                  <c:v>3.059063312269461</c:v>
                </c:pt>
                <c:pt idx="236">
                  <c:v>3.0630000136869935</c:v>
                </c:pt>
                <c:pt idx="237">
                  <c:v>3.0669445806444395</c:v>
                </c:pt>
                <c:pt idx="238">
                  <c:v>3.07089702885717</c:v>
                </c:pt>
                <c:pt idx="239">
                  <c:v>3.0748573740719527</c:v>
                </c:pt>
                <c:pt idx="240">
                  <c:v>3.0788256320670206</c:v>
                </c:pt>
                <c:pt idx="241">
                  <c:v>3.0806710565595914</c:v>
                </c:pt>
                <c:pt idx="242">
                  <c:v>3.0825181923352858</c:v>
                </c:pt>
                <c:pt idx="243">
                  <c:v>3.0843670409809958</c:v>
                </c:pt>
                <c:pt idx="244">
                  <c:v>3.0862176040850864</c:v>
                </c:pt>
                <c:pt idx="245">
                  <c:v>3.0880698832373938</c:v>
                </c:pt>
                <c:pt idx="246">
                  <c:v>3.0899238800292288</c:v>
                </c:pt>
                <c:pt idx="247">
                  <c:v>3.0917795960533789</c:v>
                </c:pt>
                <c:pt idx="248">
                  <c:v>3.0936370329041063</c:v>
                </c:pt>
                <c:pt idx="249">
                  <c:v>3.0954961921771549</c:v>
                </c:pt>
                <c:pt idx="250">
                  <c:v>3.0973570754697439</c:v>
                </c:pt>
                <c:pt idx="251">
                  <c:v>3.0992196843805795</c:v>
                </c:pt>
                <c:pt idx="252">
                  <c:v>3.1010840205098447</c:v>
                </c:pt>
                <c:pt idx="253">
                  <c:v>3.1025959654122248</c:v>
                </c:pt>
                <c:pt idx="254">
                  <c:v>3.1041090462948064</c:v>
                </c:pt>
                <c:pt idx="255">
                  <c:v>3.1056232640110917</c:v>
                </c:pt>
                <c:pt idx="256">
                  <c:v>3.1071386194152266</c:v>
                </c:pt>
                <c:pt idx="257">
                  <c:v>3.1086551133619977</c:v>
                </c:pt>
                <c:pt idx="258">
                  <c:v>3.1101727467068354</c:v>
                </c:pt>
                <c:pt idx="259">
                  <c:v>3.1116915203058104</c:v>
                </c:pt>
                <c:pt idx="260">
                  <c:v>3.1132114350156384</c:v>
                </c:pt>
                <c:pt idx="261">
                  <c:v>3.1147324916936778</c:v>
                </c:pt>
                <c:pt idx="262">
                  <c:v>3.1162546911979323</c:v>
                </c:pt>
                <c:pt idx="263">
                  <c:v>3.11777803438705</c:v>
                </c:pt>
                <c:pt idx="264">
                  <c:v>3.1193025221203223</c:v>
                </c:pt>
                <c:pt idx="265">
                  <c:v>3.1212486172384102</c:v>
                </c:pt>
                <c:pt idx="266">
                  <c:v>3.1231965775023989</c:v>
                </c:pt>
                <c:pt idx="267">
                  <c:v>3.1251464046998505</c:v>
                </c:pt>
                <c:pt idx="268">
                  <c:v>3.1270981006200449</c:v>
                </c:pt>
                <c:pt idx="269">
                  <c:v>3.1290516670539716</c:v>
                </c:pt>
                <c:pt idx="270">
                  <c:v>3.1310071057943398</c:v>
                </c:pt>
                <c:pt idx="271">
                  <c:v>3.1329644186355754</c:v>
                </c:pt>
                <c:pt idx="272">
                  <c:v>3.1349236073738256</c:v>
                </c:pt>
                <c:pt idx="273">
                  <c:v>3.1368846738069571</c:v>
                </c:pt>
                <c:pt idx="274">
                  <c:v>3.1388476197345616</c:v>
                </c:pt>
                <c:pt idx="275">
                  <c:v>3.1408124469579546</c:v>
                </c:pt>
                <c:pt idx="276">
                  <c:v>3.1427791572801773</c:v>
                </c:pt>
                <c:pt idx="277">
                  <c:v>3.1445894313264384</c:v>
                </c:pt>
                <c:pt idx="278">
                  <c:v>3.146401300814512</c:v>
                </c:pt>
                <c:pt idx="279">
                  <c:v>3.1482147671505016</c:v>
                </c:pt>
                <c:pt idx="280">
                  <c:v>3.1500298317417501</c:v>
                </c:pt>
                <c:pt idx="281">
                  <c:v>3.1518464959968417</c:v>
                </c:pt>
                <c:pt idx="282">
                  <c:v>3.1536647613256035</c:v>
                </c:pt>
                <c:pt idx="283">
                  <c:v>3.1554846291391021</c:v>
                </c:pt>
                <c:pt idx="284">
                  <c:v>3.1573061008496497</c:v>
                </c:pt>
                <c:pt idx="285">
                  <c:v>3.1591291778708026</c:v>
                </c:pt>
                <c:pt idx="286">
                  <c:v>3.1609538616173625</c:v>
                </c:pt>
                <c:pt idx="287">
                  <c:v>3.1627801535053797</c:v>
                </c:pt>
                <c:pt idx="288">
                  <c:v>3.1646080549521498</c:v>
                </c:pt>
                <c:pt idx="289">
                  <c:v>3.1655157835359553</c:v>
                </c:pt>
                <c:pt idx="290">
                  <c:v>3.1664239090491941</c:v>
                </c:pt>
                <c:pt idx="291">
                  <c:v>3.1673324316654341</c:v>
                </c:pt>
                <c:pt idx="292">
                  <c:v>3.1682413515583194</c:v>
                </c:pt>
                <c:pt idx="293">
                  <c:v>3.1691506689015707</c:v>
                </c:pt>
                <c:pt idx="294">
                  <c:v>3.1700603838689831</c:v>
                </c:pt>
                <c:pt idx="295">
                  <c:v>3.170970496634431</c:v>
                </c:pt>
                <c:pt idx="296">
                  <c:v>3.1718810073718622</c:v>
                </c:pt>
                <c:pt idx="297">
                  <c:v>3.1727919162552984</c:v>
                </c:pt>
                <c:pt idx="298">
                  <c:v>3.1737032234588423</c:v>
                </c:pt>
                <c:pt idx="299">
                  <c:v>3.174614929156669</c:v>
                </c:pt>
                <c:pt idx="300">
                  <c:v>3.1755270335230321</c:v>
                </c:pt>
                <c:pt idx="301">
                  <c:v>3.1766407624393338</c:v>
                </c:pt>
                <c:pt idx="302">
                  <c:v>3.1777550857598547</c:v>
                </c:pt>
                <c:pt idx="303">
                  <c:v>3.1788700038018316</c:v>
                </c:pt>
                <c:pt idx="304">
                  <c:v>3.1799855168826721</c:v>
                </c:pt>
                <c:pt idx="305">
                  <c:v>3.1811016253199504</c:v>
                </c:pt>
                <c:pt idx="306">
                  <c:v>3.1822183294314126</c:v>
                </c:pt>
                <c:pt idx="307">
                  <c:v>3.1833356295349748</c:v>
                </c:pt>
                <c:pt idx="308">
                  <c:v>3.1844535259487214</c:v>
                </c:pt>
                <c:pt idx="309">
                  <c:v>3.1855720189909063</c:v>
                </c:pt>
                <c:pt idx="310">
                  <c:v>3.1866911089799546</c:v>
                </c:pt>
                <c:pt idx="311">
                  <c:v>3.1878107962344595</c:v>
                </c:pt>
                <c:pt idx="312">
                  <c:v>3.1889310810731875</c:v>
                </c:pt>
                <c:pt idx="313">
                  <c:v>3.1904513415738398</c:v>
                </c:pt>
                <c:pt idx="314">
                  <c:v>3.1919727025445459</c:v>
                </c:pt>
                <c:pt idx="315">
                  <c:v>3.1934951647819014</c:v>
                </c:pt>
                <c:pt idx="316">
                  <c:v>3.1950187290830812</c:v>
                </c:pt>
                <c:pt idx="317">
                  <c:v>3.1965433962458336</c:v>
                </c:pt>
                <c:pt idx="318">
                  <c:v>3.1980691670684882</c:v>
                </c:pt>
                <c:pt idx="319">
                  <c:v>3.1995960423499481</c:v>
                </c:pt>
                <c:pt idx="320">
                  <c:v>3.2011240228897</c:v>
                </c:pt>
                <c:pt idx="321">
                  <c:v>3.2026531094878044</c:v>
                </c:pt>
                <c:pt idx="322">
                  <c:v>3.2041833029449052</c:v>
                </c:pt>
                <c:pt idx="323">
                  <c:v>3.2057146040622229</c:v>
                </c:pt>
                <c:pt idx="324">
                  <c:v>3.2072470136415578</c:v>
                </c:pt>
                <c:pt idx="325">
                  <c:v>3.2082645735241684</c:v>
                </c:pt>
                <c:pt idx="326">
                  <c:v>3.2092826221615987</c:v>
                </c:pt>
                <c:pt idx="327">
                  <c:v>3.2103011597886075</c:v>
                </c:pt>
                <c:pt idx="328">
                  <c:v>3.2113201866400658</c:v>
                </c:pt>
                <c:pt idx="329">
                  <c:v>3.2123397029509606</c:v>
                </c:pt>
                <c:pt idx="330">
                  <c:v>3.2133597089563857</c:v>
                </c:pt>
                <c:pt idx="331">
                  <c:v>3.2143802048915546</c:v>
                </c:pt>
                <c:pt idx="332">
                  <c:v>3.2154011909917894</c:v>
                </c:pt>
                <c:pt idx="333">
                  <c:v>3.2164226674925267</c:v>
                </c:pt>
                <c:pt idx="334">
                  <c:v>3.2174446346293148</c:v>
                </c:pt>
                <c:pt idx="335">
                  <c:v>3.2184670926378169</c:v>
                </c:pt>
                <c:pt idx="336">
                  <c:v>3.2194900417538088</c:v>
                </c:pt>
                <c:pt idx="337">
                  <c:v>3.2200584416345022</c:v>
                </c:pt>
                <c:pt idx="338">
                  <c:v>3.2206269931421643</c:v>
                </c:pt>
                <c:pt idx="339">
                  <c:v>3.221195696317241</c:v>
                </c:pt>
                <c:pt idx="340">
                  <c:v>3.2217645512001933</c:v>
                </c:pt>
                <c:pt idx="341">
                  <c:v>3.2223335578314911</c:v>
                </c:pt>
                <c:pt idx="342">
                  <c:v>3.222902716251614</c:v>
                </c:pt>
                <c:pt idx="343">
                  <c:v>3.2234720265010539</c:v>
                </c:pt>
                <c:pt idx="344">
                  <c:v>3.2240414886203128</c:v>
                </c:pt>
                <c:pt idx="345">
                  <c:v>3.2246111026499049</c:v>
                </c:pt>
                <c:pt idx="346">
                  <c:v>3.2251808686303516</c:v>
                </c:pt>
                <c:pt idx="347">
                  <c:v>3.2257507866021884</c:v>
                </c:pt>
                <c:pt idx="348">
                  <c:v>3.2263208566059616</c:v>
                </c:pt>
                <c:pt idx="349">
                  <c:v>3.2275143500870156</c:v>
                </c:pt>
                <c:pt idx="350">
                  <c:v>3.2287085099428428</c:v>
                </c:pt>
                <c:pt idx="351">
                  <c:v>3.2299033365455081</c:v>
                </c:pt>
                <c:pt idx="352">
                  <c:v>3.2310988302672818</c:v>
                </c:pt>
                <c:pt idx="353">
                  <c:v>3.2322949914806429</c:v>
                </c:pt>
                <c:pt idx="354">
                  <c:v>3.233491820558279</c:v>
                </c:pt>
                <c:pt idx="355">
                  <c:v>3.2346893178730856</c:v>
                </c:pt>
                <c:pt idx="356">
                  <c:v>3.235887483798165</c:v>
                </c:pt>
                <c:pt idx="357">
                  <c:v>3.2370863187068295</c:v>
                </c:pt>
                <c:pt idx="358">
                  <c:v>3.2382858229725979</c:v>
                </c:pt>
                <c:pt idx="359">
                  <c:v>3.2394859969692007</c:v>
                </c:pt>
                <c:pt idx="360">
                  <c:v>3.2406868410705743</c:v>
                </c:pt>
                <c:pt idx="361">
                  <c:v>3.2422385805880118</c:v>
                </c:pt>
                <c:pt idx="362">
                  <c:v>3.2437914390462037</c:v>
                </c:pt>
                <c:pt idx="363">
                  <c:v>3.2453454172520058</c:v>
                </c:pt>
                <c:pt idx="364">
                  <c:v>3.246900516012853</c:v>
                </c:pt>
                <c:pt idx="365">
                  <c:v>3.2484567361367649</c:v>
                </c:pt>
                <c:pt idx="366">
                  <c:v>3.2500140784323426</c:v>
                </c:pt>
                <c:pt idx="367">
                  <c:v>3.2515725437087717</c:v>
                </c:pt>
                <c:pt idx="368">
                  <c:v>3.2531321327758187</c:v>
                </c:pt>
                <c:pt idx="369">
                  <c:v>3.2546928464438372</c:v>
                </c:pt>
                <c:pt idx="370">
                  <c:v>3.2562546855237615</c:v>
                </c:pt>
                <c:pt idx="371">
                  <c:v>3.2578176508271142</c:v>
                </c:pt>
                <c:pt idx="372">
                  <c:v>3.259381743166001</c:v>
                </c:pt>
                <c:pt idx="373">
                  <c:v>3.2608147370109037</c:v>
                </c:pt>
                <c:pt idx="374">
                  <c:v>3.2622486768783405</c:v>
                </c:pt>
                <c:pt idx="375">
                  <c:v>3.2636835633928492</c:v>
                </c:pt>
                <c:pt idx="376">
                  <c:v>3.2651193971793804</c:v>
                </c:pt>
                <c:pt idx="377">
                  <c:v>3.2665561788632944</c:v>
                </c:pt>
                <c:pt idx="378">
                  <c:v>3.2679939090703698</c:v>
                </c:pt>
                <c:pt idx="379">
                  <c:v>3.2694325884267927</c:v>
                </c:pt>
                <c:pt idx="380">
                  <c:v>3.270872217559166</c:v>
                </c:pt>
                <c:pt idx="381">
                  <c:v>3.2723127970945054</c:v>
                </c:pt>
                <c:pt idx="382">
                  <c:v>3.2737543276602397</c:v>
                </c:pt>
                <c:pt idx="383">
                  <c:v>3.2751968098842132</c:v>
                </c:pt>
                <c:pt idx="384">
                  <c:v>3.2766402443946845</c:v>
                </c:pt>
                <c:pt idx="385">
                  <c:v>3.2775489879230602</c:v>
                </c:pt>
                <c:pt idx="386">
                  <c:v>3.27845810889856</c:v>
                </c:pt>
                <c:pt idx="387">
                  <c:v>3.2793676074779547</c:v>
                </c:pt>
                <c:pt idx="388">
                  <c:v>3.2802774838180841</c:v>
                </c:pt>
                <c:pt idx="389">
                  <c:v>3.2811877380758512</c:v>
                </c:pt>
                <c:pt idx="390">
                  <c:v>3.2820983704082227</c:v>
                </c:pt>
                <c:pt idx="391">
                  <c:v>3.283009380972234</c:v>
                </c:pt>
                <c:pt idx="392">
                  <c:v>3.2839207699249826</c:v>
                </c:pt>
                <c:pt idx="393">
                  <c:v>3.2848325374236325</c:v>
                </c:pt>
                <c:pt idx="394">
                  <c:v>3.2857446836254143</c:v>
                </c:pt>
                <c:pt idx="395">
                  <c:v>3.28665720868762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'3-2'!$C$5</c:f>
              <c:strCache>
                <c:ptCount val="1"/>
                <c:pt idx="0">
                  <c:v>Esc Alto ACPM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'3-2'!$A$6:$A$401</c:f>
              <c:numCache>
                <c:formatCode>mmm\-yy</c:formatCode>
                <c:ptCount val="3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  <c:pt idx="264">
                  <c:v>51136</c:v>
                </c:pt>
                <c:pt idx="265">
                  <c:v>51167</c:v>
                </c:pt>
                <c:pt idx="266">
                  <c:v>51196</c:v>
                </c:pt>
                <c:pt idx="267">
                  <c:v>51227</c:v>
                </c:pt>
                <c:pt idx="268">
                  <c:v>51257</c:v>
                </c:pt>
                <c:pt idx="269">
                  <c:v>51288</c:v>
                </c:pt>
                <c:pt idx="270">
                  <c:v>51318</c:v>
                </c:pt>
                <c:pt idx="271">
                  <c:v>51349</c:v>
                </c:pt>
                <c:pt idx="272">
                  <c:v>51380</c:v>
                </c:pt>
                <c:pt idx="273">
                  <c:v>51410</c:v>
                </c:pt>
                <c:pt idx="274">
                  <c:v>51441</c:v>
                </c:pt>
                <c:pt idx="275">
                  <c:v>51471</c:v>
                </c:pt>
                <c:pt idx="276">
                  <c:v>51502</c:v>
                </c:pt>
                <c:pt idx="277">
                  <c:v>51533</c:v>
                </c:pt>
                <c:pt idx="278">
                  <c:v>51561</c:v>
                </c:pt>
                <c:pt idx="279">
                  <c:v>51592</c:v>
                </c:pt>
                <c:pt idx="280">
                  <c:v>51622</c:v>
                </c:pt>
                <c:pt idx="281">
                  <c:v>51653</c:v>
                </c:pt>
                <c:pt idx="282">
                  <c:v>51683</c:v>
                </c:pt>
                <c:pt idx="283">
                  <c:v>51714</c:v>
                </c:pt>
                <c:pt idx="284">
                  <c:v>51745</c:v>
                </c:pt>
                <c:pt idx="285">
                  <c:v>51775</c:v>
                </c:pt>
                <c:pt idx="286">
                  <c:v>51806</c:v>
                </c:pt>
                <c:pt idx="287">
                  <c:v>51836</c:v>
                </c:pt>
                <c:pt idx="288">
                  <c:v>51867</c:v>
                </c:pt>
                <c:pt idx="289">
                  <c:v>51898</c:v>
                </c:pt>
                <c:pt idx="290">
                  <c:v>51926</c:v>
                </c:pt>
                <c:pt idx="291">
                  <c:v>51957</c:v>
                </c:pt>
                <c:pt idx="292">
                  <c:v>51987</c:v>
                </c:pt>
                <c:pt idx="293">
                  <c:v>52018</c:v>
                </c:pt>
                <c:pt idx="294">
                  <c:v>52048</c:v>
                </c:pt>
                <c:pt idx="295">
                  <c:v>52079</c:v>
                </c:pt>
                <c:pt idx="296">
                  <c:v>52110</c:v>
                </c:pt>
                <c:pt idx="297">
                  <c:v>52140</c:v>
                </c:pt>
                <c:pt idx="298">
                  <c:v>52171</c:v>
                </c:pt>
                <c:pt idx="299">
                  <c:v>52201</c:v>
                </c:pt>
                <c:pt idx="300">
                  <c:v>52232</c:v>
                </c:pt>
                <c:pt idx="301">
                  <c:v>52263</c:v>
                </c:pt>
                <c:pt idx="302">
                  <c:v>52291</c:v>
                </c:pt>
                <c:pt idx="303">
                  <c:v>52322</c:v>
                </c:pt>
                <c:pt idx="304">
                  <c:v>52352</c:v>
                </c:pt>
                <c:pt idx="305">
                  <c:v>52383</c:v>
                </c:pt>
                <c:pt idx="306">
                  <c:v>52413</c:v>
                </c:pt>
                <c:pt idx="307">
                  <c:v>52444</c:v>
                </c:pt>
                <c:pt idx="308">
                  <c:v>52475</c:v>
                </c:pt>
                <c:pt idx="309">
                  <c:v>52505</c:v>
                </c:pt>
                <c:pt idx="310">
                  <c:v>52536</c:v>
                </c:pt>
                <c:pt idx="311">
                  <c:v>52566</c:v>
                </c:pt>
                <c:pt idx="312">
                  <c:v>52597</c:v>
                </c:pt>
                <c:pt idx="313">
                  <c:v>52628</c:v>
                </c:pt>
                <c:pt idx="314">
                  <c:v>52657</c:v>
                </c:pt>
                <c:pt idx="315">
                  <c:v>52688</c:v>
                </c:pt>
                <c:pt idx="316">
                  <c:v>52718</c:v>
                </c:pt>
                <c:pt idx="317">
                  <c:v>52749</c:v>
                </c:pt>
                <c:pt idx="318">
                  <c:v>52779</c:v>
                </c:pt>
                <c:pt idx="319">
                  <c:v>52810</c:v>
                </c:pt>
                <c:pt idx="320">
                  <c:v>52841</c:v>
                </c:pt>
                <c:pt idx="321">
                  <c:v>52871</c:v>
                </c:pt>
                <c:pt idx="322">
                  <c:v>52902</c:v>
                </c:pt>
                <c:pt idx="323">
                  <c:v>52932</c:v>
                </c:pt>
                <c:pt idx="324">
                  <c:v>52963</c:v>
                </c:pt>
                <c:pt idx="325">
                  <c:v>52994</c:v>
                </c:pt>
                <c:pt idx="326">
                  <c:v>53022</c:v>
                </c:pt>
                <c:pt idx="327">
                  <c:v>53053</c:v>
                </c:pt>
                <c:pt idx="328">
                  <c:v>53083</c:v>
                </c:pt>
                <c:pt idx="329">
                  <c:v>53114</c:v>
                </c:pt>
                <c:pt idx="330">
                  <c:v>53144</c:v>
                </c:pt>
                <c:pt idx="331">
                  <c:v>53175</c:v>
                </c:pt>
                <c:pt idx="332">
                  <c:v>53206</c:v>
                </c:pt>
                <c:pt idx="333">
                  <c:v>53236</c:v>
                </c:pt>
                <c:pt idx="334">
                  <c:v>53267</c:v>
                </c:pt>
                <c:pt idx="335">
                  <c:v>53297</c:v>
                </c:pt>
                <c:pt idx="336">
                  <c:v>53328</c:v>
                </c:pt>
                <c:pt idx="337">
                  <c:v>53359</c:v>
                </c:pt>
                <c:pt idx="338">
                  <c:v>53387</c:v>
                </c:pt>
                <c:pt idx="339">
                  <c:v>53418</c:v>
                </c:pt>
                <c:pt idx="340">
                  <c:v>53448</c:v>
                </c:pt>
                <c:pt idx="341">
                  <c:v>53479</c:v>
                </c:pt>
                <c:pt idx="342">
                  <c:v>53509</c:v>
                </c:pt>
                <c:pt idx="343">
                  <c:v>53540</c:v>
                </c:pt>
                <c:pt idx="344">
                  <c:v>53571</c:v>
                </c:pt>
                <c:pt idx="345">
                  <c:v>53601</c:v>
                </c:pt>
                <c:pt idx="346">
                  <c:v>53632</c:v>
                </c:pt>
                <c:pt idx="347">
                  <c:v>53662</c:v>
                </c:pt>
                <c:pt idx="348">
                  <c:v>53693</c:v>
                </c:pt>
                <c:pt idx="349">
                  <c:v>53724</c:v>
                </c:pt>
                <c:pt idx="350">
                  <c:v>53752</c:v>
                </c:pt>
                <c:pt idx="351">
                  <c:v>53783</c:v>
                </c:pt>
                <c:pt idx="352">
                  <c:v>53813</c:v>
                </c:pt>
                <c:pt idx="353">
                  <c:v>53844</c:v>
                </c:pt>
                <c:pt idx="354">
                  <c:v>53874</c:v>
                </c:pt>
                <c:pt idx="355">
                  <c:v>53905</c:v>
                </c:pt>
                <c:pt idx="356">
                  <c:v>53936</c:v>
                </c:pt>
                <c:pt idx="357">
                  <c:v>53966</c:v>
                </c:pt>
                <c:pt idx="358">
                  <c:v>53997</c:v>
                </c:pt>
                <c:pt idx="359">
                  <c:v>54027</c:v>
                </c:pt>
                <c:pt idx="360">
                  <c:v>54058</c:v>
                </c:pt>
                <c:pt idx="361">
                  <c:v>54089</c:v>
                </c:pt>
                <c:pt idx="362">
                  <c:v>54118</c:v>
                </c:pt>
                <c:pt idx="363">
                  <c:v>54149</c:v>
                </c:pt>
                <c:pt idx="364">
                  <c:v>54179</c:v>
                </c:pt>
                <c:pt idx="365">
                  <c:v>54210</c:v>
                </c:pt>
                <c:pt idx="366">
                  <c:v>54240</c:v>
                </c:pt>
                <c:pt idx="367">
                  <c:v>54271</c:v>
                </c:pt>
                <c:pt idx="368">
                  <c:v>54302</c:v>
                </c:pt>
                <c:pt idx="369">
                  <c:v>54332</c:v>
                </c:pt>
                <c:pt idx="370">
                  <c:v>54363</c:v>
                </c:pt>
                <c:pt idx="371">
                  <c:v>54393</c:v>
                </c:pt>
                <c:pt idx="372">
                  <c:v>54424</c:v>
                </c:pt>
                <c:pt idx="373">
                  <c:v>54455</c:v>
                </c:pt>
                <c:pt idx="374">
                  <c:v>54483</c:v>
                </c:pt>
                <c:pt idx="375">
                  <c:v>54514</c:v>
                </c:pt>
                <c:pt idx="376">
                  <c:v>54544</c:v>
                </c:pt>
                <c:pt idx="377">
                  <c:v>54575</c:v>
                </c:pt>
                <c:pt idx="378">
                  <c:v>54605</c:v>
                </c:pt>
                <c:pt idx="379">
                  <c:v>54636</c:v>
                </c:pt>
                <c:pt idx="380">
                  <c:v>54667</c:v>
                </c:pt>
                <c:pt idx="381">
                  <c:v>54697</c:v>
                </c:pt>
                <c:pt idx="382">
                  <c:v>54728</c:v>
                </c:pt>
                <c:pt idx="383">
                  <c:v>54758</c:v>
                </c:pt>
                <c:pt idx="384">
                  <c:v>54789</c:v>
                </c:pt>
                <c:pt idx="385">
                  <c:v>54820</c:v>
                </c:pt>
                <c:pt idx="386">
                  <c:v>54848</c:v>
                </c:pt>
                <c:pt idx="387">
                  <c:v>54879</c:v>
                </c:pt>
                <c:pt idx="388">
                  <c:v>54909</c:v>
                </c:pt>
                <c:pt idx="389">
                  <c:v>54940</c:v>
                </c:pt>
                <c:pt idx="390">
                  <c:v>54970</c:v>
                </c:pt>
                <c:pt idx="391">
                  <c:v>55001</c:v>
                </c:pt>
                <c:pt idx="392">
                  <c:v>55032</c:v>
                </c:pt>
                <c:pt idx="393">
                  <c:v>55062</c:v>
                </c:pt>
                <c:pt idx="394">
                  <c:v>55093</c:v>
                </c:pt>
                <c:pt idx="395">
                  <c:v>55123</c:v>
                </c:pt>
              </c:numCache>
            </c:numRef>
          </c:cat>
          <c:val>
            <c:numRef>
              <c:f>'3-2'!$C$6:$C$401</c:f>
              <c:numCache>
                <c:formatCode>0.00</c:formatCode>
                <c:ptCount val="396"/>
                <c:pt idx="0">
                  <c:v>2.6654756201662009</c:v>
                </c:pt>
                <c:pt idx="1">
                  <c:v>2.7096240800996738</c:v>
                </c:pt>
                <c:pt idx="2">
                  <c:v>2.7550086969112844</c:v>
                </c:pt>
                <c:pt idx="3">
                  <c:v>2.8016640829936197</c:v>
                </c:pt>
                <c:pt idx="4">
                  <c:v>2.8496258198862607</c:v>
                </c:pt>
                <c:pt idx="5">
                  <c:v>2.898930485411896</c:v>
                </c:pt>
                <c:pt idx="6">
                  <c:v>2.949615681572249</c:v>
                </c:pt>
                <c:pt idx="7">
                  <c:v>3.0017200632250916</c:v>
                </c:pt>
                <c:pt idx="8">
                  <c:v>3.0552833675642135</c:v>
                </c:pt>
                <c:pt idx="9">
                  <c:v>3.110346444424831</c:v>
                </c:pt>
                <c:pt idx="10">
                  <c:v>3.1669512874375458</c:v>
                </c:pt>
                <c:pt idx="11">
                  <c:v>3.214901202736387</c:v>
                </c:pt>
                <c:pt idx="12">
                  <c:v>3.2744335789818262</c:v>
                </c:pt>
                <c:pt idx="13">
                  <c:v>3.3356328617621367</c:v>
                </c:pt>
                <c:pt idx="14">
                  <c:v>3.3985457244602966</c:v>
                </c:pt>
                <c:pt idx="15">
                  <c:v>3.4632201473140043</c:v>
                </c:pt>
                <c:pt idx="16">
                  <c:v>3.5297054540076163</c:v>
                </c:pt>
                <c:pt idx="17">
                  <c:v>3.5980523492886496</c:v>
                </c:pt>
                <c:pt idx="18">
                  <c:v>3.6683129576375508</c:v>
                </c:pt>
                <c:pt idx="19">
                  <c:v>3.7405408630202226</c:v>
                </c:pt>
                <c:pt idx="20">
                  <c:v>3.7943296250573857</c:v>
                </c:pt>
                <c:pt idx="21">
                  <c:v>3.7800416021705185</c:v>
                </c:pt>
                <c:pt idx="22">
                  <c:v>3.8248048185443437</c:v>
                </c:pt>
                <c:pt idx="23">
                  <c:v>3.8247382655558395</c:v>
                </c:pt>
                <c:pt idx="24">
                  <c:v>3.7481304515514564</c:v>
                </c:pt>
                <c:pt idx="25">
                  <c:v>3.6736676563391955</c:v>
                </c:pt>
                <c:pt idx="26">
                  <c:v>3.6584029776470999</c:v>
                </c:pt>
                <c:pt idx="27">
                  <c:v>3.6635371613119023</c:v>
                </c:pt>
                <c:pt idx="28">
                  <c:v>3.668681603089337</c:v>
                </c:pt>
                <c:pt idx="29">
                  <c:v>3.6738363234751414</c:v>
                </c:pt>
                <c:pt idx="30">
                  <c:v>3.6790013430060018</c:v>
                </c:pt>
                <c:pt idx="31">
                  <c:v>3.684176682259638</c:v>
                </c:pt>
                <c:pt idx="32">
                  <c:v>3.6893623618548821</c:v>
                </c:pt>
                <c:pt idx="33">
                  <c:v>3.6945584024517659</c:v>
                </c:pt>
                <c:pt idx="34">
                  <c:v>3.6997648247515986</c:v>
                </c:pt>
                <c:pt idx="35">
                  <c:v>3.7049816494970482</c:v>
                </c:pt>
                <c:pt idx="36">
                  <c:v>3.7782362782517858</c:v>
                </c:pt>
                <c:pt idx="37">
                  <c:v>3.8137801257001973</c:v>
                </c:pt>
                <c:pt idx="38">
                  <c:v>3.8192247533205288</c:v>
                </c:pt>
                <c:pt idx="39">
                  <c:v>3.8246802593213411</c:v>
                </c:pt>
                <c:pt idx="40">
                  <c:v>3.8301466654376704</c:v>
                </c:pt>
                <c:pt idx="41">
                  <c:v>3.8356239934479746</c:v>
                </c:pt>
                <c:pt idx="42">
                  <c:v>3.8411122651742282</c:v>
                </c:pt>
                <c:pt idx="43">
                  <c:v>3.8466115024820047</c:v>
                </c:pt>
                <c:pt idx="44">
                  <c:v>3.852121727280565</c:v>
                </c:pt>
                <c:pt idx="45">
                  <c:v>3.8576429615229442</c:v>
                </c:pt>
                <c:pt idx="46">
                  <c:v>3.8631752272060407</c:v>
                </c:pt>
                <c:pt idx="47">
                  <c:v>3.8687185463707037</c:v>
                </c:pt>
                <c:pt idx="48">
                  <c:v>3.9135034278364094</c:v>
                </c:pt>
                <c:pt idx="49">
                  <c:v>3.9191473028799386</c:v>
                </c:pt>
                <c:pt idx="50">
                  <c:v>3.924802454400834</c:v>
                </c:pt>
                <c:pt idx="51">
                  <c:v>3.9304689049295245</c:v>
                </c:pt>
                <c:pt idx="52">
                  <c:v>3.9361466770414584</c:v>
                </c:pt>
                <c:pt idx="53">
                  <c:v>3.9418357933571917</c:v>
                </c:pt>
                <c:pt idx="54">
                  <c:v>3.9475362765424702</c:v>
                </c:pt>
                <c:pt idx="55">
                  <c:v>3.9532481493083322</c:v>
                </c:pt>
                <c:pt idx="56">
                  <c:v>3.9589714344111897</c:v>
                </c:pt>
                <c:pt idx="57">
                  <c:v>3.9647061546529221</c:v>
                </c:pt>
                <c:pt idx="58">
                  <c:v>3.9704523328809662</c:v>
                </c:pt>
                <c:pt idx="59">
                  <c:v>3.9762099919884113</c:v>
                </c:pt>
                <c:pt idx="60">
                  <c:v>4.0134875881164662</c:v>
                </c:pt>
                <c:pt idx="61">
                  <c:v>4.0193312317784597</c:v>
                </c:pt>
                <c:pt idx="62">
                  <c:v>4.0251865510560503</c:v>
                </c:pt>
                <c:pt idx="63">
                  <c:v>4.031053569277149</c:v>
                </c:pt>
                <c:pt idx="64">
                  <c:v>4.0369323098162742</c:v>
                </c:pt>
                <c:pt idx="65">
                  <c:v>4.0428227960946499</c:v>
                </c:pt>
                <c:pt idx="66">
                  <c:v>4.0487250515802948</c:v>
                </c:pt>
                <c:pt idx="67">
                  <c:v>4.0546390997881154</c:v>
                </c:pt>
                <c:pt idx="68">
                  <c:v>4.0605649642800019</c:v>
                </c:pt>
                <c:pt idx="69">
                  <c:v>4.0665026686649224</c:v>
                </c:pt>
                <c:pt idx="70">
                  <c:v>4.0724522365990143</c:v>
                </c:pt>
                <c:pt idx="71">
                  <c:v>4.0784136917856797</c:v>
                </c:pt>
                <c:pt idx="72">
                  <c:v>4.1326816602832439</c:v>
                </c:pt>
                <c:pt idx="73">
                  <c:v>4.137417966566348</c:v>
                </c:pt>
                <c:pt idx="74">
                  <c:v>4.1421616424497536</c:v>
                </c:pt>
                <c:pt idx="75">
                  <c:v>4.1469126994004153</c:v>
                </c:pt>
                <c:pt idx="76">
                  <c:v>4.151671148903131</c:v>
                </c:pt>
                <c:pt idx="77">
                  <c:v>4.1564370024605681</c:v>
                </c:pt>
                <c:pt idx="78">
                  <c:v>4.1612102715932897</c:v>
                </c:pt>
                <c:pt idx="79">
                  <c:v>4.1659909678397868</c:v>
                </c:pt>
                <c:pt idx="80">
                  <c:v>4.1707791027565051</c:v>
                </c:pt>
                <c:pt idx="81">
                  <c:v>4.1755746879178695</c:v>
                </c:pt>
                <c:pt idx="82">
                  <c:v>4.1803777349163154</c:v>
                </c:pt>
                <c:pt idx="83">
                  <c:v>4.1851882553623163</c:v>
                </c:pt>
                <c:pt idx="84">
                  <c:v>4.2377873198593692</c:v>
                </c:pt>
                <c:pt idx="85">
                  <c:v>4.2414460940444618</c:v>
                </c:pt>
                <c:pt idx="86">
                  <c:v>4.2451091192451926</c:v>
                </c:pt>
                <c:pt idx="87">
                  <c:v>4.2487764004006836</c:v>
                </c:pt>
                <c:pt idx="88">
                  <c:v>4.252447942455797</c:v>
                </c:pt>
                <c:pt idx="89">
                  <c:v>4.2561237503611391</c:v>
                </c:pt>
                <c:pt idx="90">
                  <c:v>4.2598038290730669</c:v>
                </c:pt>
                <c:pt idx="91">
                  <c:v>4.2634881835537</c:v>
                </c:pt>
                <c:pt idx="92">
                  <c:v>4.2671768187709187</c:v>
                </c:pt>
                <c:pt idx="93">
                  <c:v>4.2708697396983775</c:v>
                </c:pt>
                <c:pt idx="94">
                  <c:v>4.27456695131551</c:v>
                </c:pt>
                <c:pt idx="95">
                  <c:v>4.2782684586075339</c:v>
                </c:pt>
                <c:pt idx="96">
                  <c:v>4.2839563447718385</c:v>
                </c:pt>
                <c:pt idx="97">
                  <c:v>4.2893997303946341</c:v>
                </c:pt>
                <c:pt idx="98">
                  <c:v>4.2948523894090735</c:v>
                </c:pt>
                <c:pt idx="99">
                  <c:v>4.3003143376133766</c:v>
                </c:pt>
                <c:pt idx="100">
                  <c:v>4.3057855908326736</c:v>
                </c:pt>
                <c:pt idx="101">
                  <c:v>4.3112661649190578</c:v>
                </c:pt>
                <c:pt idx="102">
                  <c:v>4.3167560757516261</c:v>
                </c:pt>
                <c:pt idx="103">
                  <c:v>4.3222553392365262</c:v>
                </c:pt>
                <c:pt idx="104">
                  <c:v>4.3277639713070064</c:v>
                </c:pt>
                <c:pt idx="105">
                  <c:v>4.333281987923459</c:v>
                </c:pt>
                <c:pt idx="106">
                  <c:v>4.3388094050734622</c:v>
                </c:pt>
                <c:pt idx="107">
                  <c:v>4.3443462387718368</c:v>
                </c:pt>
                <c:pt idx="108">
                  <c:v>4.4222049800732508</c:v>
                </c:pt>
                <c:pt idx="109">
                  <c:v>4.4259638833841608</c:v>
                </c:pt>
                <c:pt idx="110">
                  <c:v>4.4297270253401413</c:v>
                </c:pt>
                <c:pt idx="111">
                  <c:v>4.4334944107208063</c:v>
                </c:pt>
                <c:pt idx="112">
                  <c:v>4.4372660443111629</c:v>
                </c:pt>
                <c:pt idx="113">
                  <c:v>4.4410419309016111</c:v>
                </c:pt>
                <c:pt idx="114">
                  <c:v>4.444822075287953</c:v>
                </c:pt>
                <c:pt idx="115">
                  <c:v>4.4486064822713995</c:v>
                </c:pt>
                <c:pt idx="116">
                  <c:v>4.4523951566585742</c:v>
                </c:pt>
                <c:pt idx="117">
                  <c:v>4.456188103261522</c:v>
                </c:pt>
                <c:pt idx="118">
                  <c:v>4.4599853268977139</c:v>
                </c:pt>
                <c:pt idx="119">
                  <c:v>4.4637868323900527</c:v>
                </c:pt>
                <c:pt idx="120">
                  <c:v>4.4570717012620023</c:v>
                </c:pt>
                <c:pt idx="121">
                  <c:v>4.4622505615255559</c:v>
                </c:pt>
                <c:pt idx="122">
                  <c:v>4.4674373843756641</c:v>
                </c:pt>
                <c:pt idx="123">
                  <c:v>4.4726321820549382</c:v>
                </c:pt>
                <c:pt idx="124">
                  <c:v>4.4778349668248181</c:v>
                </c:pt>
                <c:pt idx="125">
                  <c:v>4.483045750965589</c:v>
                </c:pt>
                <c:pt idx="126">
                  <c:v>4.4882645467764224</c:v>
                </c:pt>
                <c:pt idx="127">
                  <c:v>4.4934913665753973</c:v>
                </c:pt>
                <c:pt idx="128">
                  <c:v>4.4987262226995375</c:v>
                </c:pt>
                <c:pt idx="129">
                  <c:v>4.5039691275048259</c:v>
                </c:pt>
                <c:pt idx="130">
                  <c:v>4.5092200933662498</c:v>
                </c:pt>
                <c:pt idx="131">
                  <c:v>4.5144791326778222</c:v>
                </c:pt>
                <c:pt idx="132">
                  <c:v>4.5924112588674255</c:v>
                </c:pt>
                <c:pt idx="133">
                  <c:v>4.597211371207151</c:v>
                </c:pt>
                <c:pt idx="134">
                  <c:v>4.6020180598233162</c:v>
                </c:pt>
                <c:pt idx="135">
                  <c:v>4.6068313337255882</c:v>
                </c:pt>
                <c:pt idx="136">
                  <c:v>4.6116512019359766</c:v>
                </c:pt>
                <c:pt idx="137">
                  <c:v>4.6164776734888529</c:v>
                </c:pt>
                <c:pt idx="138">
                  <c:v>4.6213107574309635</c:v>
                </c:pt>
                <c:pt idx="139">
                  <c:v>4.6261504628214496</c:v>
                </c:pt>
                <c:pt idx="140">
                  <c:v>4.6309967987318661</c:v>
                </c:pt>
                <c:pt idx="141">
                  <c:v>4.6358497742461946</c:v>
                </c:pt>
                <c:pt idx="142">
                  <c:v>4.6407093984608609</c:v>
                </c:pt>
                <c:pt idx="143">
                  <c:v>4.6455756804847539</c:v>
                </c:pt>
                <c:pt idx="144">
                  <c:v>4.6430852571090915</c:v>
                </c:pt>
                <c:pt idx="145">
                  <c:v>4.6463484741229202</c:v>
                </c:pt>
                <c:pt idx="146">
                  <c:v>4.6496146870753003</c:v>
                </c:pt>
                <c:pt idx="147">
                  <c:v>4.6528838987167864</c:v>
                </c:pt>
                <c:pt idx="148">
                  <c:v>4.6561561118004526</c:v>
                </c:pt>
                <c:pt idx="149">
                  <c:v>4.6594313290819063</c:v>
                </c:pt>
                <c:pt idx="150">
                  <c:v>4.6627095533192797</c:v>
                </c:pt>
                <c:pt idx="151">
                  <c:v>4.665990787273242</c:v>
                </c:pt>
                <c:pt idx="152">
                  <c:v>4.6692750337069935</c:v>
                </c:pt>
                <c:pt idx="153">
                  <c:v>4.6725622953862702</c:v>
                </c:pt>
                <c:pt idx="154">
                  <c:v>4.6758525750793547</c:v>
                </c:pt>
                <c:pt idx="155">
                  <c:v>4.6791458755570625</c:v>
                </c:pt>
                <c:pt idx="156">
                  <c:v>4.6491564289622964</c:v>
                </c:pt>
                <c:pt idx="157">
                  <c:v>4.6556238014784332</c:v>
                </c:pt>
                <c:pt idx="158">
                  <c:v>4.6621029217678309</c:v>
                </c:pt>
                <c:pt idx="159">
                  <c:v>4.6685938111699414</c:v>
                </c:pt>
                <c:pt idx="160">
                  <c:v>4.6750964910629769</c:v>
                </c:pt>
                <c:pt idx="161">
                  <c:v>4.6816109828639831</c:v>
                </c:pt>
                <c:pt idx="162">
                  <c:v>4.6881373080289102</c:v>
                </c:pt>
                <c:pt idx="163">
                  <c:v>4.6946754880526802</c:v>
                </c:pt>
                <c:pt idx="164">
                  <c:v>4.7012255444692626</c:v>
                </c:pt>
                <c:pt idx="165">
                  <c:v>4.7077874988517401</c:v>
                </c:pt>
                <c:pt idx="166">
                  <c:v>4.7143613728123839</c:v>
                </c:pt>
                <c:pt idx="167">
                  <c:v>4.7209471880027234</c:v>
                </c:pt>
                <c:pt idx="168">
                  <c:v>4.7464620623053548</c:v>
                </c:pt>
                <c:pt idx="169">
                  <c:v>4.7495642048230939</c:v>
                </c:pt>
                <c:pt idx="170">
                  <c:v>4.7526689782955511</c:v>
                </c:pt>
                <c:pt idx="171">
                  <c:v>4.7557763849540606</c:v>
                </c:pt>
                <c:pt idx="172">
                  <c:v>4.7588864270318529</c:v>
                </c:pt>
                <c:pt idx="173">
                  <c:v>4.7619991067640486</c:v>
                </c:pt>
                <c:pt idx="174">
                  <c:v>4.7651144263876679</c:v>
                </c:pt>
                <c:pt idx="175">
                  <c:v>4.7682323881416249</c:v>
                </c:pt>
                <c:pt idx="176">
                  <c:v>4.7713529942667332</c:v>
                </c:pt>
                <c:pt idx="177">
                  <c:v>4.7744762470057101</c:v>
                </c:pt>
                <c:pt idx="178">
                  <c:v>4.7776021486031706</c:v>
                </c:pt>
                <c:pt idx="179">
                  <c:v>4.780730701305635</c:v>
                </c:pt>
                <c:pt idx="180">
                  <c:v>4.7672649953673583</c:v>
                </c:pt>
                <c:pt idx="181">
                  <c:v>4.7714982081931012</c:v>
                </c:pt>
                <c:pt idx="182">
                  <c:v>4.7757362925678377</c:v>
                </c:pt>
                <c:pt idx="183">
                  <c:v>4.7799792540977073</c:v>
                </c:pt>
                <c:pt idx="184">
                  <c:v>4.7842270983953066</c:v>
                </c:pt>
                <c:pt idx="185">
                  <c:v>4.7884798310796848</c:v>
                </c:pt>
                <c:pt idx="186">
                  <c:v>4.7927374577763606</c:v>
                </c:pt>
                <c:pt idx="187">
                  <c:v>4.7969999841173259</c:v>
                </c:pt>
                <c:pt idx="188">
                  <c:v>4.8012674157410542</c:v>
                </c:pt>
                <c:pt idx="189">
                  <c:v>4.8055397582925075</c:v>
                </c:pt>
                <c:pt idx="190">
                  <c:v>4.8098170174231445</c:v>
                </c:pt>
                <c:pt idx="191">
                  <c:v>4.8140991987909265</c:v>
                </c:pt>
                <c:pt idx="192">
                  <c:v>4.8350925329198358</c:v>
                </c:pt>
                <c:pt idx="193">
                  <c:v>4.840092837337866</c:v>
                </c:pt>
                <c:pt idx="194">
                  <c:v>4.8450998157346028</c:v>
                </c:pt>
                <c:pt idx="195">
                  <c:v>4.8501134770179011</c:v>
                </c:pt>
                <c:pt idx="196">
                  <c:v>4.8551338301075067</c:v>
                </c:pt>
                <c:pt idx="197">
                  <c:v>4.8601608839350714</c:v>
                </c:pt>
                <c:pt idx="198">
                  <c:v>4.8651946474441665</c:v>
                </c:pt>
                <c:pt idx="199">
                  <c:v>4.8702351295903012</c:v>
                </c:pt>
                <c:pt idx="200">
                  <c:v>4.875282339340937</c:v>
                </c:pt>
                <c:pt idx="201">
                  <c:v>4.8803362856755061</c:v>
                </c:pt>
                <c:pt idx="202">
                  <c:v>4.8853969775854234</c:v>
                </c:pt>
                <c:pt idx="203">
                  <c:v>4.890464424074108</c:v>
                </c:pt>
                <c:pt idx="204">
                  <c:v>4.9137679119237125</c:v>
                </c:pt>
                <c:pt idx="205">
                  <c:v>4.9173844928902026</c:v>
                </c:pt>
                <c:pt idx="206">
                  <c:v>4.9210044933545305</c:v>
                </c:pt>
                <c:pt idx="207">
                  <c:v>4.9246279165498494</c:v>
                </c:pt>
                <c:pt idx="208">
                  <c:v>4.9282547657123699</c:v>
                </c:pt>
                <c:pt idx="209">
                  <c:v>4.9318850440813673</c:v>
                </c:pt>
                <c:pt idx="210">
                  <c:v>4.9355187548991717</c:v>
                </c:pt>
                <c:pt idx="211">
                  <c:v>4.9391559014111861</c:v>
                </c:pt>
                <c:pt idx="212">
                  <c:v>4.9427964868658769</c:v>
                </c:pt>
                <c:pt idx="213">
                  <c:v>4.9464405145147845</c:v>
                </c:pt>
                <c:pt idx="214">
                  <c:v>4.9500879876125223</c:v>
                </c:pt>
                <c:pt idx="215">
                  <c:v>4.9537389094167832</c:v>
                </c:pt>
                <c:pt idx="216">
                  <c:v>4.988054144859972</c:v>
                </c:pt>
                <c:pt idx="217">
                  <c:v>4.9895168321673289</c:v>
                </c:pt>
                <c:pt idx="218">
                  <c:v>4.9909800681498551</c:v>
                </c:pt>
                <c:pt idx="219">
                  <c:v>4.9924438530133681</c:v>
                </c:pt>
                <c:pt idx="220">
                  <c:v>4.9939081869637603</c:v>
                </c:pt>
                <c:pt idx="221">
                  <c:v>4.9953730702070018</c:v>
                </c:pt>
                <c:pt idx="222">
                  <c:v>4.9968385029491413</c:v>
                </c:pt>
                <c:pt idx="223">
                  <c:v>4.9983044853963037</c:v>
                </c:pt>
                <c:pt idx="224">
                  <c:v>4.9997710177546901</c:v>
                </c:pt>
                <c:pt idx="225">
                  <c:v>5.0012381002305837</c:v>
                </c:pt>
                <c:pt idx="226">
                  <c:v>5.0027057330303348</c:v>
                </c:pt>
                <c:pt idx="227">
                  <c:v>5.0041739163603847</c:v>
                </c:pt>
                <c:pt idx="228">
                  <c:v>4.9398204982328924</c:v>
                </c:pt>
                <c:pt idx="229">
                  <c:v>4.9475149575158204</c:v>
                </c:pt>
                <c:pt idx="230">
                  <c:v>4.9552247903488844</c:v>
                </c:pt>
                <c:pt idx="231">
                  <c:v>4.9629500274484766</c:v>
                </c:pt>
                <c:pt idx="232">
                  <c:v>4.9706906995923648</c:v>
                </c:pt>
                <c:pt idx="233">
                  <c:v>4.9784468376198063</c:v>
                </c:pt>
                <c:pt idx="234">
                  <c:v>4.9862184724316796</c:v>
                </c:pt>
                <c:pt idx="235">
                  <c:v>4.9940056349905992</c:v>
                </c:pt>
                <c:pt idx="236">
                  <c:v>5.0018083563210478</c:v>
                </c:pt>
                <c:pt idx="237">
                  <c:v>5.0096266675094894</c:v>
                </c:pt>
                <c:pt idx="238">
                  <c:v>5.0174605997045045</c:v>
                </c:pt>
                <c:pt idx="239">
                  <c:v>5.0253101841169023</c:v>
                </c:pt>
                <c:pt idx="240">
                  <c:v>5.039427922262071</c:v>
                </c:pt>
                <c:pt idx="241">
                  <c:v>5.0430914355604006</c:v>
                </c:pt>
                <c:pt idx="242">
                  <c:v>5.0467583460762837</c:v>
                </c:pt>
                <c:pt idx="243">
                  <c:v>5.0504286569599994</c:v>
                </c:pt>
                <c:pt idx="244">
                  <c:v>5.054102371364749</c:v>
                </c:pt>
                <c:pt idx="245">
                  <c:v>5.0577794924466541</c:v>
                </c:pt>
                <c:pt idx="246">
                  <c:v>5.0614600233647664</c:v>
                </c:pt>
                <c:pt idx="247">
                  <c:v>5.0651439672810659</c:v>
                </c:pt>
                <c:pt idx="248">
                  <c:v>5.0688313273604635</c:v>
                </c:pt>
                <c:pt idx="249">
                  <c:v>5.0725221067708075</c:v>
                </c:pt>
                <c:pt idx="250">
                  <c:v>5.0762163086828807</c:v>
                </c:pt>
                <c:pt idx="251">
                  <c:v>5.0799139362704091</c:v>
                </c:pt>
                <c:pt idx="252">
                  <c:v>5.1129725008757978</c:v>
                </c:pt>
                <c:pt idx="253">
                  <c:v>5.1159960521041326</c:v>
                </c:pt>
                <c:pt idx="254">
                  <c:v>5.1190218750384835</c:v>
                </c:pt>
                <c:pt idx="255">
                  <c:v>5.1220499713856666</c:v>
                </c:pt>
                <c:pt idx="256">
                  <c:v>5.1250803428537814</c:v>
                </c:pt>
                <c:pt idx="257">
                  <c:v>5.1281129911522108</c:v>
                </c:pt>
                <c:pt idx="258">
                  <c:v>5.1311479179916208</c:v>
                </c:pt>
                <c:pt idx="259">
                  <c:v>5.134185125083965</c:v>
                </c:pt>
                <c:pt idx="260">
                  <c:v>5.1372246141424807</c:v>
                </c:pt>
                <c:pt idx="261">
                  <c:v>5.1402663868816951</c:v>
                </c:pt>
                <c:pt idx="262">
                  <c:v>5.1433104450174199</c:v>
                </c:pt>
                <c:pt idx="263">
                  <c:v>5.1463567902667604</c:v>
                </c:pt>
                <c:pt idx="264">
                  <c:v>5.1389011580660684</c:v>
                </c:pt>
                <c:pt idx="265">
                  <c:v>5.1427828451708484</c:v>
                </c:pt>
                <c:pt idx="266">
                  <c:v>5.1466682525011835</c:v>
                </c:pt>
                <c:pt idx="267">
                  <c:v>5.1505573836225516</c:v>
                </c:pt>
                <c:pt idx="268">
                  <c:v>5.1544502421038532</c:v>
                </c:pt>
                <c:pt idx="269">
                  <c:v>5.1583468315174041</c:v>
                </c:pt>
                <c:pt idx="270">
                  <c:v>5.162247155438946</c:v>
                </c:pt>
                <c:pt idx="271">
                  <c:v>5.1661512174476458</c:v>
                </c:pt>
                <c:pt idx="272">
                  <c:v>5.1700590211261046</c:v>
                </c:pt>
                <c:pt idx="273">
                  <c:v>5.1739705700603533</c:v>
                </c:pt>
                <c:pt idx="274">
                  <c:v>5.177885867839862</c:v>
                </c:pt>
                <c:pt idx="275">
                  <c:v>5.1818049180575407</c:v>
                </c:pt>
                <c:pt idx="276">
                  <c:v>5.1919998183985374</c:v>
                </c:pt>
                <c:pt idx="277">
                  <c:v>5.1956161241502823</c:v>
                </c:pt>
                <c:pt idx="278">
                  <c:v>5.1992356170467655</c:v>
                </c:pt>
                <c:pt idx="279">
                  <c:v>5.2028582998968993</c:v>
                </c:pt>
                <c:pt idx="280">
                  <c:v>5.2064841755120721</c:v>
                </c:pt>
                <c:pt idx="281">
                  <c:v>5.2101132467061522</c:v>
                </c:pt>
                <c:pt idx="282">
                  <c:v>5.2137455162954867</c:v>
                </c:pt>
                <c:pt idx="283">
                  <c:v>5.2173809870989052</c:v>
                </c:pt>
                <c:pt idx="284">
                  <c:v>5.2210196619377225</c:v>
                </c:pt>
                <c:pt idx="285">
                  <c:v>5.2246615436357358</c:v>
                </c:pt>
                <c:pt idx="286">
                  <c:v>5.2283066350192353</c:v>
                </c:pt>
                <c:pt idx="287">
                  <c:v>5.2319549389170019</c:v>
                </c:pt>
                <c:pt idx="288">
                  <c:v>5.2762648252108786</c:v>
                </c:pt>
                <c:pt idx="289">
                  <c:v>5.2780959341305218</c:v>
                </c:pt>
                <c:pt idx="290">
                  <c:v>5.2799278437531934</c:v>
                </c:pt>
                <c:pt idx="291">
                  <c:v>5.281760554429022</c:v>
                </c:pt>
                <c:pt idx="292">
                  <c:v>5.2835940665082894</c:v>
                </c:pt>
                <c:pt idx="293">
                  <c:v>5.2854283803414335</c:v>
                </c:pt>
                <c:pt idx="294">
                  <c:v>5.2872634962790404</c:v>
                </c:pt>
                <c:pt idx="295">
                  <c:v>5.2890994146718562</c:v>
                </c:pt>
                <c:pt idx="296">
                  <c:v>5.2909361358707763</c:v>
                </c:pt>
                <c:pt idx="297">
                  <c:v>5.292773660226846</c:v>
                </c:pt>
                <c:pt idx="298">
                  <c:v>5.2946119880912708</c:v>
                </c:pt>
                <c:pt idx="299">
                  <c:v>5.2964511198154058</c:v>
                </c:pt>
                <c:pt idx="300">
                  <c:v>5.3098095883393794</c:v>
                </c:pt>
                <c:pt idx="301">
                  <c:v>5.312062397453885</c:v>
                </c:pt>
                <c:pt idx="302">
                  <c:v>5.3143164089069685</c:v>
                </c:pt>
                <c:pt idx="303">
                  <c:v>5.3165716233403284</c:v>
                </c:pt>
                <c:pt idx="304">
                  <c:v>5.3188280413960003</c:v>
                </c:pt>
                <c:pt idx="305">
                  <c:v>5.3210856637163637</c:v>
                </c:pt>
                <c:pt idx="306">
                  <c:v>5.3233444909441445</c:v>
                </c:pt>
                <c:pt idx="307">
                  <c:v>5.3256045237224097</c:v>
                </c:pt>
                <c:pt idx="308">
                  <c:v>5.327865762694568</c:v>
                </c:pt>
                <c:pt idx="309">
                  <c:v>5.3301282085043731</c:v>
                </c:pt>
                <c:pt idx="310">
                  <c:v>5.3323918617959212</c:v>
                </c:pt>
                <c:pt idx="311">
                  <c:v>5.334656723213655</c:v>
                </c:pt>
                <c:pt idx="312">
                  <c:v>5.2991354224236371</c:v>
                </c:pt>
                <c:pt idx="313">
                  <c:v>5.302183195270568</c:v>
                </c:pt>
                <c:pt idx="314">
                  <c:v>5.3052331743069949</c:v>
                </c:pt>
                <c:pt idx="315">
                  <c:v>5.3082853611299106</c:v>
                </c:pt>
                <c:pt idx="316">
                  <c:v>5.311339757337465</c:v>
                </c:pt>
                <c:pt idx="317">
                  <c:v>5.3143963645289638</c:v>
                </c:pt>
                <c:pt idx="318">
                  <c:v>5.317455184304869</c:v>
                </c:pt>
                <c:pt idx="319">
                  <c:v>5.3205162182668033</c:v>
                </c:pt>
                <c:pt idx="320">
                  <c:v>5.3235794680175506</c:v>
                </c:pt>
                <c:pt idx="321">
                  <c:v>5.326644935161049</c:v>
                </c:pt>
                <c:pt idx="322">
                  <c:v>5.3297126213024049</c:v>
                </c:pt>
                <c:pt idx="323">
                  <c:v>5.3327825280478818</c:v>
                </c:pt>
                <c:pt idx="324">
                  <c:v>5.3314507249769214</c:v>
                </c:pt>
                <c:pt idx="325">
                  <c:v>5.3334885833400731</c:v>
                </c:pt>
                <c:pt idx="326">
                  <c:v>5.3355274205282672</c:v>
                </c:pt>
                <c:pt idx="327">
                  <c:v>5.3375672370116565</c:v>
                </c:pt>
                <c:pt idx="328">
                  <c:v>5.339608033260614</c:v>
                </c:pt>
                <c:pt idx="329">
                  <c:v>5.3416498097457437</c:v>
                </c:pt>
                <c:pt idx="330">
                  <c:v>5.343692566937869</c:v>
                </c:pt>
                <c:pt idx="331">
                  <c:v>5.3457363053080487</c:v>
                </c:pt>
                <c:pt idx="332">
                  <c:v>5.3477810253275582</c:v>
                </c:pt>
                <c:pt idx="333">
                  <c:v>5.3498267274679083</c:v>
                </c:pt>
                <c:pt idx="334">
                  <c:v>5.3518734122008276</c:v>
                </c:pt>
                <c:pt idx="335">
                  <c:v>5.3539210799982762</c:v>
                </c:pt>
                <c:pt idx="336">
                  <c:v>5.3789124949771718</c:v>
                </c:pt>
                <c:pt idx="337">
                  <c:v>5.3800569447314421</c:v>
                </c:pt>
                <c:pt idx="338">
                  <c:v>5.3812016997803722</c:v>
                </c:pt>
                <c:pt idx="339">
                  <c:v>5.3823467602053965</c:v>
                </c:pt>
                <c:pt idx="340">
                  <c:v>5.3834921260879804</c:v>
                </c:pt>
                <c:pt idx="341">
                  <c:v>5.3846377975096082</c:v>
                </c:pt>
                <c:pt idx="342">
                  <c:v>5.3857837745517871</c:v>
                </c:pt>
                <c:pt idx="343">
                  <c:v>5.386930057296043</c:v>
                </c:pt>
                <c:pt idx="344">
                  <c:v>5.3880766458239258</c:v>
                </c:pt>
                <c:pt idx="345">
                  <c:v>5.3892235402170083</c:v>
                </c:pt>
                <c:pt idx="346">
                  <c:v>5.3903707405568797</c:v>
                </c:pt>
                <c:pt idx="347">
                  <c:v>5.3915182469251581</c:v>
                </c:pt>
                <c:pt idx="348">
                  <c:v>5.4013944063647736</c:v>
                </c:pt>
                <c:pt idx="349">
                  <c:v>5.4038023297258295</c:v>
                </c:pt>
                <c:pt idx="350">
                  <c:v>5.4062115975260561</c:v>
                </c:pt>
                <c:pt idx="351">
                  <c:v>5.4086222105161053</c:v>
                </c:pt>
                <c:pt idx="352">
                  <c:v>5.4110341694470527</c:v>
                </c:pt>
                <c:pt idx="353">
                  <c:v>5.413447475070388</c:v>
                </c:pt>
                <c:pt idx="354">
                  <c:v>5.4158621281380244</c:v>
                </c:pt>
                <c:pt idx="355">
                  <c:v>5.418278129402295</c:v>
                </c:pt>
                <c:pt idx="356">
                  <c:v>5.420695479615949</c:v>
                </c:pt>
                <c:pt idx="357">
                  <c:v>5.4231141795321589</c:v>
                </c:pt>
                <c:pt idx="358">
                  <c:v>5.4255342299045175</c:v>
                </c:pt>
                <c:pt idx="359">
                  <c:v>5.4279556314870376</c:v>
                </c:pt>
                <c:pt idx="360">
                  <c:v>5.4371635811082477</c:v>
                </c:pt>
                <c:pt idx="361">
                  <c:v>5.4402991736584632</c:v>
                </c:pt>
                <c:pt idx="362">
                  <c:v>5.4434370272468584</c:v>
                </c:pt>
                <c:pt idx="363">
                  <c:v>5.4465771435038413</c:v>
                </c:pt>
                <c:pt idx="364">
                  <c:v>5.4497195240609928</c:v>
                </c:pt>
                <c:pt idx="365">
                  <c:v>5.4528641705510763</c:v>
                </c:pt>
                <c:pt idx="366">
                  <c:v>5.4560110846080274</c:v>
                </c:pt>
                <c:pt idx="367">
                  <c:v>5.4591602678669595</c:v>
                </c:pt>
                <c:pt idx="368">
                  <c:v>5.4623117219641699</c:v>
                </c:pt>
                <c:pt idx="369">
                  <c:v>5.4654654485371292</c:v>
                </c:pt>
                <c:pt idx="370">
                  <c:v>5.4686214492244973</c:v>
                </c:pt>
                <c:pt idx="371">
                  <c:v>5.4717797256661065</c:v>
                </c:pt>
                <c:pt idx="372">
                  <c:v>5.4633078469642458</c:v>
                </c:pt>
                <c:pt idx="373">
                  <c:v>5.466195811300099</c:v>
                </c:pt>
                <c:pt idx="374">
                  <c:v>5.4690856821893883</c:v>
                </c:pt>
                <c:pt idx="375">
                  <c:v>5.4719774608907672</c:v>
                </c:pt>
                <c:pt idx="376">
                  <c:v>5.4748711486637207</c:v>
                </c:pt>
                <c:pt idx="377">
                  <c:v>5.4777667467685651</c:v>
                </c:pt>
                <c:pt idx="378">
                  <c:v>5.4806642564664472</c:v>
                </c:pt>
                <c:pt idx="379">
                  <c:v>5.4835636790193476</c:v>
                </c:pt>
                <c:pt idx="380">
                  <c:v>5.4864650156900794</c:v>
                </c:pt>
                <c:pt idx="381">
                  <c:v>5.4893682677422904</c:v>
                </c:pt>
                <c:pt idx="382">
                  <c:v>5.4922734364404615</c:v>
                </c:pt>
                <c:pt idx="383">
                  <c:v>5.4951805230499096</c:v>
                </c:pt>
                <c:pt idx="384">
                  <c:v>5.510432094718996</c:v>
                </c:pt>
                <c:pt idx="385">
                  <c:v>5.5122686449181</c:v>
                </c:pt>
                <c:pt idx="386">
                  <c:v>5.5141059579293357</c:v>
                </c:pt>
                <c:pt idx="387">
                  <c:v>5.5159440340695394</c:v>
                </c:pt>
                <c:pt idx="388">
                  <c:v>5.5177828736556762</c:v>
                </c:pt>
                <c:pt idx="389">
                  <c:v>5.5196224770048454</c:v>
                </c:pt>
                <c:pt idx="390">
                  <c:v>5.5214628444342742</c:v>
                </c:pt>
                <c:pt idx="391">
                  <c:v>5.5233039762613245</c:v>
                </c:pt>
                <c:pt idx="392">
                  <c:v>5.5251458728034892</c:v>
                </c:pt>
                <c:pt idx="393">
                  <c:v>5.5269885343783933</c:v>
                </c:pt>
                <c:pt idx="394">
                  <c:v>5.5288319613037942</c:v>
                </c:pt>
                <c:pt idx="395">
                  <c:v>5.5306761538975797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'3-2'!$D$5</c:f>
              <c:strCache>
                <c:ptCount val="1"/>
                <c:pt idx="0">
                  <c:v>Esc Bajo ACPM</c:v>
                </c:pt>
              </c:strCache>
            </c:strRef>
          </c:tx>
          <c:spPr>
            <a:ln w="28575" cap="rnd">
              <a:solidFill>
                <a:srgbClr val="A89800"/>
              </a:solidFill>
              <a:round/>
            </a:ln>
            <a:effectLst/>
          </c:spPr>
          <c:marker>
            <c:symbol val="none"/>
          </c:marker>
          <c:cat>
            <c:numRef>
              <c:f>'3-2'!$A$6:$A$401</c:f>
              <c:numCache>
                <c:formatCode>mmm\-yy</c:formatCode>
                <c:ptCount val="3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  <c:pt idx="264">
                  <c:v>51136</c:v>
                </c:pt>
                <c:pt idx="265">
                  <c:v>51167</c:v>
                </c:pt>
                <c:pt idx="266">
                  <c:v>51196</c:v>
                </c:pt>
                <c:pt idx="267">
                  <c:v>51227</c:v>
                </c:pt>
                <c:pt idx="268">
                  <c:v>51257</c:v>
                </c:pt>
                <c:pt idx="269">
                  <c:v>51288</c:v>
                </c:pt>
                <c:pt idx="270">
                  <c:v>51318</c:v>
                </c:pt>
                <c:pt idx="271">
                  <c:v>51349</c:v>
                </c:pt>
                <c:pt idx="272">
                  <c:v>51380</c:v>
                </c:pt>
                <c:pt idx="273">
                  <c:v>51410</c:v>
                </c:pt>
                <c:pt idx="274">
                  <c:v>51441</c:v>
                </c:pt>
                <c:pt idx="275">
                  <c:v>51471</c:v>
                </c:pt>
                <c:pt idx="276">
                  <c:v>51502</c:v>
                </c:pt>
                <c:pt idx="277">
                  <c:v>51533</c:v>
                </c:pt>
                <c:pt idx="278">
                  <c:v>51561</c:v>
                </c:pt>
                <c:pt idx="279">
                  <c:v>51592</c:v>
                </c:pt>
                <c:pt idx="280">
                  <c:v>51622</c:v>
                </c:pt>
                <c:pt idx="281">
                  <c:v>51653</c:v>
                </c:pt>
                <c:pt idx="282">
                  <c:v>51683</c:v>
                </c:pt>
                <c:pt idx="283">
                  <c:v>51714</c:v>
                </c:pt>
                <c:pt idx="284">
                  <c:v>51745</c:v>
                </c:pt>
                <c:pt idx="285">
                  <c:v>51775</c:v>
                </c:pt>
                <c:pt idx="286">
                  <c:v>51806</c:v>
                </c:pt>
                <c:pt idx="287">
                  <c:v>51836</c:v>
                </c:pt>
                <c:pt idx="288">
                  <c:v>51867</c:v>
                </c:pt>
                <c:pt idx="289">
                  <c:v>51898</c:v>
                </c:pt>
                <c:pt idx="290">
                  <c:v>51926</c:v>
                </c:pt>
                <c:pt idx="291">
                  <c:v>51957</c:v>
                </c:pt>
                <c:pt idx="292">
                  <c:v>51987</c:v>
                </c:pt>
                <c:pt idx="293">
                  <c:v>52018</c:v>
                </c:pt>
                <c:pt idx="294">
                  <c:v>52048</c:v>
                </c:pt>
                <c:pt idx="295">
                  <c:v>52079</c:v>
                </c:pt>
                <c:pt idx="296">
                  <c:v>52110</c:v>
                </c:pt>
                <c:pt idx="297">
                  <c:v>52140</c:v>
                </c:pt>
                <c:pt idx="298">
                  <c:v>52171</c:v>
                </c:pt>
                <c:pt idx="299">
                  <c:v>52201</c:v>
                </c:pt>
                <c:pt idx="300">
                  <c:v>52232</c:v>
                </c:pt>
                <c:pt idx="301">
                  <c:v>52263</c:v>
                </c:pt>
                <c:pt idx="302">
                  <c:v>52291</c:v>
                </c:pt>
                <c:pt idx="303">
                  <c:v>52322</c:v>
                </c:pt>
                <c:pt idx="304">
                  <c:v>52352</c:v>
                </c:pt>
                <c:pt idx="305">
                  <c:v>52383</c:v>
                </c:pt>
                <c:pt idx="306">
                  <c:v>52413</c:v>
                </c:pt>
                <c:pt idx="307">
                  <c:v>52444</c:v>
                </c:pt>
                <c:pt idx="308">
                  <c:v>52475</c:v>
                </c:pt>
                <c:pt idx="309">
                  <c:v>52505</c:v>
                </c:pt>
                <c:pt idx="310">
                  <c:v>52536</c:v>
                </c:pt>
                <c:pt idx="311">
                  <c:v>52566</c:v>
                </c:pt>
                <c:pt idx="312">
                  <c:v>52597</c:v>
                </c:pt>
                <c:pt idx="313">
                  <c:v>52628</c:v>
                </c:pt>
                <c:pt idx="314">
                  <c:v>52657</c:v>
                </c:pt>
                <c:pt idx="315">
                  <c:v>52688</c:v>
                </c:pt>
                <c:pt idx="316">
                  <c:v>52718</c:v>
                </c:pt>
                <c:pt idx="317">
                  <c:v>52749</c:v>
                </c:pt>
                <c:pt idx="318">
                  <c:v>52779</c:v>
                </c:pt>
                <c:pt idx="319">
                  <c:v>52810</c:v>
                </c:pt>
                <c:pt idx="320">
                  <c:v>52841</c:v>
                </c:pt>
                <c:pt idx="321">
                  <c:v>52871</c:v>
                </c:pt>
                <c:pt idx="322">
                  <c:v>52902</c:v>
                </c:pt>
                <c:pt idx="323">
                  <c:v>52932</c:v>
                </c:pt>
                <c:pt idx="324">
                  <c:v>52963</c:v>
                </c:pt>
                <c:pt idx="325">
                  <c:v>52994</c:v>
                </c:pt>
                <c:pt idx="326">
                  <c:v>53022</c:v>
                </c:pt>
                <c:pt idx="327">
                  <c:v>53053</c:v>
                </c:pt>
                <c:pt idx="328">
                  <c:v>53083</c:v>
                </c:pt>
                <c:pt idx="329">
                  <c:v>53114</c:v>
                </c:pt>
                <c:pt idx="330">
                  <c:v>53144</c:v>
                </c:pt>
                <c:pt idx="331">
                  <c:v>53175</c:v>
                </c:pt>
                <c:pt idx="332">
                  <c:v>53206</c:v>
                </c:pt>
                <c:pt idx="333">
                  <c:v>53236</c:v>
                </c:pt>
                <c:pt idx="334">
                  <c:v>53267</c:v>
                </c:pt>
                <c:pt idx="335">
                  <c:v>53297</c:v>
                </c:pt>
                <c:pt idx="336">
                  <c:v>53328</c:v>
                </c:pt>
                <c:pt idx="337">
                  <c:v>53359</c:v>
                </c:pt>
                <c:pt idx="338">
                  <c:v>53387</c:v>
                </c:pt>
                <c:pt idx="339">
                  <c:v>53418</c:v>
                </c:pt>
                <c:pt idx="340">
                  <c:v>53448</c:v>
                </c:pt>
                <c:pt idx="341">
                  <c:v>53479</c:v>
                </c:pt>
                <c:pt idx="342">
                  <c:v>53509</c:v>
                </c:pt>
                <c:pt idx="343">
                  <c:v>53540</c:v>
                </c:pt>
                <c:pt idx="344">
                  <c:v>53571</c:v>
                </c:pt>
                <c:pt idx="345">
                  <c:v>53601</c:v>
                </c:pt>
                <c:pt idx="346">
                  <c:v>53632</c:v>
                </c:pt>
                <c:pt idx="347">
                  <c:v>53662</c:v>
                </c:pt>
                <c:pt idx="348">
                  <c:v>53693</c:v>
                </c:pt>
                <c:pt idx="349">
                  <c:v>53724</c:v>
                </c:pt>
                <c:pt idx="350">
                  <c:v>53752</c:v>
                </c:pt>
                <c:pt idx="351">
                  <c:v>53783</c:v>
                </c:pt>
                <c:pt idx="352">
                  <c:v>53813</c:v>
                </c:pt>
                <c:pt idx="353">
                  <c:v>53844</c:v>
                </c:pt>
                <c:pt idx="354">
                  <c:v>53874</c:v>
                </c:pt>
                <c:pt idx="355">
                  <c:v>53905</c:v>
                </c:pt>
                <c:pt idx="356">
                  <c:v>53936</c:v>
                </c:pt>
                <c:pt idx="357">
                  <c:v>53966</c:v>
                </c:pt>
                <c:pt idx="358">
                  <c:v>53997</c:v>
                </c:pt>
                <c:pt idx="359">
                  <c:v>54027</c:v>
                </c:pt>
                <c:pt idx="360">
                  <c:v>54058</c:v>
                </c:pt>
                <c:pt idx="361">
                  <c:v>54089</c:v>
                </c:pt>
                <c:pt idx="362">
                  <c:v>54118</c:v>
                </c:pt>
                <c:pt idx="363">
                  <c:v>54149</c:v>
                </c:pt>
                <c:pt idx="364">
                  <c:v>54179</c:v>
                </c:pt>
                <c:pt idx="365">
                  <c:v>54210</c:v>
                </c:pt>
                <c:pt idx="366">
                  <c:v>54240</c:v>
                </c:pt>
                <c:pt idx="367">
                  <c:v>54271</c:v>
                </c:pt>
                <c:pt idx="368">
                  <c:v>54302</c:v>
                </c:pt>
                <c:pt idx="369">
                  <c:v>54332</c:v>
                </c:pt>
                <c:pt idx="370">
                  <c:v>54363</c:v>
                </c:pt>
                <c:pt idx="371">
                  <c:v>54393</c:v>
                </c:pt>
                <c:pt idx="372">
                  <c:v>54424</c:v>
                </c:pt>
                <c:pt idx="373">
                  <c:v>54455</c:v>
                </c:pt>
                <c:pt idx="374">
                  <c:v>54483</c:v>
                </c:pt>
                <c:pt idx="375">
                  <c:v>54514</c:v>
                </c:pt>
                <c:pt idx="376">
                  <c:v>54544</c:v>
                </c:pt>
                <c:pt idx="377">
                  <c:v>54575</c:v>
                </c:pt>
                <c:pt idx="378">
                  <c:v>54605</c:v>
                </c:pt>
                <c:pt idx="379">
                  <c:v>54636</c:v>
                </c:pt>
                <c:pt idx="380">
                  <c:v>54667</c:v>
                </c:pt>
                <c:pt idx="381">
                  <c:v>54697</c:v>
                </c:pt>
                <c:pt idx="382">
                  <c:v>54728</c:v>
                </c:pt>
                <c:pt idx="383">
                  <c:v>54758</c:v>
                </c:pt>
                <c:pt idx="384">
                  <c:v>54789</c:v>
                </c:pt>
                <c:pt idx="385">
                  <c:v>54820</c:v>
                </c:pt>
                <c:pt idx="386">
                  <c:v>54848</c:v>
                </c:pt>
                <c:pt idx="387">
                  <c:v>54879</c:v>
                </c:pt>
                <c:pt idx="388">
                  <c:v>54909</c:v>
                </c:pt>
                <c:pt idx="389">
                  <c:v>54940</c:v>
                </c:pt>
                <c:pt idx="390">
                  <c:v>54970</c:v>
                </c:pt>
                <c:pt idx="391">
                  <c:v>55001</c:v>
                </c:pt>
                <c:pt idx="392">
                  <c:v>55032</c:v>
                </c:pt>
                <c:pt idx="393">
                  <c:v>55062</c:v>
                </c:pt>
                <c:pt idx="394">
                  <c:v>55093</c:v>
                </c:pt>
                <c:pt idx="395">
                  <c:v>55123</c:v>
                </c:pt>
              </c:numCache>
            </c:numRef>
          </c:cat>
          <c:val>
            <c:numRef>
              <c:f>'3-2'!$D$6:$D$401</c:f>
              <c:numCache>
                <c:formatCode>0.00</c:formatCode>
                <c:ptCount val="396"/>
                <c:pt idx="0">
                  <c:v>2.5795836747703387</c:v>
                </c:pt>
                <c:pt idx="1">
                  <c:v>2.5378401893079494</c:v>
                </c:pt>
                <c:pt idx="2">
                  <c:v>2.4972655214385071</c:v>
                </c:pt>
                <c:pt idx="3">
                  <c:v>2.4578269442694092</c:v>
                </c:pt>
                <c:pt idx="4">
                  <c:v>2.4194926472610461</c:v>
                </c:pt>
                <c:pt idx="5">
                  <c:v>2.382231710568917</c:v>
                </c:pt>
                <c:pt idx="6">
                  <c:v>2.346014080104168</c:v>
                </c:pt>
                <c:pt idx="7">
                  <c:v>2.3108105432924315</c:v>
                </c:pt>
                <c:pt idx="8">
                  <c:v>2.2765927055114239</c:v>
                </c:pt>
                <c:pt idx="9">
                  <c:v>2.2433329671882847</c:v>
                </c:pt>
                <c:pt idx="10">
                  <c:v>2.2110045015381932</c:v>
                </c:pt>
                <c:pt idx="11">
                  <c:v>2.1795812329263038</c:v>
                </c:pt>
                <c:pt idx="12">
                  <c:v>2.1490378158355479</c:v>
                </c:pt>
                <c:pt idx="13">
                  <c:v>2.1193496144233328</c:v>
                </c:pt>
                <c:pt idx="14">
                  <c:v>2.0904926826506598</c:v>
                </c:pt>
                <c:pt idx="15">
                  <c:v>2.0624437449676218</c:v>
                </c:pt>
                <c:pt idx="16">
                  <c:v>2.0351801775397087</c:v>
                </c:pt>
                <c:pt idx="17">
                  <c:v>2.0086799899997771</c:v>
                </c:pt>
                <c:pt idx="18">
                  <c:v>1.9829218077109638</c:v>
                </c:pt>
                <c:pt idx="19">
                  <c:v>1.9578848545262373</c:v>
                </c:pt>
                <c:pt idx="20">
                  <c:v>1.9335489360306828</c:v>
                </c:pt>
                <c:pt idx="21">
                  <c:v>1.9098944232530042</c:v>
                </c:pt>
                <c:pt idx="22">
                  <c:v>1.8869022368331003</c:v>
                </c:pt>
                <c:pt idx="23">
                  <c:v>1.864553831632954</c:v>
                </c:pt>
                <c:pt idx="24">
                  <c:v>1.8428311817784118</c:v>
                </c:pt>
                <c:pt idx="25">
                  <c:v>1.8217167661197964</c:v>
                </c:pt>
                <c:pt idx="26">
                  <c:v>1.8011935540996227</c:v>
                </c:pt>
                <c:pt idx="27">
                  <c:v>1.7812449920160134</c:v>
                </c:pt>
                <c:pt idx="28">
                  <c:v>1.7618549896707454</c:v>
                </c:pt>
                <c:pt idx="29">
                  <c:v>1.7480134830512144</c:v>
                </c:pt>
                <c:pt idx="30">
                  <c:v>1.749330703419071</c:v>
                </c:pt>
                <c:pt idx="31">
                  <c:v>1.7506505555967302</c:v>
                </c:pt>
                <c:pt idx="32">
                  <c:v>1.7519730448425543</c:v>
                </c:pt>
                <c:pt idx="33">
                  <c:v>1.753298176425413</c:v>
                </c:pt>
                <c:pt idx="34">
                  <c:v>1.7546259556247028</c:v>
                </c:pt>
                <c:pt idx="35">
                  <c:v>1.7559563877303683</c:v>
                </c:pt>
                <c:pt idx="36">
                  <c:v>1.7471804542977063</c:v>
                </c:pt>
                <c:pt idx="37">
                  <c:v>1.7484960102718956</c:v>
                </c:pt>
                <c:pt idx="38">
                  <c:v>1.749814194730424</c:v>
                </c:pt>
                <c:pt idx="39">
                  <c:v>1.7511350129250101</c:v>
                </c:pt>
                <c:pt idx="40">
                  <c:v>1.7524584701178663</c:v>
                </c:pt>
                <c:pt idx="41">
                  <c:v>1.7537845715817175</c:v>
                </c:pt>
                <c:pt idx="42">
                  <c:v>1.7551133225998248</c:v>
                </c:pt>
                <c:pt idx="43">
                  <c:v>1.7564447284660041</c:v>
                </c:pt>
                <c:pt idx="44">
                  <c:v>1.757778794484649</c:v>
                </c:pt>
                <c:pt idx="45">
                  <c:v>1.7591155259707514</c:v>
                </c:pt>
                <c:pt idx="46">
                  <c:v>1.7604549282499227</c:v>
                </c:pt>
                <c:pt idx="47">
                  <c:v>1.7617970066584139</c:v>
                </c:pt>
                <c:pt idx="48">
                  <c:v>1.7429515479031585</c:v>
                </c:pt>
                <c:pt idx="49">
                  <c:v>1.7426031721681676</c:v>
                </c:pt>
                <c:pt idx="50">
                  <c:v>1.743909582720474</c:v>
                </c:pt>
                <c:pt idx="51">
                  <c:v>1.7452186034845427</c:v>
                </c:pt>
                <c:pt idx="52">
                  <c:v>1.7465302396755831</c:v>
                </c:pt>
                <c:pt idx="53">
                  <c:v>1.7478444965192259</c:v>
                </c:pt>
                <c:pt idx="54">
                  <c:v>1.7491613792515415</c:v>
                </c:pt>
                <c:pt idx="55">
                  <c:v>1.7504808931190627</c:v>
                </c:pt>
                <c:pt idx="56">
                  <c:v>1.7518030433788048</c:v>
                </c:pt>
                <c:pt idx="57">
                  <c:v>1.7531278352982864</c:v>
                </c:pt>
                <c:pt idx="58">
                  <c:v>1.7544552741555506</c:v>
                </c:pt>
                <c:pt idx="59">
                  <c:v>1.7557853652391862</c:v>
                </c:pt>
                <c:pt idx="60">
                  <c:v>1.746023482621063</c:v>
                </c:pt>
                <c:pt idx="61">
                  <c:v>1.7473367269627613</c:v>
                </c:pt>
                <c:pt idx="62">
                  <c:v>1.7486525951701515</c:v>
                </c:pt>
                <c:pt idx="63">
                  <c:v>1.7499710924857235</c:v>
                </c:pt>
                <c:pt idx="64">
                  <c:v>1.7512922241624427</c:v>
                </c:pt>
                <c:pt idx="65">
                  <c:v>1.7526159954637697</c:v>
                </c:pt>
                <c:pt idx="66">
                  <c:v>1.7539424116636817</c:v>
                </c:pt>
                <c:pt idx="67">
                  <c:v>1.7552714780466929</c:v>
                </c:pt>
                <c:pt idx="68">
                  <c:v>1.7566031999078762</c:v>
                </c:pt>
                <c:pt idx="69">
                  <c:v>1.7579375825528842</c:v>
                </c:pt>
                <c:pt idx="70">
                  <c:v>1.7592746312979695</c:v>
                </c:pt>
                <c:pt idx="71">
                  <c:v>1.7606143514700081</c:v>
                </c:pt>
                <c:pt idx="72">
                  <c:v>1.7554093240797681</c:v>
                </c:pt>
                <c:pt idx="73">
                  <c:v>1.7564466409225976</c:v>
                </c:pt>
                <c:pt idx="74">
                  <c:v>1.7574855718102254</c:v>
                </c:pt>
                <c:pt idx="75">
                  <c:v>1.7585261192540735</c:v>
                </c:pt>
                <c:pt idx="76">
                  <c:v>1.7595682857694719</c:v>
                </c:pt>
                <c:pt idx="77">
                  <c:v>1.7606120738756645</c:v>
                </c:pt>
                <c:pt idx="78">
                  <c:v>1.7616574860958147</c:v>
                </c:pt>
                <c:pt idx="79">
                  <c:v>1.7627045249570124</c:v>
                </c:pt>
                <c:pt idx="80">
                  <c:v>1.7637531929902794</c:v>
                </c:pt>
                <c:pt idx="81">
                  <c:v>1.7648034927305756</c:v>
                </c:pt>
                <c:pt idx="82">
                  <c:v>1.7658554267168056</c:v>
                </c:pt>
                <c:pt idx="83">
                  <c:v>1.7669089974918237</c:v>
                </c:pt>
                <c:pt idx="84">
                  <c:v>1.7625273023481689</c:v>
                </c:pt>
                <c:pt idx="85">
                  <c:v>1.7633101491020864</c:v>
                </c:pt>
                <c:pt idx="86">
                  <c:v>1.764093905421237</c:v>
                </c:pt>
                <c:pt idx="87">
                  <c:v>1.7648785723624156</c:v>
                </c:pt>
                <c:pt idx="88">
                  <c:v>1.7656641509836462</c:v>
                </c:pt>
                <c:pt idx="89">
                  <c:v>1.7664506423441806</c:v>
                </c:pt>
                <c:pt idx="90">
                  <c:v>1.7672380475045026</c:v>
                </c:pt>
                <c:pt idx="91">
                  <c:v>1.7680263675263279</c:v>
                </c:pt>
                <c:pt idx="92">
                  <c:v>1.768815603472605</c:v>
                </c:pt>
                <c:pt idx="93">
                  <c:v>1.7696057564075183</c:v>
                </c:pt>
                <c:pt idx="94">
                  <c:v>1.7703968273964885</c:v>
                </c:pt>
                <c:pt idx="95">
                  <c:v>1.7711888175061734</c:v>
                </c:pt>
                <c:pt idx="96">
                  <c:v>1.7588404448755401</c:v>
                </c:pt>
                <c:pt idx="97">
                  <c:v>1.7599820245432412</c:v>
                </c:pt>
                <c:pt idx="98">
                  <c:v>1.7611255490144311</c:v>
                </c:pt>
                <c:pt idx="99">
                  <c:v>1.7622710216022921</c:v>
                </c:pt>
                <c:pt idx="100">
                  <c:v>1.7634184456256494</c:v>
                </c:pt>
                <c:pt idx="101">
                  <c:v>1.7645678244089833</c:v>
                </c:pt>
                <c:pt idx="102">
                  <c:v>1.7657191612824368</c:v>
                </c:pt>
                <c:pt idx="103">
                  <c:v>1.7668724595818266</c:v>
                </c:pt>
                <c:pt idx="104">
                  <c:v>1.7680277226486525</c:v>
                </c:pt>
                <c:pt idx="105">
                  <c:v>1.7691849538301065</c:v>
                </c:pt>
                <c:pt idx="106">
                  <c:v>1.7703441564790836</c:v>
                </c:pt>
                <c:pt idx="107">
                  <c:v>1.7715053339541895</c:v>
                </c:pt>
                <c:pt idx="108">
                  <c:v>1.7828447585865317</c:v>
                </c:pt>
                <c:pt idx="109">
                  <c:v>1.7836274450952339</c:v>
                </c:pt>
                <c:pt idx="110">
                  <c:v>1.7844110141832514</c:v>
                </c:pt>
                <c:pt idx="111">
                  <c:v>1.7851954668458061</c:v>
                </c:pt>
                <c:pt idx="112">
                  <c:v>1.7859808040792409</c:v>
                </c:pt>
                <c:pt idx="113">
                  <c:v>1.7867670268810234</c:v>
                </c:pt>
                <c:pt idx="114">
                  <c:v>1.7875541362497449</c:v>
                </c:pt>
                <c:pt idx="115">
                  <c:v>1.7883421331851233</c:v>
                </c:pt>
                <c:pt idx="116">
                  <c:v>1.7891310186880038</c:v>
                </c:pt>
                <c:pt idx="117">
                  <c:v>1.7899207937603601</c:v>
                </c:pt>
                <c:pt idx="118">
                  <c:v>1.790711459405296</c:v>
                </c:pt>
                <c:pt idx="119">
                  <c:v>1.7915030166270456</c:v>
                </c:pt>
                <c:pt idx="120">
                  <c:v>1.7867308527595185</c:v>
                </c:pt>
                <c:pt idx="121">
                  <c:v>1.7878040181305306</c:v>
                </c:pt>
                <c:pt idx="122">
                  <c:v>1.7888788335117223</c:v>
                </c:pt>
                <c:pt idx="123">
                  <c:v>1.7899553014400125</c:v>
                </c:pt>
                <c:pt idx="124">
                  <c:v>1.7910334244562207</c:v>
                </c:pt>
                <c:pt idx="125">
                  <c:v>1.792113205105073</c:v>
                </c:pt>
                <c:pt idx="126">
                  <c:v>1.7931946459352077</c:v>
                </c:pt>
                <c:pt idx="127">
                  <c:v>1.7942777494991824</c:v>
                </c:pt>
                <c:pt idx="128">
                  <c:v>1.7953625183534789</c:v>
                </c:pt>
                <c:pt idx="129">
                  <c:v>1.7964489550585094</c:v>
                </c:pt>
                <c:pt idx="130">
                  <c:v>1.7975370621786233</c:v>
                </c:pt>
                <c:pt idx="131">
                  <c:v>1.7986268422821123</c:v>
                </c:pt>
                <c:pt idx="132">
                  <c:v>1.79695460079044</c:v>
                </c:pt>
                <c:pt idx="133">
                  <c:v>1.7979248661479428</c:v>
                </c:pt>
                <c:pt idx="134">
                  <c:v>1.7988964607937539</c:v>
                </c:pt>
                <c:pt idx="135">
                  <c:v>1.7998693865490316</c:v>
                </c:pt>
                <c:pt idx="136">
                  <c:v>1.8008436452374306</c:v>
                </c:pt>
                <c:pt idx="137">
                  <c:v>1.8018192386851029</c:v>
                </c:pt>
                <c:pt idx="138">
                  <c:v>1.802796168720703</c:v>
                </c:pt>
                <c:pt idx="139">
                  <c:v>1.8037744371753901</c:v>
                </c:pt>
                <c:pt idx="140">
                  <c:v>1.8047540458828328</c:v>
                </c:pt>
                <c:pt idx="141">
                  <c:v>1.8057349966792116</c:v>
                </c:pt>
                <c:pt idx="142">
                  <c:v>1.8067172914032223</c:v>
                </c:pt>
                <c:pt idx="143">
                  <c:v>1.8077009318960804</c:v>
                </c:pt>
                <c:pt idx="144">
                  <c:v>1.8086460905430228</c:v>
                </c:pt>
                <c:pt idx="145">
                  <c:v>1.8093070271882912</c:v>
                </c:pt>
                <c:pt idx="146">
                  <c:v>1.8099685706352426</c:v>
                </c:pt>
                <c:pt idx="147">
                  <c:v>1.8106307214409778</c:v>
                </c:pt>
                <c:pt idx="148">
                  <c:v>1.8112934801631093</c:v>
                </c:pt>
                <c:pt idx="149">
                  <c:v>1.8119568473597605</c:v>
                </c:pt>
                <c:pt idx="150">
                  <c:v>1.8126208235895687</c:v>
                </c:pt>
                <c:pt idx="151">
                  <c:v>1.8132854094116828</c:v>
                </c:pt>
                <c:pt idx="152">
                  <c:v>1.8139506053857659</c:v>
                </c:pt>
                <c:pt idx="153">
                  <c:v>1.8146164120719943</c:v>
                </c:pt>
                <c:pt idx="154">
                  <c:v>1.8152828300310593</c:v>
                </c:pt>
                <c:pt idx="155">
                  <c:v>1.8159498598241663</c:v>
                </c:pt>
                <c:pt idx="156">
                  <c:v>1.8189764337347842</c:v>
                </c:pt>
                <c:pt idx="157">
                  <c:v>1.8203028757123003</c:v>
                </c:pt>
                <c:pt idx="158">
                  <c:v>1.8216317271288205</c:v>
                </c:pt>
                <c:pt idx="159">
                  <c:v>1.8229629923610133</c:v>
                </c:pt>
                <c:pt idx="160">
                  <c:v>1.8242966757934966</c:v>
                </c:pt>
                <c:pt idx="161">
                  <c:v>1.8256327818188538</c:v>
                </c:pt>
                <c:pt idx="162">
                  <c:v>1.8269713148376456</c:v>
                </c:pt>
                <c:pt idx="163">
                  <c:v>1.8283122792584279</c:v>
                </c:pt>
                <c:pt idx="164">
                  <c:v>1.8296556794977634</c:v>
                </c:pt>
                <c:pt idx="165">
                  <c:v>1.8310015199802383</c:v>
                </c:pt>
                <c:pt idx="166">
                  <c:v>1.8323498051384752</c:v>
                </c:pt>
                <c:pt idx="167">
                  <c:v>1.8337005394131487</c:v>
                </c:pt>
                <c:pt idx="168">
                  <c:v>1.8369902263521396</c:v>
                </c:pt>
                <c:pt idx="169">
                  <c:v>1.8376248198751504</c:v>
                </c:pt>
                <c:pt idx="170">
                  <c:v>1.8382599516025835</c:v>
                </c:pt>
                <c:pt idx="171">
                  <c:v>1.8388956219908956</c:v>
                </c:pt>
                <c:pt idx="172">
                  <c:v>1.8395318314969293</c:v>
                </c:pt>
                <c:pt idx="173">
                  <c:v>1.8401685805779151</c:v>
                </c:pt>
                <c:pt idx="174">
                  <c:v>1.8408058696914718</c:v>
                </c:pt>
                <c:pt idx="175">
                  <c:v>1.8414436992956054</c:v>
                </c:pt>
                <c:pt idx="176">
                  <c:v>1.8420820698487108</c:v>
                </c:pt>
                <c:pt idx="177">
                  <c:v>1.8427209818095718</c:v>
                </c:pt>
                <c:pt idx="178">
                  <c:v>1.8433604356373614</c:v>
                </c:pt>
                <c:pt idx="179">
                  <c:v>1.8440004317916412</c:v>
                </c:pt>
                <c:pt idx="180">
                  <c:v>1.8475115189713212</c:v>
                </c:pt>
                <c:pt idx="181">
                  <c:v>1.8483847017927166</c:v>
                </c:pt>
                <c:pt idx="182">
                  <c:v>1.8492588894662352</c:v>
                </c:pt>
                <c:pt idx="183">
                  <c:v>1.8501340831482525</c:v>
                </c:pt>
                <c:pt idx="184">
                  <c:v>1.8510102839964759</c:v>
                </c:pt>
                <c:pt idx="185">
                  <c:v>1.8518874931699445</c:v>
                </c:pt>
                <c:pt idx="186">
                  <c:v>1.852765711829031</c:v>
                </c:pt>
                <c:pt idx="187">
                  <c:v>1.8536449411354443</c:v>
                </c:pt>
                <c:pt idx="188">
                  <c:v>1.8545251822522291</c:v>
                </c:pt>
                <c:pt idx="189">
                  <c:v>1.8554064363437692</c:v>
                </c:pt>
                <c:pt idx="190">
                  <c:v>1.8562887045757885</c:v>
                </c:pt>
                <c:pt idx="191">
                  <c:v>1.8571719881153519</c:v>
                </c:pt>
                <c:pt idx="192">
                  <c:v>1.8594628835505116</c:v>
                </c:pt>
                <c:pt idx="193">
                  <c:v>1.8604915719913673</c:v>
                </c:pt>
                <c:pt idx="194">
                  <c:v>1.861521633437579</c:v>
                </c:pt>
                <c:pt idx="195">
                  <c:v>1.8625530697217179</c:v>
                </c:pt>
                <c:pt idx="196">
                  <c:v>1.863585882678799</c:v>
                </c:pt>
                <c:pt idx="197">
                  <c:v>1.8646200741462882</c:v>
                </c:pt>
                <c:pt idx="198">
                  <c:v>1.8656556459641029</c:v>
                </c:pt>
                <c:pt idx="199">
                  <c:v>1.8666925999746171</c:v>
                </c:pt>
                <c:pt idx="200">
                  <c:v>1.867730938022663</c:v>
                </c:pt>
                <c:pt idx="201">
                  <c:v>1.8687706619555358</c:v>
                </c:pt>
                <c:pt idx="202">
                  <c:v>1.869811773622996</c:v>
                </c:pt>
                <c:pt idx="203">
                  <c:v>1.870854274877273</c:v>
                </c:pt>
                <c:pt idx="204">
                  <c:v>1.8762844255023792</c:v>
                </c:pt>
                <c:pt idx="205">
                  <c:v>1.8770290485871814</c:v>
                </c:pt>
                <c:pt idx="206">
                  <c:v>1.8777743757173382</c:v>
                </c:pt>
                <c:pt idx="207">
                  <c:v>1.878520407558528</c:v>
                </c:pt>
                <c:pt idx="208">
                  <c:v>1.8792671447770593</c:v>
                </c:pt>
                <c:pt idx="209">
                  <c:v>1.88001458803987</c:v>
                </c:pt>
                <c:pt idx="210">
                  <c:v>1.8807627380145293</c:v>
                </c:pt>
                <c:pt idx="211">
                  <c:v>1.8815115953692376</c:v>
                </c:pt>
                <c:pt idx="212">
                  <c:v>1.8822611607728263</c:v>
                </c:pt>
                <c:pt idx="213">
                  <c:v>1.8830114348947598</c:v>
                </c:pt>
                <c:pt idx="214">
                  <c:v>1.8837624184051349</c:v>
                </c:pt>
                <c:pt idx="215">
                  <c:v>1.8845141119746831</c:v>
                </c:pt>
                <c:pt idx="216">
                  <c:v>1.8948491602973661</c:v>
                </c:pt>
                <c:pt idx="217">
                  <c:v>1.8951515416645062</c:v>
                </c:pt>
                <c:pt idx="218">
                  <c:v>1.8954540364592718</c:v>
                </c:pt>
                <c:pt idx="219">
                  <c:v>1.8957566447242113</c:v>
                </c:pt>
                <c:pt idx="220">
                  <c:v>1.8960593665018886</c:v>
                </c:pt>
                <c:pt idx="221">
                  <c:v>1.8963622018348845</c:v>
                </c:pt>
                <c:pt idx="222">
                  <c:v>1.896665150765795</c:v>
                </c:pt>
                <c:pt idx="223">
                  <c:v>1.8969682133372325</c:v>
                </c:pt>
                <c:pt idx="224">
                  <c:v>1.897271389591825</c:v>
                </c:pt>
                <c:pt idx="225">
                  <c:v>1.8975746795722168</c:v>
                </c:pt>
                <c:pt idx="226">
                  <c:v>1.8978780833210678</c:v>
                </c:pt>
                <c:pt idx="227">
                  <c:v>1.8981816008810548</c:v>
                </c:pt>
                <c:pt idx="228">
                  <c:v>1.8990999509287241</c:v>
                </c:pt>
                <c:pt idx="229">
                  <c:v>1.9007190424616938</c:v>
                </c:pt>
                <c:pt idx="230">
                  <c:v>1.9023413689438575</c:v>
                </c:pt>
                <c:pt idx="231">
                  <c:v>1.9039669368386525</c:v>
                </c:pt>
                <c:pt idx="232">
                  <c:v>1.9055957526224296</c:v>
                </c:pt>
                <c:pt idx="233">
                  <c:v>1.9072278227844797</c:v>
                </c:pt>
                <c:pt idx="234">
                  <c:v>1.9088631538270593</c:v>
                </c:pt>
                <c:pt idx="235">
                  <c:v>1.9105017522654162</c:v>
                </c:pt>
                <c:pt idx="236">
                  <c:v>1.9121436246278158</c:v>
                </c:pt>
                <c:pt idx="237">
                  <c:v>1.9137887774555675</c:v>
                </c:pt>
                <c:pt idx="238">
                  <c:v>1.9154372173030496</c:v>
                </c:pt>
                <c:pt idx="239">
                  <c:v>1.9170889507377358</c:v>
                </c:pt>
                <c:pt idx="240">
                  <c:v>1.9206451370994471</c:v>
                </c:pt>
                <c:pt idx="241">
                  <c:v>1.9214165676446071</c:v>
                </c:pt>
                <c:pt idx="242">
                  <c:v>1.9221887135460869</c:v>
                </c:pt>
                <c:pt idx="243">
                  <c:v>1.9229615754672444</c:v>
                </c:pt>
                <c:pt idx="244">
                  <c:v>1.9237351540720526</c:v>
                </c:pt>
                <c:pt idx="245">
                  <c:v>1.9245094500251008</c:v>
                </c:pt>
                <c:pt idx="246">
                  <c:v>1.925284463991594</c:v>
                </c:pt>
                <c:pt idx="247">
                  <c:v>1.9260601966373541</c:v>
                </c:pt>
                <c:pt idx="248">
                  <c:v>1.9268366486288206</c:v>
                </c:pt>
                <c:pt idx="249">
                  <c:v>1.9276138206330511</c:v>
                </c:pt>
                <c:pt idx="250">
                  <c:v>1.9283917133177213</c:v>
                </c:pt>
                <c:pt idx="251">
                  <c:v>1.9291703273511267</c:v>
                </c:pt>
                <c:pt idx="252">
                  <c:v>1.9377657231381531</c:v>
                </c:pt>
                <c:pt idx="253">
                  <c:v>1.9384036239200138</c:v>
                </c:pt>
                <c:pt idx="254">
                  <c:v>1.9390420039803569</c:v>
                </c:pt>
                <c:pt idx="255">
                  <c:v>1.9396808636792817</c:v>
                </c:pt>
                <c:pt idx="256">
                  <c:v>1.9403202033771585</c:v>
                </c:pt>
                <c:pt idx="257">
                  <c:v>1.9409600234346289</c:v>
                </c:pt>
                <c:pt idx="258">
                  <c:v>1.9416003242126039</c:v>
                </c:pt>
                <c:pt idx="259">
                  <c:v>1.9422411060722669</c:v>
                </c:pt>
                <c:pt idx="260">
                  <c:v>1.9428823693750727</c:v>
                </c:pt>
                <c:pt idx="261">
                  <c:v>1.9435241144827471</c:v>
                </c:pt>
                <c:pt idx="262">
                  <c:v>1.9441663417572881</c:v>
                </c:pt>
                <c:pt idx="263">
                  <c:v>1.9448090515609657</c:v>
                </c:pt>
                <c:pt idx="264">
                  <c:v>1.9478603328364703</c:v>
                </c:pt>
                <c:pt idx="265">
                  <c:v>1.9486837127407064</c:v>
                </c:pt>
                <c:pt idx="266">
                  <c:v>1.9495078817757714</c:v>
                </c:pt>
                <c:pt idx="267">
                  <c:v>1.9503328406979707</c:v>
                </c:pt>
                <c:pt idx="268">
                  <c:v>1.9511585902643362</c:v>
                </c:pt>
                <c:pt idx="269">
                  <c:v>1.9519851312326244</c:v>
                </c:pt>
                <c:pt idx="270">
                  <c:v>1.9528124643613187</c:v>
                </c:pt>
                <c:pt idx="271">
                  <c:v>1.9536405904096283</c:v>
                </c:pt>
                <c:pt idx="272">
                  <c:v>1.9544695101374912</c:v>
                </c:pt>
                <c:pt idx="273">
                  <c:v>1.9552992243055733</c:v>
                </c:pt>
                <c:pt idx="274">
                  <c:v>1.9561297336752692</c:v>
                </c:pt>
                <c:pt idx="275">
                  <c:v>1.956961039008704</c:v>
                </c:pt>
                <c:pt idx="276">
                  <c:v>1.9580658247656708</c:v>
                </c:pt>
                <c:pt idx="277">
                  <c:v>1.9588319800008023</c:v>
                </c:pt>
                <c:pt idx="278">
                  <c:v>1.9595988104685591</c:v>
                </c:pt>
                <c:pt idx="279">
                  <c:v>1.9603663167640408</c:v>
                </c:pt>
                <c:pt idx="280">
                  <c:v>1.9611344994828723</c:v>
                </c:pt>
                <c:pt idx="281">
                  <c:v>1.9619033592212025</c:v>
                </c:pt>
                <c:pt idx="282">
                  <c:v>1.9626728965757072</c:v>
                </c:pt>
                <c:pt idx="283">
                  <c:v>1.9634431121435871</c:v>
                </c:pt>
                <c:pt idx="284">
                  <c:v>1.9642140065225691</c:v>
                </c:pt>
                <c:pt idx="285">
                  <c:v>1.9649855803109071</c:v>
                </c:pt>
                <c:pt idx="286">
                  <c:v>1.9657578341073827</c:v>
                </c:pt>
                <c:pt idx="287">
                  <c:v>1.9665307685113045</c:v>
                </c:pt>
                <c:pt idx="288">
                  <c:v>1.9719561042331457</c:v>
                </c:pt>
                <c:pt idx="289">
                  <c:v>1.9723423127601389</c:v>
                </c:pt>
                <c:pt idx="290">
                  <c:v>1.9727286901674943</c:v>
                </c:pt>
                <c:pt idx="291">
                  <c:v>1.9731152365290587</c:v>
                </c:pt>
                <c:pt idx="292">
                  <c:v>1.9735019519187125</c:v>
                </c:pt>
                <c:pt idx="293">
                  <c:v>1.9738888364103677</c:v>
                </c:pt>
                <c:pt idx="294">
                  <c:v>1.9742758900779689</c:v>
                </c:pt>
                <c:pt idx="295">
                  <c:v>1.9746631129954932</c:v>
                </c:pt>
                <c:pt idx="296">
                  <c:v>1.97505050523695</c:v>
                </c:pt>
                <c:pt idx="297">
                  <c:v>1.97543806687638</c:v>
                </c:pt>
                <c:pt idx="298">
                  <c:v>1.9758257979878577</c:v>
                </c:pt>
                <c:pt idx="299">
                  <c:v>1.9762136986454895</c:v>
                </c:pt>
                <c:pt idx="300">
                  <c:v>1.9801411589597337</c:v>
                </c:pt>
                <c:pt idx="301">
                  <c:v>1.9806169028183143</c:v>
                </c:pt>
                <c:pt idx="302">
                  <c:v>1.9810929005844236</c:v>
                </c:pt>
                <c:pt idx="303">
                  <c:v>1.9815691523935735</c:v>
                </c:pt>
                <c:pt idx="304">
                  <c:v>1.9820456583813484</c:v>
                </c:pt>
                <c:pt idx="305">
                  <c:v>1.9825224186834047</c:v>
                </c:pt>
                <c:pt idx="306">
                  <c:v>1.9829994334354721</c:v>
                </c:pt>
                <c:pt idx="307">
                  <c:v>1.9834767027733522</c:v>
                </c:pt>
                <c:pt idx="308">
                  <c:v>1.9839542268329189</c:v>
                </c:pt>
                <c:pt idx="309">
                  <c:v>1.9844320057501181</c:v>
                </c:pt>
                <c:pt idx="310">
                  <c:v>1.9849100396609702</c:v>
                </c:pt>
                <c:pt idx="311">
                  <c:v>1.9853883287015661</c:v>
                </c:pt>
                <c:pt idx="312">
                  <c:v>1.9986575003164826</c:v>
                </c:pt>
                <c:pt idx="313">
                  <c:v>1.99931615819675</c:v>
                </c:pt>
                <c:pt idx="314">
                  <c:v>1.9999752928593013</c:v>
                </c:pt>
                <c:pt idx="315">
                  <c:v>2.0006349046492637</c:v>
                </c:pt>
                <c:pt idx="316">
                  <c:v>2.0012949939120155</c:v>
                </c:pt>
                <c:pt idx="317">
                  <c:v>2.0019555609931849</c:v>
                </c:pt>
                <c:pt idx="318">
                  <c:v>2.0026166062386492</c:v>
                </c:pt>
                <c:pt idx="319">
                  <c:v>2.0032781299945372</c:v>
                </c:pt>
                <c:pt idx="320">
                  <c:v>2.0039401326072284</c:v>
                </c:pt>
                <c:pt idx="321">
                  <c:v>2.0046026144233524</c:v>
                </c:pt>
                <c:pt idx="322">
                  <c:v>2.0052655757897897</c:v>
                </c:pt>
                <c:pt idx="323">
                  <c:v>2.0059290170536723</c:v>
                </c:pt>
                <c:pt idx="324">
                  <c:v>2.0127360305934978</c:v>
                </c:pt>
                <c:pt idx="325">
                  <c:v>2.0131798424243139</c:v>
                </c:pt>
                <c:pt idx="326">
                  <c:v>2.0136238674270279</c:v>
                </c:pt>
                <c:pt idx="327">
                  <c:v>2.0140681057040299</c:v>
                </c:pt>
                <c:pt idx="328">
                  <c:v>2.0145125573577611</c:v>
                </c:pt>
                <c:pt idx="329">
                  <c:v>2.0149572224907102</c:v>
                </c:pt>
                <c:pt idx="330">
                  <c:v>2.0154021012054155</c:v>
                </c:pt>
                <c:pt idx="331">
                  <c:v>2.0158471936044648</c:v>
                </c:pt>
                <c:pt idx="332">
                  <c:v>2.0162924997904952</c:v>
                </c:pt>
                <c:pt idx="333">
                  <c:v>2.0167380198661924</c:v>
                </c:pt>
                <c:pt idx="334">
                  <c:v>2.0171837539342929</c:v>
                </c:pt>
                <c:pt idx="335">
                  <c:v>2.0176297020975813</c:v>
                </c:pt>
                <c:pt idx="336">
                  <c:v>2.0314852213016459</c:v>
                </c:pt>
                <c:pt idx="337">
                  <c:v>2.03173670772911</c:v>
                </c:pt>
                <c:pt idx="338">
                  <c:v>2.0319882612433662</c:v>
                </c:pt>
                <c:pt idx="339">
                  <c:v>2.03223988186231</c:v>
                </c:pt>
                <c:pt idx="340">
                  <c:v>2.0324915696038426</c:v>
                </c:pt>
                <c:pt idx="341">
                  <c:v>2.0327433244858701</c:v>
                </c:pt>
                <c:pt idx="342">
                  <c:v>2.0329951465263028</c:v>
                </c:pt>
                <c:pt idx="343">
                  <c:v>2.0332470357430559</c:v>
                </c:pt>
                <c:pt idx="344">
                  <c:v>2.0334989921540489</c:v>
                </c:pt>
                <c:pt idx="345">
                  <c:v>2.0337510157772081</c:v>
                </c:pt>
                <c:pt idx="346">
                  <c:v>2.0340031066304611</c:v>
                </c:pt>
                <c:pt idx="347">
                  <c:v>2.034255264731744</c:v>
                </c:pt>
                <c:pt idx="348">
                  <c:v>2.0437018295386933</c:v>
                </c:pt>
                <c:pt idx="349">
                  <c:v>2.0442350198850381</c:v>
                </c:pt>
                <c:pt idx="350">
                  <c:v>2.0447685079327118</c:v>
                </c:pt>
                <c:pt idx="351">
                  <c:v>2.0453022938479344</c:v>
                </c:pt>
                <c:pt idx="352">
                  <c:v>2.0458363777970163</c:v>
                </c:pt>
                <c:pt idx="353">
                  <c:v>2.0463707599463619</c:v>
                </c:pt>
                <c:pt idx="354">
                  <c:v>2.0469054404624685</c:v>
                </c:pt>
                <c:pt idx="355">
                  <c:v>2.0474404195119265</c:v>
                </c:pt>
                <c:pt idx="356">
                  <c:v>2.0479756972614176</c:v>
                </c:pt>
                <c:pt idx="357">
                  <c:v>2.0485112738777187</c:v>
                </c:pt>
                <c:pt idx="358">
                  <c:v>2.0490471495276985</c:v>
                </c:pt>
                <c:pt idx="359">
                  <c:v>2.0495833243783199</c:v>
                </c:pt>
                <c:pt idx="360">
                  <c:v>2.0580193143456582</c:v>
                </c:pt>
                <c:pt idx="361">
                  <c:v>2.0587182464944465</c:v>
                </c:pt>
                <c:pt idx="362">
                  <c:v>2.0594176826348245</c:v>
                </c:pt>
                <c:pt idx="363">
                  <c:v>2.0601176231302141</c:v>
                </c:pt>
                <c:pt idx="364">
                  <c:v>2.0608180683443003</c:v>
                </c:pt>
                <c:pt idx="365">
                  <c:v>2.0615190186410288</c:v>
                </c:pt>
                <c:pt idx="366">
                  <c:v>2.0622204743846089</c:v>
                </c:pt>
                <c:pt idx="367">
                  <c:v>2.0629224359395129</c:v>
                </c:pt>
                <c:pt idx="368">
                  <c:v>2.0636249036704748</c:v>
                </c:pt>
                <c:pt idx="369">
                  <c:v>2.0643278779424925</c:v>
                </c:pt>
                <c:pt idx="370">
                  <c:v>2.0650313591208258</c:v>
                </c:pt>
                <c:pt idx="371">
                  <c:v>2.0657353475709987</c:v>
                </c:pt>
                <c:pt idx="372">
                  <c:v>2.0661869188848474</c:v>
                </c:pt>
                <c:pt idx="373">
                  <c:v>2.0668321988148906</c:v>
                </c:pt>
                <c:pt idx="374">
                  <c:v>2.0674779047407306</c:v>
                </c:pt>
                <c:pt idx="375">
                  <c:v>2.068124036943598</c:v>
                </c:pt>
                <c:pt idx="376">
                  <c:v>2.0687705957049087</c:v>
                </c:pt>
                <c:pt idx="377">
                  <c:v>2.069417581306265</c:v>
                </c:pt>
                <c:pt idx="378">
                  <c:v>2.0700649940294547</c:v>
                </c:pt>
                <c:pt idx="379">
                  <c:v>2.0707128341564518</c:v>
                </c:pt>
                <c:pt idx="380">
                  <c:v>2.0713611019694156</c:v>
                </c:pt>
                <c:pt idx="381">
                  <c:v>2.0720097977506935</c:v>
                </c:pt>
                <c:pt idx="382">
                  <c:v>2.0726589217828177</c:v>
                </c:pt>
                <c:pt idx="383">
                  <c:v>2.0733084743485075</c:v>
                </c:pt>
                <c:pt idx="384">
                  <c:v>2.0836124772770424</c:v>
                </c:pt>
                <c:pt idx="385">
                  <c:v>2.0840256960677248</c:v>
                </c:pt>
                <c:pt idx="386">
                  <c:v>2.0844390864890583</c:v>
                </c:pt>
                <c:pt idx="387">
                  <c:v>2.0848526486123307</c:v>
                </c:pt>
                <c:pt idx="388">
                  <c:v>2.0852663825088573</c:v>
                </c:pt>
                <c:pt idx="389">
                  <c:v>2.0856802882499856</c:v>
                </c:pt>
                <c:pt idx="390">
                  <c:v>2.0860943659070905</c:v>
                </c:pt>
                <c:pt idx="391">
                  <c:v>2.0865086155515775</c:v>
                </c:pt>
                <c:pt idx="392">
                  <c:v>2.0869230372548815</c:v>
                </c:pt>
                <c:pt idx="393">
                  <c:v>2.087337631088467</c:v>
                </c:pt>
                <c:pt idx="394">
                  <c:v>2.087752397123829</c:v>
                </c:pt>
                <c:pt idx="395">
                  <c:v>2.0881673354324914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'3-2'!$G$5</c:f>
              <c:strCache>
                <c:ptCount val="1"/>
                <c:pt idx="0">
                  <c:v>Esc Referencia GM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'3-2'!$G$6:$G$401</c:f>
              <c:numCache>
                <c:formatCode>0.00</c:formatCode>
                <c:ptCount val="396"/>
                <c:pt idx="0">
                  <c:v>2.9677217116332857</c:v>
                </c:pt>
                <c:pt idx="1">
                  <c:v>3.0148735136957665</c:v>
                </c:pt>
                <c:pt idx="2">
                  <c:v>2.9701641604797029</c:v>
                </c:pt>
                <c:pt idx="3">
                  <c:v>3.0173892360075762</c:v>
                </c:pt>
                <c:pt idx="4">
                  <c:v>3.0343284386019507</c:v>
                </c:pt>
                <c:pt idx="5">
                  <c:v>3.0097190568657348</c:v>
                </c:pt>
                <c:pt idx="6">
                  <c:v>2.9785521241535786</c:v>
                </c:pt>
                <c:pt idx="7">
                  <c:v>2.9443555357200548</c:v>
                </c:pt>
                <c:pt idx="8">
                  <c:v>2.930310683039429</c:v>
                </c:pt>
                <c:pt idx="9">
                  <c:v>2.8883405917048233</c:v>
                </c:pt>
                <c:pt idx="10">
                  <c:v>2.8532633689212945</c:v>
                </c:pt>
                <c:pt idx="11">
                  <c:v>2.8095453171401736</c:v>
                </c:pt>
                <c:pt idx="12">
                  <c:v>2.7730847729269952</c:v>
                </c:pt>
                <c:pt idx="13">
                  <c:v>2.7373216437949903</c:v>
                </c:pt>
                <c:pt idx="14">
                  <c:v>2.7611324225565195</c:v>
                </c:pt>
                <c:pt idx="15">
                  <c:v>2.8020865459466977</c:v>
                </c:pt>
                <c:pt idx="16">
                  <c:v>2.8442692930385807</c:v>
                </c:pt>
                <c:pt idx="17">
                  <c:v>2.8734052299657344</c:v>
                </c:pt>
                <c:pt idx="18">
                  <c:v>2.8810567559904117</c:v>
                </c:pt>
                <c:pt idx="19">
                  <c:v>2.8855268314383316</c:v>
                </c:pt>
                <c:pt idx="20">
                  <c:v>2.8614074836233936</c:v>
                </c:pt>
                <c:pt idx="21">
                  <c:v>2.8174451084012091</c:v>
                </c:pt>
                <c:pt idx="22">
                  <c:v>2.8017618194343124</c:v>
                </c:pt>
                <c:pt idx="23">
                  <c:v>2.7726284023305174</c:v>
                </c:pt>
                <c:pt idx="24">
                  <c:v>2.7545544926627024</c:v>
                </c:pt>
                <c:pt idx="25">
                  <c:v>2.7792424957076496</c:v>
                </c:pt>
                <c:pt idx="26">
                  <c:v>2.8043791338598334</c:v>
                </c:pt>
                <c:pt idx="27">
                  <c:v>2.8299725598021208</c:v>
                </c:pt>
                <c:pt idx="28">
                  <c:v>2.856031074369489</c:v>
                </c:pt>
                <c:pt idx="29">
                  <c:v>2.8825631292412734</c:v>
                </c:pt>
                <c:pt idx="30">
                  <c:v>2.9095773296823424</c:v>
                </c:pt>
                <c:pt idx="31">
                  <c:v>2.9370824373340803</c:v>
                </c:pt>
                <c:pt idx="32">
                  <c:v>2.9650873730560932</c:v>
                </c:pt>
                <c:pt idx="33">
                  <c:v>2.9936012198195492</c:v>
                </c:pt>
                <c:pt idx="34">
                  <c:v>3.0226332256531081</c:v>
                </c:pt>
                <c:pt idx="35">
                  <c:v>3.0521928066423696</c:v>
                </c:pt>
                <c:pt idx="36">
                  <c:v>3.0822895499838401</c:v>
                </c:pt>
                <c:pt idx="37">
                  <c:v>3.096421980854716</c:v>
                </c:pt>
                <c:pt idx="38">
                  <c:v>3.1106728522432965</c:v>
                </c:pt>
                <c:pt idx="39">
                  <c:v>3.1250431567711887</c:v>
                </c:pt>
                <c:pt idx="40">
                  <c:v>3.1395338953789222</c:v>
                </c:pt>
                <c:pt idx="41">
                  <c:v>3.1541460773956711</c:v>
                </c:pt>
                <c:pt idx="42">
                  <c:v>3.1688807206095548</c:v>
                </c:pt>
                <c:pt idx="43">
                  <c:v>3.1837388513385294</c:v>
                </c:pt>
                <c:pt idx="44">
                  <c:v>3.1987215045018789</c:v>
                </c:pt>
                <c:pt idx="45">
                  <c:v>3.2138297236922955</c:v>
                </c:pt>
                <c:pt idx="46">
                  <c:v>3.2290645612485736</c:v>
                </c:pt>
                <c:pt idx="47">
                  <c:v>3.2444270783289051</c:v>
                </c:pt>
                <c:pt idx="48">
                  <c:v>3.2599183449847962</c:v>
                </c:pt>
                <c:pt idx="49">
                  <c:v>3.2661872327779271</c:v>
                </c:pt>
                <c:pt idx="50">
                  <c:v>3.2724772045677613</c:v>
                </c:pt>
                <c:pt idx="51">
                  <c:v>3.2787883312655888</c:v>
                </c:pt>
                <c:pt idx="52">
                  <c:v>3.2851206840211935</c:v>
                </c:pt>
                <c:pt idx="53">
                  <c:v>3.2914743342236541</c:v>
                </c:pt>
                <c:pt idx="54">
                  <c:v>3.2978493535021531</c:v>
                </c:pt>
                <c:pt idx="55">
                  <c:v>3.3042458137267796</c:v>
                </c:pt>
                <c:pt idx="56">
                  <c:v>3.3106637870093429</c:v>
                </c:pt>
                <c:pt idx="57">
                  <c:v>3.317103345704183</c:v>
                </c:pt>
                <c:pt idx="58">
                  <c:v>3.323564562408988</c:v>
                </c:pt>
                <c:pt idx="59">
                  <c:v>3.3300475099656128</c:v>
                </c:pt>
                <c:pt idx="60">
                  <c:v>3.3365522614608984</c:v>
                </c:pt>
                <c:pt idx="61">
                  <c:v>3.3412932160324194</c:v>
                </c:pt>
                <c:pt idx="62">
                  <c:v>3.3460457531789149</c:v>
                </c:pt>
                <c:pt idx="63">
                  <c:v>3.3508099011976493</c:v>
                </c:pt>
                <c:pt idx="64">
                  <c:v>3.3555856884550193</c:v>
                </c:pt>
                <c:pt idx="65">
                  <c:v>3.360373143386723</c:v>
                </c:pt>
                <c:pt idx="66">
                  <c:v>3.3651722944979299</c:v>
                </c:pt>
                <c:pt idx="67">
                  <c:v>3.36998317036345</c:v>
                </c:pt>
                <c:pt idx="68">
                  <c:v>3.3748057996279037</c:v>
                </c:pt>
                <c:pt idx="69">
                  <c:v>3.3796402110058938</c:v>
                </c:pt>
                <c:pt idx="70">
                  <c:v>3.3844864332821749</c:v>
                </c:pt>
                <c:pt idx="71">
                  <c:v>3.3893444953118248</c:v>
                </c:pt>
                <c:pt idx="72">
                  <c:v>3.394214426020417</c:v>
                </c:pt>
                <c:pt idx="73">
                  <c:v>3.3973236165542939</c:v>
                </c:pt>
                <c:pt idx="74">
                  <c:v>3.4004376449280675</c:v>
                </c:pt>
                <c:pt idx="75">
                  <c:v>3.4035565186693226</c:v>
                </c:pt>
                <c:pt idx="76">
                  <c:v>3.4066802453173555</c:v>
                </c:pt>
                <c:pt idx="77">
                  <c:v>3.4098088324231952</c:v>
                </c:pt>
                <c:pt idx="78">
                  <c:v>3.4129422875496198</c:v>
                </c:pt>
                <c:pt idx="79">
                  <c:v>3.4160806182711729</c:v>
                </c:pt>
                <c:pt idx="80">
                  <c:v>3.4192238321741879</c:v>
                </c:pt>
                <c:pt idx="81">
                  <c:v>3.4223719368567984</c:v>
                </c:pt>
                <c:pt idx="82">
                  <c:v>3.4255249399289625</c:v>
                </c:pt>
                <c:pt idx="83">
                  <c:v>3.4286828490124783</c:v>
                </c:pt>
                <c:pt idx="84">
                  <c:v>3.4318456717410051</c:v>
                </c:pt>
                <c:pt idx="85">
                  <c:v>3.4342110631825546</c:v>
                </c:pt>
                <c:pt idx="86">
                  <c:v>3.4365792028986633</c:v>
                </c:pt>
                <c:pt idx="87">
                  <c:v>3.4389500940824664</c:v>
                </c:pt>
                <c:pt idx="88">
                  <c:v>3.4413237399308061</c:v>
                </c:pt>
                <c:pt idx="89">
                  <c:v>3.443700143644242</c:v>
                </c:pt>
                <c:pt idx="90">
                  <c:v>3.446079308427052</c:v>
                </c:pt>
                <c:pt idx="91">
                  <c:v>3.448461237487237</c:v>
                </c:pt>
                <c:pt idx="92">
                  <c:v>3.4508459340365238</c:v>
                </c:pt>
                <c:pt idx="93">
                  <c:v>3.4532334012903725</c:v>
                </c:pt>
                <c:pt idx="94">
                  <c:v>3.4556236424679776</c:v>
                </c:pt>
                <c:pt idx="95">
                  <c:v>3.4580166607922749</c:v>
                </c:pt>
                <c:pt idx="96">
                  <c:v>3.4604124594899437</c:v>
                </c:pt>
                <c:pt idx="97">
                  <c:v>3.4639294162457537</c:v>
                </c:pt>
                <c:pt idx="98">
                  <c:v>3.4674523645148705</c:v>
                </c:pt>
                <c:pt idx="99">
                  <c:v>3.4709813145044803</c:v>
                </c:pt>
                <c:pt idx="100">
                  <c:v>3.4745162764391582</c:v>
                </c:pt>
                <c:pt idx="101">
                  <c:v>3.478057260560897</c:v>
                </c:pt>
                <c:pt idx="102">
                  <c:v>3.4816042771291409</c:v>
                </c:pt>
                <c:pt idx="103">
                  <c:v>3.4851573364208077</c:v>
                </c:pt>
                <c:pt idx="104">
                  <c:v>3.4887164487303259</c:v>
                </c:pt>
                <c:pt idx="105">
                  <c:v>3.4922816243696619</c:v>
                </c:pt>
                <c:pt idx="106">
                  <c:v>3.4958528736683485</c:v>
                </c:pt>
                <c:pt idx="107">
                  <c:v>3.499430206973515</c:v>
                </c:pt>
                <c:pt idx="108">
                  <c:v>3.5030136346499221</c:v>
                </c:pt>
                <c:pt idx="109">
                  <c:v>3.5053895681366587</c:v>
                </c:pt>
                <c:pt idx="110">
                  <c:v>3.5077681807928052</c:v>
                </c:pt>
                <c:pt idx="111">
                  <c:v>3.5101494756394667</c:v>
                </c:pt>
                <c:pt idx="112">
                  <c:v>3.5125334557011572</c:v>
                </c:pt>
                <c:pt idx="113">
                  <c:v>3.5149201240058003</c:v>
                </c:pt>
                <c:pt idx="114">
                  <c:v>3.5173094835847349</c:v>
                </c:pt>
                <c:pt idx="115">
                  <c:v>3.5197015374727174</c:v>
                </c:pt>
                <c:pt idx="116">
                  <c:v>3.5220962887079272</c:v>
                </c:pt>
                <c:pt idx="117">
                  <c:v>3.5244937403319678</c:v>
                </c:pt>
                <c:pt idx="118">
                  <c:v>3.5268938953898727</c:v>
                </c:pt>
                <c:pt idx="119">
                  <c:v>3.5292967569301119</c:v>
                </c:pt>
                <c:pt idx="120">
                  <c:v>3.5317023280045907</c:v>
                </c:pt>
                <c:pt idx="121">
                  <c:v>3.5349860147186352</c:v>
                </c:pt>
                <c:pt idx="122">
                  <c:v>3.5382747501573686</c:v>
                </c:pt>
                <c:pt idx="123">
                  <c:v>3.5415685420832927</c:v>
                </c:pt>
                <c:pt idx="124">
                  <c:v>3.544867398270843</c:v>
                </c:pt>
                <c:pt idx="125">
                  <c:v>3.5481713265064077</c:v>
                </c:pt>
                <c:pt idx="126">
                  <c:v>3.5514803345883488</c:v>
                </c:pt>
                <c:pt idx="127">
                  <c:v>3.5547944303270169</c:v>
                </c:pt>
                <c:pt idx="128">
                  <c:v>3.5581136215447717</c:v>
                </c:pt>
                <c:pt idx="129">
                  <c:v>3.5614379160759997</c:v>
                </c:pt>
                <c:pt idx="130">
                  <c:v>3.5647673217671318</c:v>
                </c:pt>
                <c:pt idx="131">
                  <c:v>3.5681018464766661</c:v>
                </c:pt>
                <c:pt idx="132">
                  <c:v>3.5714414980751812</c:v>
                </c:pt>
                <c:pt idx="133">
                  <c:v>3.5744219153435557</c:v>
                </c:pt>
                <c:pt idx="134">
                  <c:v>3.577406415859671</c:v>
                </c:pt>
                <c:pt idx="135">
                  <c:v>3.5803950052176798</c:v>
                </c:pt>
                <c:pt idx="136">
                  <c:v>3.583387689019399</c:v>
                </c:pt>
                <c:pt idx="137">
                  <c:v>3.5863844728743226</c:v>
                </c:pt>
                <c:pt idx="138">
                  <c:v>3.5893853623996277</c:v>
                </c:pt>
                <c:pt idx="139">
                  <c:v>3.5923903632201863</c:v>
                </c:pt>
                <c:pt idx="140">
                  <c:v>3.5953994809685801</c:v>
                </c:pt>
                <c:pt idx="141">
                  <c:v>3.5984127212851034</c:v>
                </c:pt>
                <c:pt idx="142">
                  <c:v>3.6014300898177805</c:v>
                </c:pt>
                <c:pt idx="143">
                  <c:v>3.6044515922223725</c:v>
                </c:pt>
                <c:pt idx="144">
                  <c:v>3.6074772341623902</c:v>
                </c:pt>
                <c:pt idx="145">
                  <c:v>3.609507581799817</c:v>
                </c:pt>
                <c:pt idx="146">
                  <c:v>3.6115397934863527</c:v>
                </c:pt>
                <c:pt idx="147">
                  <c:v>3.6135738709333669</c:v>
                </c:pt>
                <c:pt idx="148">
                  <c:v>3.6156098158538015</c:v>
                </c:pt>
                <c:pt idx="149">
                  <c:v>3.6176476299621738</c:v>
                </c:pt>
                <c:pt idx="150">
                  <c:v>3.6196873149745725</c:v>
                </c:pt>
                <c:pt idx="151">
                  <c:v>3.6217288726086627</c:v>
                </c:pt>
                <c:pt idx="152">
                  <c:v>3.623772304583686</c:v>
                </c:pt>
                <c:pt idx="153">
                  <c:v>3.6258176126204624</c:v>
                </c:pt>
                <c:pt idx="154">
                  <c:v>3.6278647984413928</c:v>
                </c:pt>
                <c:pt idx="155">
                  <c:v>3.629913863770458</c:v>
                </c:pt>
                <c:pt idx="156">
                  <c:v>3.6319648103332227</c:v>
                </c:pt>
                <c:pt idx="157">
                  <c:v>3.6360263773088306</c:v>
                </c:pt>
                <c:pt idx="158">
                  <c:v>3.6400953219896497</c:v>
                </c:pt>
                <c:pt idx="159">
                  <c:v>3.6441716577770427</c:v>
                </c:pt>
                <c:pt idx="160">
                  <c:v>3.6482553980967172</c:v>
                </c:pt>
                <c:pt idx="161">
                  <c:v>3.6523465563987658</c:v>
                </c:pt>
                <c:pt idx="162">
                  <c:v>3.656445146157715</c:v>
                </c:pt>
                <c:pt idx="163">
                  <c:v>3.6605511808725648</c:v>
                </c:pt>
                <c:pt idx="164">
                  <c:v>3.664664674066838</c:v>
                </c:pt>
                <c:pt idx="165">
                  <c:v>3.6687856392886209</c:v>
                </c:pt>
                <c:pt idx="166">
                  <c:v>3.672914090110611</c:v>
                </c:pt>
                <c:pt idx="167">
                  <c:v>3.6770500401301591</c:v>
                </c:pt>
                <c:pt idx="168">
                  <c:v>3.6811935029693146</c:v>
                </c:pt>
                <c:pt idx="169">
                  <c:v>3.6831316002066758</c:v>
                </c:pt>
                <c:pt idx="170">
                  <c:v>3.6850713411615779</c:v>
                </c:pt>
                <c:pt idx="171">
                  <c:v>3.6870127272280717</c:v>
                </c:pt>
                <c:pt idx="172">
                  <c:v>3.6889557598013916</c:v>
                </c:pt>
                <c:pt idx="173">
                  <c:v>3.6909004402779537</c:v>
                </c:pt>
                <c:pt idx="174">
                  <c:v>3.6928467700553602</c:v>
                </c:pt>
                <c:pt idx="175">
                  <c:v>3.694794750532397</c:v>
                </c:pt>
                <c:pt idx="176">
                  <c:v>3.6967443831090385</c:v>
                </c:pt>
                <c:pt idx="177">
                  <c:v>3.6986956691864439</c:v>
                </c:pt>
                <c:pt idx="178">
                  <c:v>3.7006486101669624</c:v>
                </c:pt>
                <c:pt idx="179">
                  <c:v>3.702603207454132</c:v>
                </c:pt>
                <c:pt idx="180">
                  <c:v>3.7045594624526812</c:v>
                </c:pt>
                <c:pt idx="181">
                  <c:v>3.7072161408344115</c:v>
                </c:pt>
                <c:pt idx="182">
                  <c:v>3.7098758765013349</c:v>
                </c:pt>
                <c:pt idx="183">
                  <c:v>3.7125386729717542</c:v>
                </c:pt>
                <c:pt idx="184">
                  <c:v>3.7152045337680173</c:v>
                </c:pt>
                <c:pt idx="185">
                  <c:v>3.7178734624165264</c:v>
                </c:pt>
                <c:pt idx="186">
                  <c:v>3.7205454624477436</c:v>
                </c:pt>
                <c:pt idx="187">
                  <c:v>3.7232205373961929</c:v>
                </c:pt>
                <c:pt idx="188">
                  <c:v>3.7258986908004648</c:v>
                </c:pt>
                <c:pt idx="189">
                  <c:v>3.7285799262032224</c:v>
                </c:pt>
                <c:pt idx="190">
                  <c:v>3.7312642471512065</c:v>
                </c:pt>
                <c:pt idx="191">
                  <c:v>3.7339516571952398</c:v>
                </c:pt>
                <c:pt idx="192">
                  <c:v>3.7366421598902289</c:v>
                </c:pt>
                <c:pt idx="193">
                  <c:v>3.739766255576523</c:v>
                </c:pt>
                <c:pt idx="194">
                  <c:v>3.7428945210385631</c:v>
                </c:pt>
                <c:pt idx="195">
                  <c:v>3.7460269618418103</c:v>
                </c:pt>
                <c:pt idx="196">
                  <c:v>3.7491635835591524</c:v>
                </c:pt>
                <c:pt idx="197">
                  <c:v>3.7523043917709149</c:v>
                </c:pt>
                <c:pt idx="198">
                  <c:v>3.7554493920648744</c:v>
                </c:pt>
                <c:pt idx="199">
                  <c:v>3.7585985900362617</c:v>
                </c:pt>
                <c:pt idx="200">
                  <c:v>3.7617519912877793</c:v>
                </c:pt>
                <c:pt idx="201">
                  <c:v>3.7649096014296051</c:v>
                </c:pt>
                <c:pt idx="202">
                  <c:v>3.7680714260794064</c:v>
                </c:pt>
                <c:pt idx="203">
                  <c:v>3.7712374708623484</c:v>
                </c:pt>
                <c:pt idx="204">
                  <c:v>3.7744077414111024</c:v>
                </c:pt>
                <c:pt idx="205">
                  <c:v>3.7766565441840036</c:v>
                </c:pt>
                <c:pt idx="206">
                  <c:v>3.778907473212695</c:v>
                </c:pt>
                <c:pt idx="207">
                  <c:v>3.7811605305075613</c:v>
                </c:pt>
                <c:pt idx="208">
                  <c:v>3.7834157180808923</c:v>
                </c:pt>
                <c:pt idx="209">
                  <c:v>3.7856730379468777</c:v>
                </c:pt>
                <c:pt idx="210">
                  <c:v>3.7879324921216115</c:v>
                </c:pt>
                <c:pt idx="211">
                  <c:v>3.7901940826230964</c:v>
                </c:pt>
                <c:pt idx="212">
                  <c:v>3.7924578114712402</c:v>
                </c:pt>
                <c:pt idx="213">
                  <c:v>3.7947236806878619</c:v>
                </c:pt>
                <c:pt idx="214">
                  <c:v>3.7969916922966931</c:v>
                </c:pt>
                <c:pt idx="215">
                  <c:v>3.7992618483233764</c:v>
                </c:pt>
                <c:pt idx="216">
                  <c:v>3.8015341507954723</c:v>
                </c:pt>
                <c:pt idx="217">
                  <c:v>3.8024365033416556</c:v>
                </c:pt>
                <c:pt idx="218">
                  <c:v>3.8033391943733337</c:v>
                </c:pt>
                <c:pt idx="219">
                  <c:v>3.8042422240174769</c:v>
                </c:pt>
                <c:pt idx="220">
                  <c:v>3.8051455924011046</c:v>
                </c:pt>
                <c:pt idx="221">
                  <c:v>3.8060492996512822</c:v>
                </c:pt>
                <c:pt idx="222">
                  <c:v>3.8069533458951232</c:v>
                </c:pt>
                <c:pt idx="223">
                  <c:v>3.807857731259789</c:v>
                </c:pt>
                <c:pt idx="224">
                  <c:v>3.8087624558724897</c:v>
                </c:pt>
                <c:pt idx="225">
                  <c:v>3.8096675198604819</c:v>
                </c:pt>
                <c:pt idx="226">
                  <c:v>3.8105729233510699</c:v>
                </c:pt>
                <c:pt idx="227">
                  <c:v>3.811478666471606</c:v>
                </c:pt>
                <c:pt idx="228">
                  <c:v>3.8123847493494898</c:v>
                </c:pt>
                <c:pt idx="229">
                  <c:v>3.8172593761897939</c:v>
                </c:pt>
                <c:pt idx="230">
                  <c:v>3.8221438367030824</c:v>
                </c:pt>
                <c:pt idx="231">
                  <c:v>3.8270381507270024</c:v>
                </c:pt>
                <c:pt idx="232">
                  <c:v>3.8319423381392186</c:v>
                </c:pt>
                <c:pt idx="233">
                  <c:v>3.8368564188574963</c:v>
                </c:pt>
                <c:pt idx="234">
                  <c:v>3.841780412839781</c:v>
                </c:pt>
                <c:pt idx="235">
                  <c:v>3.8467143400842794</c:v>
                </c:pt>
                <c:pt idx="236">
                  <c:v>3.8516582206295409</c:v>
                </c:pt>
                <c:pt idx="237">
                  <c:v>3.8566120745545414</c:v>
                </c:pt>
                <c:pt idx="238">
                  <c:v>3.8615759219787584</c:v>
                </c:pt>
                <c:pt idx="239">
                  <c:v>3.8665497830622595</c:v>
                </c:pt>
                <c:pt idx="240">
                  <c:v>3.8715336780057799</c:v>
                </c:pt>
                <c:pt idx="241">
                  <c:v>3.8738292732034649</c:v>
                </c:pt>
                <c:pt idx="242">
                  <c:v>3.8761269971326904</c:v>
                </c:pt>
                <c:pt idx="243">
                  <c:v>3.8784268517674523</c:v>
                </c:pt>
                <c:pt idx="244">
                  <c:v>3.8807288390835772</c:v>
                </c:pt>
                <c:pt idx="245">
                  <c:v>3.8830329610587269</c:v>
                </c:pt>
                <c:pt idx="246">
                  <c:v>3.8853392196723933</c:v>
                </c:pt>
                <c:pt idx="247">
                  <c:v>3.8876476169059062</c:v>
                </c:pt>
                <c:pt idx="248">
                  <c:v>3.8899581547424322</c:v>
                </c:pt>
                <c:pt idx="249">
                  <c:v>3.8922708351669755</c:v>
                </c:pt>
                <c:pt idx="250">
                  <c:v>3.8945856601663849</c:v>
                </c:pt>
                <c:pt idx="251">
                  <c:v>3.8969026317293469</c:v>
                </c:pt>
                <c:pt idx="252">
                  <c:v>3.8992217518463947</c:v>
                </c:pt>
                <c:pt idx="253">
                  <c:v>3.9011025188303838</c:v>
                </c:pt>
                <c:pt idx="254">
                  <c:v>3.9029846989042616</c:v>
                </c:pt>
                <c:pt idx="255">
                  <c:v>3.904868293129736</c:v>
                </c:pt>
                <c:pt idx="256">
                  <c:v>3.906753302569312</c:v>
                </c:pt>
                <c:pt idx="257">
                  <c:v>3.9086397282862908</c:v>
                </c:pt>
                <c:pt idx="258">
                  <c:v>3.9105275713447751</c:v>
                </c:pt>
                <c:pt idx="259">
                  <c:v>3.912416832809666</c:v>
                </c:pt>
                <c:pt idx="260">
                  <c:v>3.9143075137466647</c:v>
                </c:pt>
                <c:pt idx="261">
                  <c:v>3.9161996152222729</c:v>
                </c:pt>
                <c:pt idx="262">
                  <c:v>3.918093138303794</c:v>
                </c:pt>
                <c:pt idx="263">
                  <c:v>3.9199880840593337</c:v>
                </c:pt>
                <c:pt idx="264">
                  <c:v>3.9218844535577988</c:v>
                </c:pt>
                <c:pt idx="265">
                  <c:v>3.9243052768563453</c:v>
                </c:pt>
                <c:pt idx="266">
                  <c:v>3.9267284202823154</c:v>
                </c:pt>
                <c:pt idx="267">
                  <c:v>3.9291538860593276</c:v>
                </c:pt>
                <c:pt idx="268">
                  <c:v>3.9315816764131331</c:v>
                </c:pt>
                <c:pt idx="269">
                  <c:v>3.9340117935716172</c:v>
                </c:pt>
                <c:pt idx="270">
                  <c:v>3.936444239764799</c:v>
                </c:pt>
                <c:pt idx="271">
                  <c:v>3.9388790172248349</c:v>
                </c:pt>
                <c:pt idx="272">
                  <c:v>3.9413161281860223</c:v>
                </c:pt>
                <c:pt idx="273">
                  <c:v>3.9437555748847979</c:v>
                </c:pt>
                <c:pt idx="274">
                  <c:v>3.9461973595597426</c:v>
                </c:pt>
                <c:pt idx="275">
                  <c:v>3.9486414844515823</c:v>
                </c:pt>
                <c:pt idx="276">
                  <c:v>3.9510879518031921</c:v>
                </c:pt>
                <c:pt idx="277">
                  <c:v>3.9533398219955647</c:v>
                </c:pt>
                <c:pt idx="278">
                  <c:v>3.9555936768199693</c:v>
                </c:pt>
                <c:pt idx="279">
                  <c:v>3.9578495180255127</c:v>
                </c:pt>
                <c:pt idx="280">
                  <c:v>3.9601073473628468</c:v>
                </c:pt>
                <c:pt idx="281">
                  <c:v>3.9623671665841629</c:v>
                </c:pt>
                <c:pt idx="282">
                  <c:v>3.964628977443196</c:v>
                </c:pt>
                <c:pt idx="283">
                  <c:v>3.9668927816952317</c:v>
                </c:pt>
                <c:pt idx="284">
                  <c:v>3.9691585810970968</c:v>
                </c:pt>
                <c:pt idx="285">
                  <c:v>3.9714263774071696</c:v>
                </c:pt>
                <c:pt idx="286">
                  <c:v>3.9736961723853783</c:v>
                </c:pt>
                <c:pt idx="287">
                  <c:v>3.9759679677932009</c:v>
                </c:pt>
                <c:pt idx="288">
                  <c:v>3.9782417653936681</c:v>
                </c:pt>
                <c:pt idx="289">
                  <c:v>3.9793709242328257</c:v>
                </c:pt>
                <c:pt idx="290">
                  <c:v>3.9805005768279225</c:v>
                </c:pt>
                <c:pt idx="291">
                  <c:v>3.9816307233948649</c:v>
                </c:pt>
                <c:pt idx="292">
                  <c:v>3.9827613641496553</c:v>
                </c:pt>
                <c:pt idx="293">
                  <c:v>3.983892499308392</c:v>
                </c:pt>
                <c:pt idx="294">
                  <c:v>3.9850241290872672</c:v>
                </c:pt>
                <c:pt idx="295">
                  <c:v>3.9861562537025659</c:v>
                </c:pt>
                <c:pt idx="296">
                  <c:v>3.9872888733706686</c:v>
                </c:pt>
                <c:pt idx="297">
                  <c:v>3.9884219883080529</c:v>
                </c:pt>
                <c:pt idx="298">
                  <c:v>3.9895555987312878</c:v>
                </c:pt>
                <c:pt idx="299">
                  <c:v>3.9906897048570382</c:v>
                </c:pt>
                <c:pt idx="300">
                  <c:v>3.991824306902064</c:v>
                </c:pt>
                <c:pt idx="301">
                  <c:v>3.9932097175553203</c:v>
                </c:pt>
                <c:pt idx="302">
                  <c:v>3.9945958676110687</c:v>
                </c:pt>
                <c:pt idx="303">
                  <c:v>3.9959827574639339</c:v>
                </c:pt>
                <c:pt idx="304">
                  <c:v>3.9973703875087496</c:v>
                </c:pt>
                <c:pt idx="305">
                  <c:v>3.9987587581405633</c:v>
                </c:pt>
                <c:pt idx="306">
                  <c:v>4.0001478697546275</c:v>
                </c:pt>
                <c:pt idx="307">
                  <c:v>4.0015377227464128</c:v>
                </c:pt>
                <c:pt idx="308">
                  <c:v>4.0029283175115937</c:v>
                </c:pt>
                <c:pt idx="309">
                  <c:v>4.0043196544460624</c:v>
                </c:pt>
                <c:pt idx="310">
                  <c:v>4.0057117339459172</c:v>
                </c:pt>
                <c:pt idx="311">
                  <c:v>4.0071045564074703</c:v>
                </c:pt>
                <c:pt idx="312">
                  <c:v>4.0084981222272464</c:v>
                </c:pt>
                <c:pt idx="313">
                  <c:v>4.0103892333068814</c:v>
                </c:pt>
                <c:pt idx="314">
                  <c:v>4.0122817133039543</c:v>
                </c:pt>
                <c:pt idx="315">
                  <c:v>4.0141755632093847</c:v>
                </c:pt>
                <c:pt idx="316">
                  <c:v>4.0160707840148051</c:v>
                </c:pt>
                <c:pt idx="317">
                  <c:v>4.0179673767125692</c:v>
                </c:pt>
                <c:pt idx="318">
                  <c:v>4.0198653422957484</c:v>
                </c:pt>
                <c:pt idx="319">
                  <c:v>4.021764681758131</c:v>
                </c:pt>
                <c:pt idx="320">
                  <c:v>4.023665396094227</c:v>
                </c:pt>
                <c:pt idx="321">
                  <c:v>4.0255674862992654</c:v>
                </c:pt>
                <c:pt idx="322">
                  <c:v>4.0274709533691953</c:v>
                </c:pt>
                <c:pt idx="323">
                  <c:v>4.0293757983006877</c:v>
                </c:pt>
                <c:pt idx="324">
                  <c:v>4.0312820220911334</c:v>
                </c:pt>
                <c:pt idx="325">
                  <c:v>4.0325478043484315</c:v>
                </c:pt>
                <c:pt idx="326">
                  <c:v>4.0338141945868307</c:v>
                </c:pt>
                <c:pt idx="327">
                  <c:v>4.0350811930983586</c:v>
                </c:pt>
                <c:pt idx="328">
                  <c:v>4.0363488001751806</c:v>
                </c:pt>
                <c:pt idx="329">
                  <c:v>4.0376170161096026</c:v>
                </c:pt>
                <c:pt idx="330">
                  <c:v>4.0388858411940722</c:v>
                </c:pt>
                <c:pt idx="331">
                  <c:v>4.0401552757211752</c:v>
                </c:pt>
                <c:pt idx="332">
                  <c:v>4.0414253199836407</c:v>
                </c:pt>
                <c:pt idx="333">
                  <c:v>4.0426959742743378</c:v>
                </c:pt>
                <c:pt idx="334">
                  <c:v>4.0439672388862729</c:v>
                </c:pt>
                <c:pt idx="335">
                  <c:v>4.0452391141125981</c:v>
                </c:pt>
                <c:pt idx="336">
                  <c:v>4.0465116002466024</c:v>
                </c:pt>
                <c:pt idx="337">
                  <c:v>4.047218654933336</c:v>
                </c:pt>
                <c:pt idx="338">
                  <c:v>4.0479258982347437</c:v>
                </c:pt>
                <c:pt idx="339">
                  <c:v>4.0486333302011399</c:v>
                </c:pt>
                <c:pt idx="340">
                  <c:v>4.0493409508828559</c:v>
                </c:pt>
                <c:pt idx="341">
                  <c:v>4.0500487603302302</c:v>
                </c:pt>
                <c:pt idx="342">
                  <c:v>4.0507567585936206</c:v>
                </c:pt>
                <c:pt idx="343">
                  <c:v>4.051464945723394</c:v>
                </c:pt>
                <c:pt idx="344">
                  <c:v>4.0521733217699341</c:v>
                </c:pt>
                <c:pt idx="345">
                  <c:v>4.052881886783636</c:v>
                </c:pt>
                <c:pt idx="346">
                  <c:v>4.0535906408149085</c:v>
                </c:pt>
                <c:pt idx="347">
                  <c:v>4.0542995839141742</c:v>
                </c:pt>
                <c:pt idx="348">
                  <c:v>4.0550087161318702</c:v>
                </c:pt>
                <c:pt idx="349">
                  <c:v>4.0564933490250645</c:v>
                </c:pt>
                <c:pt idx="350">
                  <c:v>4.0579788108477199</c:v>
                </c:pt>
                <c:pt idx="351">
                  <c:v>4.0594651020626618</c:v>
                </c:pt>
                <c:pt idx="352">
                  <c:v>4.060952223132972</c:v>
                </c:pt>
                <c:pt idx="353">
                  <c:v>4.0624401745219911</c:v>
                </c:pt>
                <c:pt idx="354">
                  <c:v>4.0639289566933199</c:v>
                </c:pt>
                <c:pt idx="355">
                  <c:v>4.0654185701108165</c:v>
                </c:pt>
                <c:pt idx="356">
                  <c:v>4.0669090152385996</c:v>
                </c:pt>
                <c:pt idx="357">
                  <c:v>4.0684002925410461</c:v>
                </c:pt>
                <c:pt idx="358">
                  <c:v>4.0698924024827905</c:v>
                </c:pt>
                <c:pt idx="359">
                  <c:v>4.0713853455287303</c:v>
                </c:pt>
                <c:pt idx="360">
                  <c:v>4.0728791221440179</c:v>
                </c:pt>
                <c:pt idx="361">
                  <c:v>4.0748093911951928</c:v>
                </c:pt>
                <c:pt idx="362">
                  <c:v>4.0767410521402292</c:v>
                </c:pt>
                <c:pt idx="363">
                  <c:v>4.0786741059828051</c:v>
                </c:pt>
                <c:pt idx="364">
                  <c:v>4.0806085537273216</c:v>
                </c:pt>
                <c:pt idx="365">
                  <c:v>4.0825443963789043</c:v>
                </c:pt>
                <c:pt idx="366">
                  <c:v>4.0844816349434057</c:v>
                </c:pt>
                <c:pt idx="367">
                  <c:v>4.0864202704274</c:v>
                </c:pt>
                <c:pt idx="368">
                  <c:v>4.0883603038381899</c:v>
                </c:pt>
                <c:pt idx="369">
                  <c:v>4.0903017361838039</c:v>
                </c:pt>
                <c:pt idx="370">
                  <c:v>4.0922445684729967</c:v>
                </c:pt>
                <c:pt idx="371">
                  <c:v>4.0941888017152515</c:v>
                </c:pt>
                <c:pt idx="372">
                  <c:v>4.0961344369207779</c:v>
                </c:pt>
                <c:pt idx="373">
                  <c:v>4.0979169936181199</c:v>
                </c:pt>
                <c:pt idx="374">
                  <c:v>4.0997007271096333</c:v>
                </c:pt>
                <c:pt idx="375">
                  <c:v>4.1014856381722051</c:v>
                </c:pt>
                <c:pt idx="376">
                  <c:v>4.1032717275832349</c:v>
                </c:pt>
                <c:pt idx="377">
                  <c:v>4.1050589961206345</c:v>
                </c:pt>
                <c:pt idx="378">
                  <c:v>4.1068474445628311</c:v>
                </c:pt>
                <c:pt idx="379">
                  <c:v>4.1086370736887634</c:v>
                </c:pt>
                <c:pt idx="380">
                  <c:v>4.1104278842778879</c:v>
                </c:pt>
                <c:pt idx="381">
                  <c:v>4.1122198771101734</c:v>
                </c:pt>
                <c:pt idx="382">
                  <c:v>4.1140130529661025</c:v>
                </c:pt>
                <c:pt idx="383">
                  <c:v>4.1158074126266744</c:v>
                </c:pt>
                <c:pt idx="384">
                  <c:v>4.1176029568734043</c:v>
                </c:pt>
                <c:pt idx="385">
                  <c:v>4.118733378241533</c:v>
                </c:pt>
                <c:pt idx="386">
                  <c:v>4.1198642691307965</c:v>
                </c:pt>
                <c:pt idx="387">
                  <c:v>4.1209956297362123</c:v>
                </c:pt>
                <c:pt idx="388">
                  <c:v>4.1221274602528748</c:v>
                </c:pt>
                <c:pt idx="389">
                  <c:v>4.123259760875964</c:v>
                </c:pt>
                <c:pt idx="390">
                  <c:v>4.1243925318007388</c:v>
                </c:pt>
                <c:pt idx="391">
                  <c:v>4.1255257732225381</c:v>
                </c:pt>
                <c:pt idx="392">
                  <c:v>4.1266594853367842</c:v>
                </c:pt>
                <c:pt idx="393">
                  <c:v>4.1277936683389793</c:v>
                </c:pt>
                <c:pt idx="394">
                  <c:v>4.1289283224247066</c:v>
                </c:pt>
                <c:pt idx="395">
                  <c:v>4.1300634477896301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'3-2'!$H$5</c:f>
              <c:strCache>
                <c:ptCount val="1"/>
                <c:pt idx="0">
                  <c:v>Esc Alto GM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'3-2'!$H$6:$H$401</c:f>
              <c:numCache>
                <c:formatCode>0.00</c:formatCode>
                <c:ptCount val="396"/>
                <c:pt idx="0">
                  <c:v>2.9677217116332857</c:v>
                </c:pt>
                <c:pt idx="1">
                  <c:v>3.0148735136957665</c:v>
                </c:pt>
                <c:pt idx="2">
                  <c:v>3.0634398698201215</c:v>
                </c:pt>
                <c:pt idx="3">
                  <c:v>3.1134632166282072</c:v>
                </c:pt>
                <c:pt idx="4">
                  <c:v>3.1649872638405361</c:v>
                </c:pt>
                <c:pt idx="5">
                  <c:v>3.2180570324692344</c:v>
                </c:pt>
                <c:pt idx="6">
                  <c:v>3.2727188941567942</c:v>
                </c:pt>
                <c:pt idx="7">
                  <c:v>3.3290206116949799</c:v>
                </c:pt>
                <c:pt idx="8">
                  <c:v>3.3870113807593119</c:v>
                </c:pt>
                <c:pt idx="9">
                  <c:v>3.4467418728955739</c:v>
                </c:pt>
                <c:pt idx="10">
                  <c:v>3.5082642797959229</c:v>
                </c:pt>
                <c:pt idx="11">
                  <c:v>3.5716323589032832</c:v>
                </c:pt>
                <c:pt idx="12">
                  <c:v>3.6369014803838642</c:v>
                </c:pt>
                <c:pt idx="13">
                  <c:v>3.704128675508862</c:v>
                </c:pt>
                <c:pt idx="14">
                  <c:v>3.77337268648761</c:v>
                </c:pt>
                <c:pt idx="15">
                  <c:v>3.844694017795721</c:v>
                </c:pt>
                <c:pt idx="16">
                  <c:v>3.9181549890430745</c:v>
                </c:pt>
                <c:pt idx="17">
                  <c:v>3.9938197894278495</c:v>
                </c:pt>
                <c:pt idx="18">
                  <c:v>4.0717545338241674</c:v>
                </c:pt>
                <c:pt idx="19">
                  <c:v>4.1520273205523743</c:v>
                </c:pt>
                <c:pt idx="20">
                  <c:v>4.2347082908824278</c:v>
                </c:pt>
                <c:pt idx="21">
                  <c:v>4.319869690322383</c:v>
                </c:pt>
                <c:pt idx="22">
                  <c:v>4.4075859317455368</c:v>
                </c:pt>
                <c:pt idx="23">
                  <c:v>4.4069268561361152</c:v>
                </c:pt>
                <c:pt idx="24">
                  <c:v>4.3165988997385494</c:v>
                </c:pt>
                <c:pt idx="25">
                  <c:v>4.2289807820329104</c:v>
                </c:pt>
                <c:pt idx="26">
                  <c:v>4.1439912078584413</c:v>
                </c:pt>
                <c:pt idx="27">
                  <c:v>4.1230625547136084</c:v>
                </c:pt>
                <c:pt idx="28">
                  <c:v>4.1726193476746181</c:v>
                </c:pt>
                <c:pt idx="29">
                  <c:v>4.2230766961436563</c:v>
                </c:pt>
                <c:pt idx="30">
                  <c:v>4.2744509651874374</c:v>
                </c:pt>
                <c:pt idx="31">
                  <c:v>4.3267588172617995</c:v>
                </c:pt>
                <c:pt idx="32">
                  <c:v>4.3800172176159036</c:v>
                </c:pt>
                <c:pt idx="33">
                  <c:v>4.4342434397946651</c:v>
                </c:pt>
                <c:pt idx="34">
                  <c:v>4.4894550712411547</c:v>
                </c:pt>
                <c:pt idx="35">
                  <c:v>4.5456700190008172</c:v>
                </c:pt>
                <c:pt idx="36">
                  <c:v>4.5090791448161562</c:v>
                </c:pt>
                <c:pt idx="37">
                  <c:v>4.5351691574938773</c:v>
                </c:pt>
                <c:pt idx="38">
                  <c:v>4.5614778243179872</c:v>
                </c:pt>
                <c:pt idx="39">
                  <c:v>4.5880069777765087</c:v>
                </c:pt>
                <c:pt idx="40">
                  <c:v>4.6147584657151075</c:v>
                </c:pt>
                <c:pt idx="41">
                  <c:v>4.6417341514658004</c:v>
                </c:pt>
                <c:pt idx="42">
                  <c:v>4.6689359139767461</c:v>
                </c:pt>
                <c:pt idx="43">
                  <c:v>4.6963656479431117</c:v>
                </c:pt>
                <c:pt idx="44">
                  <c:v>4.7240252639390574</c:v>
                </c:pt>
                <c:pt idx="45">
                  <c:v>4.7519166885508044</c:v>
                </c:pt>
                <c:pt idx="46">
                  <c:v>4.7800418645108325</c:v>
                </c:pt>
                <c:pt idx="47">
                  <c:v>4.8084027508331948</c:v>
                </c:pt>
                <c:pt idx="48">
                  <c:v>4.904421398966905</c:v>
                </c:pt>
                <c:pt idx="49">
                  <c:v>4.916221203585061</c:v>
                </c:pt>
                <c:pt idx="50">
                  <c:v>4.9280606941969509</c:v>
                </c:pt>
                <c:pt idx="51">
                  <c:v>4.9399400042775037</c:v>
                </c:pt>
                <c:pt idx="52">
                  <c:v>4.9518592677505628</c:v>
                </c:pt>
                <c:pt idx="53">
                  <c:v>4.9638186189903966</c:v>
                </c:pt>
                <c:pt idx="54">
                  <c:v>4.9758181928232048</c:v>
                </c:pt>
                <c:pt idx="55">
                  <c:v>4.9878581245286515</c:v>
                </c:pt>
                <c:pt idx="56">
                  <c:v>4.9999385498413798</c:v>
                </c:pt>
                <c:pt idx="57">
                  <c:v>5.0120596049525474</c:v>
                </c:pt>
                <c:pt idx="58">
                  <c:v>5.0242214265113594</c:v>
                </c:pt>
                <c:pt idx="59">
                  <c:v>5.0364241516266102</c:v>
                </c:pt>
                <c:pt idx="60">
                  <c:v>5.1456370268888909</c:v>
                </c:pt>
                <c:pt idx="61">
                  <c:v>5.1555754179450171</c:v>
                </c:pt>
                <c:pt idx="62">
                  <c:v>5.1647604083690295</c:v>
                </c:pt>
                <c:pt idx="63">
                  <c:v>5.1739678385440699</c:v>
                </c:pt>
                <c:pt idx="64">
                  <c:v>5.1831977632924557</c:v>
                </c:pt>
                <c:pt idx="65">
                  <c:v>5.1924502375704344</c:v>
                </c:pt>
                <c:pt idx="66">
                  <c:v>5.2017253164685187</c:v>
                </c:pt>
                <c:pt idx="67">
                  <c:v>5.211023055211812</c:v>
                </c:pt>
                <c:pt idx="68">
                  <c:v>5.2203435091603367</c:v>
                </c:pt>
                <c:pt idx="69">
                  <c:v>5.229686733809368</c:v>
                </c:pt>
                <c:pt idx="70">
                  <c:v>5.2390527847897577</c:v>
                </c:pt>
                <c:pt idx="71">
                  <c:v>5.2484417178682694</c:v>
                </c:pt>
                <c:pt idx="72">
                  <c:v>5.3640151201178004</c:v>
                </c:pt>
                <c:pt idx="73">
                  <c:v>5.3943607826582607</c:v>
                </c:pt>
                <c:pt idx="74">
                  <c:v>5.4005821619555103</c:v>
                </c:pt>
                <c:pt idx="75">
                  <c:v>5.4068132215977389</c:v>
                </c:pt>
                <c:pt idx="76">
                  <c:v>5.4130539766473742</c:v>
                </c:pt>
                <c:pt idx="77">
                  <c:v>5.419304442190283</c:v>
                </c:pt>
                <c:pt idx="78">
                  <c:v>5.4255646333358021</c:v>
                </c:pt>
                <c:pt idx="79">
                  <c:v>5.4318345652167803</c:v>
                </c:pt>
                <c:pt idx="80">
                  <c:v>5.438114252989612</c:v>
                </c:pt>
                <c:pt idx="81">
                  <c:v>5.4444037118342754</c:v>
                </c:pt>
                <c:pt idx="82">
                  <c:v>5.4507029569543679</c:v>
                </c:pt>
                <c:pt idx="83">
                  <c:v>5.4570120035771428</c:v>
                </c:pt>
                <c:pt idx="84">
                  <c:v>5.5389728286774389</c:v>
                </c:pt>
                <c:pt idx="85">
                  <c:v>5.5437864254585225</c:v>
                </c:pt>
                <c:pt idx="86">
                  <c:v>5.5486056150076095</c:v>
                </c:pt>
                <c:pt idx="87">
                  <c:v>5.5534304038227642</c:v>
                </c:pt>
                <c:pt idx="88">
                  <c:v>5.558260798409596</c:v>
                </c:pt>
                <c:pt idx="89">
                  <c:v>5.563096805281277</c:v>
                </c:pt>
                <c:pt idx="90">
                  <c:v>5.5679384309585469</c:v>
                </c:pt>
                <c:pt idx="91">
                  <c:v>5.5727856819697212</c:v>
                </c:pt>
                <c:pt idx="92">
                  <c:v>5.577638564850699</c:v>
                </c:pt>
                <c:pt idx="93">
                  <c:v>5.5824970861449756</c:v>
                </c:pt>
                <c:pt idx="94">
                  <c:v>5.5873612524036451</c:v>
                </c:pt>
                <c:pt idx="95">
                  <c:v>5.5922310701854165</c:v>
                </c:pt>
                <c:pt idx="96">
                  <c:v>5.6965906106054103</c:v>
                </c:pt>
                <c:pt idx="97">
                  <c:v>5.7039171368497001</c:v>
                </c:pt>
                <c:pt idx="98">
                  <c:v>5.7112561446177992</c:v>
                </c:pt>
                <c:pt idx="99">
                  <c:v>5.7186076551733249</c:v>
                </c:pt>
                <c:pt idx="100">
                  <c:v>5.7259716898161157</c:v>
                </c:pt>
                <c:pt idx="101">
                  <c:v>5.7333482698822991</c:v>
                </c:pt>
                <c:pt idx="102">
                  <c:v>5.7407374167443512</c:v>
                </c:pt>
                <c:pt idx="103">
                  <c:v>5.7481391518111566</c:v>
                </c:pt>
                <c:pt idx="104">
                  <c:v>5.7555534965280728</c:v>
                </c:pt>
                <c:pt idx="105">
                  <c:v>5.7629804723769924</c:v>
                </c:pt>
                <c:pt idx="106">
                  <c:v>5.7704201008764056</c:v>
                </c:pt>
                <c:pt idx="107">
                  <c:v>5.7778724035814593</c:v>
                </c:pt>
                <c:pt idx="108">
                  <c:v>5.8565945151134429</c:v>
                </c:pt>
                <c:pt idx="109">
                  <c:v>5.8616244125815884</c:v>
                </c:pt>
                <c:pt idx="110">
                  <c:v>5.866659981903557</c:v>
                </c:pt>
                <c:pt idx="111">
                  <c:v>5.8717012294750877</c:v>
                </c:pt>
                <c:pt idx="112">
                  <c:v>5.8767481616991359</c:v>
                </c:pt>
                <c:pt idx="113">
                  <c:v>5.8818007849858756</c:v>
                </c:pt>
                <c:pt idx="114">
                  <c:v>5.8868591057527073</c:v>
                </c:pt>
                <c:pt idx="115">
                  <c:v>5.8919231304242716</c:v>
                </c:pt>
                <c:pt idx="116">
                  <c:v>5.8969928654324528</c:v>
                </c:pt>
                <c:pt idx="117">
                  <c:v>5.9020683172163846</c:v>
                </c:pt>
                <c:pt idx="118">
                  <c:v>5.907149492222465</c:v>
                </c:pt>
                <c:pt idx="119">
                  <c:v>5.9122363969043601</c:v>
                </c:pt>
                <c:pt idx="120">
                  <c:v>5.9338795328935863</c:v>
                </c:pt>
                <c:pt idx="121">
                  <c:v>5.9408566082949301</c:v>
                </c:pt>
                <c:pt idx="122">
                  <c:v>5.947844411069469</c:v>
                </c:pt>
                <c:pt idx="123">
                  <c:v>5.9548429577107251</c:v>
                </c:pt>
                <c:pt idx="124">
                  <c:v>5.9618522647375771</c:v>
                </c:pt>
                <c:pt idx="125">
                  <c:v>5.9688723486942976</c:v>
                </c:pt>
                <c:pt idx="126">
                  <c:v>5.9759032261506082</c:v>
                </c:pt>
                <c:pt idx="127">
                  <c:v>5.9829449137016972</c:v>
                </c:pt>
                <c:pt idx="128">
                  <c:v>5.9899974279682695</c:v>
                </c:pt>
                <c:pt idx="129">
                  <c:v>5.9970607855965881</c:v>
                </c:pt>
                <c:pt idx="130">
                  <c:v>6.0041350032585052</c:v>
                </c:pt>
                <c:pt idx="131">
                  <c:v>6.0112200976515124</c:v>
                </c:pt>
                <c:pt idx="132">
                  <c:v>6.0723732155159782</c:v>
                </c:pt>
                <c:pt idx="133">
                  <c:v>6.0787799730794578</c:v>
                </c:pt>
                <c:pt idx="134">
                  <c:v>6.0851955080643485</c:v>
                </c:pt>
                <c:pt idx="135">
                  <c:v>6.0916198324959385</c:v>
                </c:pt>
                <c:pt idx="136">
                  <c:v>6.0980529584159955</c:v>
                </c:pt>
                <c:pt idx="137">
                  <c:v>6.1044948978827867</c:v>
                </c:pt>
                <c:pt idx="138">
                  <c:v>6.1109456629710897</c:v>
                </c:pt>
                <c:pt idx="139">
                  <c:v>6.117405265772236</c:v>
                </c:pt>
                <c:pt idx="140">
                  <c:v>6.1238737183941172</c:v>
                </c:pt>
                <c:pt idx="141">
                  <c:v>6.1303510329612134</c:v>
                </c:pt>
                <c:pt idx="142">
                  <c:v>6.1368372216146136</c:v>
                </c:pt>
                <c:pt idx="143">
                  <c:v>6.1433322965120443</c:v>
                </c:pt>
                <c:pt idx="144">
                  <c:v>6.1492018018186032</c:v>
                </c:pt>
                <c:pt idx="145">
                  <c:v>6.1535656904339833</c:v>
                </c:pt>
                <c:pt idx="146">
                  <c:v>6.1579335855074362</c:v>
                </c:pt>
                <c:pt idx="147">
                  <c:v>6.1623054907172623</c:v>
                </c:pt>
                <c:pt idx="148">
                  <c:v>6.1666814097451423</c:v>
                </c:pt>
                <c:pt idx="149">
                  <c:v>6.1710613462761374</c:v>
                </c:pt>
                <c:pt idx="150">
                  <c:v>6.175445303998691</c:v>
                </c:pt>
                <c:pt idx="151">
                  <c:v>6.1798332866046346</c:v>
                </c:pt>
                <c:pt idx="152">
                  <c:v>6.1842252977891858</c:v>
                </c:pt>
                <c:pt idx="153">
                  <c:v>6.1886213412509585</c:v>
                </c:pt>
                <c:pt idx="154">
                  <c:v>6.1930214206919576</c:v>
                </c:pt>
                <c:pt idx="155">
                  <c:v>6.1974255398175924</c:v>
                </c:pt>
                <c:pt idx="156">
                  <c:v>6.1592084585133415</c:v>
                </c:pt>
                <c:pt idx="157">
                  <c:v>6.1678606819388495</c:v>
                </c:pt>
                <c:pt idx="158">
                  <c:v>6.176528621848715</c:v>
                </c:pt>
                <c:pt idx="159">
                  <c:v>6.1852123067914304</c:v>
                </c:pt>
                <c:pt idx="160">
                  <c:v>6.1939117653673375</c:v>
                </c:pt>
                <c:pt idx="161">
                  <c:v>6.2026270262287309</c:v>
                </c:pt>
                <c:pt idx="162">
                  <c:v>6.2113581180799509</c:v>
                </c:pt>
                <c:pt idx="163">
                  <c:v>6.2201050696774809</c:v>
                </c:pt>
                <c:pt idx="164">
                  <c:v>6.2288679098300364</c:v>
                </c:pt>
                <c:pt idx="165">
                  <c:v>6.2376466673986659</c:v>
                </c:pt>
                <c:pt idx="166">
                  <c:v>6.2464413712968394</c:v>
                </c:pt>
                <c:pt idx="167">
                  <c:v>6.2552520504905518</c:v>
                </c:pt>
                <c:pt idx="168">
                  <c:v>6.3258342401028571</c:v>
                </c:pt>
                <c:pt idx="169">
                  <c:v>6.3300152807197332</c:v>
                </c:pt>
                <c:pt idx="170">
                  <c:v>6.3341998673144184</c:v>
                </c:pt>
                <c:pt idx="171">
                  <c:v>6.3383880028942912</c:v>
                </c:pt>
                <c:pt idx="172">
                  <c:v>6.3425796904692753</c:v>
                </c:pt>
                <c:pt idx="173">
                  <c:v>6.3467749330518508</c:v>
                </c:pt>
                <c:pt idx="174">
                  <c:v>6.3509737336570495</c:v>
                </c:pt>
                <c:pt idx="175">
                  <c:v>6.3551760953024656</c:v>
                </c:pt>
                <c:pt idx="176">
                  <c:v>6.3593820210082441</c:v>
                </c:pt>
                <c:pt idx="177">
                  <c:v>6.3635915137970986</c:v>
                </c:pt>
                <c:pt idx="178">
                  <c:v>6.3678045766943061</c:v>
                </c:pt>
                <c:pt idx="179">
                  <c:v>6.3720212127277058</c:v>
                </c:pt>
                <c:pt idx="180">
                  <c:v>6.4312997845208102</c:v>
                </c:pt>
                <c:pt idx="181">
                  <c:v>6.4370943748428049</c:v>
                </c:pt>
                <c:pt idx="182">
                  <c:v>6.4428956335350911</c:v>
                </c:pt>
                <c:pt idx="183">
                  <c:v>6.448703568271581</c:v>
                </c:pt>
                <c:pt idx="184">
                  <c:v>6.4545181867350152</c:v>
                </c:pt>
                <c:pt idx="185">
                  <c:v>6.4603394966169727</c:v>
                </c:pt>
                <c:pt idx="186">
                  <c:v>6.4661675056178893</c:v>
                </c:pt>
                <c:pt idx="187">
                  <c:v>6.4720022214470596</c:v>
                </c:pt>
                <c:pt idx="188">
                  <c:v>6.4778436518226492</c:v>
                </c:pt>
                <c:pt idx="189">
                  <c:v>6.4836918044717073</c:v>
                </c:pt>
                <c:pt idx="190">
                  <c:v>6.4895466871301757</c:v>
                </c:pt>
                <c:pt idx="191">
                  <c:v>6.4954083075428972</c:v>
                </c:pt>
                <c:pt idx="192">
                  <c:v>6.4286689965624362</c:v>
                </c:pt>
                <c:pt idx="193">
                  <c:v>6.4353861794455112</c:v>
                </c:pt>
                <c:pt idx="194">
                  <c:v>6.4421123278498369</c:v>
                </c:pt>
                <c:pt idx="195">
                  <c:v>6.4488474537418279</c:v>
                </c:pt>
                <c:pt idx="196">
                  <c:v>6.4555915691038646</c:v>
                </c:pt>
                <c:pt idx="197">
                  <c:v>6.4623446859343225</c:v>
                </c:pt>
                <c:pt idx="198">
                  <c:v>6.4691068162475922</c:v>
                </c:pt>
                <c:pt idx="199">
                  <c:v>6.4758779720741</c:v>
                </c:pt>
                <c:pt idx="200">
                  <c:v>6.4826581654603306</c:v>
                </c:pt>
                <c:pt idx="201">
                  <c:v>6.489447408468842</c:v>
                </c:pt>
                <c:pt idx="202">
                  <c:v>6.4962457131782996</c:v>
                </c:pt>
                <c:pt idx="203">
                  <c:v>6.5030530916834852</c:v>
                </c:pt>
                <c:pt idx="204">
                  <c:v>6.5215887564930508</c:v>
                </c:pt>
                <c:pt idx="205">
                  <c:v>6.5264350345127999</c:v>
                </c:pt>
                <c:pt idx="206">
                  <c:v>6.531285894715932</c:v>
                </c:pt>
                <c:pt idx="207">
                  <c:v>6.5361413414349263</c:v>
                </c:pt>
                <c:pt idx="208">
                  <c:v>6.5410013790063601</c:v>
                </c:pt>
                <c:pt idx="209">
                  <c:v>6.5458660117709098</c:v>
                </c:pt>
                <c:pt idx="210">
                  <c:v>6.5507352440733575</c:v>
                </c:pt>
                <c:pt idx="211">
                  <c:v>6.5556090802625926</c:v>
                </c:pt>
                <c:pt idx="212">
                  <c:v>6.5604875246916148</c:v>
                </c:pt>
                <c:pt idx="213">
                  <c:v>6.5653705817175423</c:v>
                </c:pt>
                <c:pt idx="214">
                  <c:v>6.5702582557016136</c:v>
                </c:pt>
                <c:pt idx="215">
                  <c:v>6.5751505510091839</c:v>
                </c:pt>
                <c:pt idx="216">
                  <c:v>6.698392027437297</c:v>
                </c:pt>
                <c:pt idx="217">
                  <c:v>6.7003810332828895</c:v>
                </c:pt>
                <c:pt idx="218">
                  <c:v>6.7023707852333532</c:v>
                </c:pt>
                <c:pt idx="219">
                  <c:v>6.7043612835685602</c:v>
                </c:pt>
                <c:pt idx="220">
                  <c:v>6.7063525285684893</c:v>
                </c:pt>
                <c:pt idx="221">
                  <c:v>6.7083445205132248</c:v>
                </c:pt>
                <c:pt idx="222">
                  <c:v>6.7103372596829578</c:v>
                </c:pt>
                <c:pt idx="223">
                  <c:v>6.7123307463579831</c:v>
                </c:pt>
                <c:pt idx="224">
                  <c:v>6.7143249808187004</c:v>
                </c:pt>
                <c:pt idx="225">
                  <c:v>6.716319963345617</c:v>
                </c:pt>
                <c:pt idx="226">
                  <c:v>6.7183156942193385</c:v>
                </c:pt>
                <c:pt idx="227">
                  <c:v>6.720312173720588</c:v>
                </c:pt>
                <c:pt idx="228">
                  <c:v>6.5852979086951011</c:v>
                </c:pt>
                <c:pt idx="229">
                  <c:v>6.5957663834579012</c:v>
                </c:pt>
                <c:pt idx="230">
                  <c:v>6.6062559764643831</c:v>
                </c:pt>
                <c:pt idx="231">
                  <c:v>6.6167667303167601</c:v>
                </c:pt>
                <c:pt idx="232">
                  <c:v>6.6272986877031901</c:v>
                </c:pt>
                <c:pt idx="233">
                  <c:v>6.6378518913979461</c:v>
                </c:pt>
                <c:pt idx="234">
                  <c:v>6.648426384261592</c:v>
                </c:pt>
                <c:pt idx="235">
                  <c:v>6.6590222092411535</c:v>
                </c:pt>
                <c:pt idx="236">
                  <c:v>6.6696394093702907</c:v>
                </c:pt>
                <c:pt idx="237">
                  <c:v>6.6802780277694849</c:v>
                </c:pt>
                <c:pt idx="238">
                  <c:v>6.6909381076461978</c:v>
                </c:pt>
                <c:pt idx="239">
                  <c:v>6.7016196922950568</c:v>
                </c:pt>
                <c:pt idx="240">
                  <c:v>6.7137210432622698</c:v>
                </c:pt>
                <c:pt idx="241">
                  <c:v>6.7186522311339436</c:v>
                </c:pt>
                <c:pt idx="242">
                  <c:v>6.7235879917522219</c:v>
                </c:pt>
                <c:pt idx="243">
                  <c:v>6.7285283293574674</c:v>
                </c:pt>
                <c:pt idx="244">
                  <c:v>6.7334732481939703</c:v>
                </c:pt>
                <c:pt idx="245">
                  <c:v>6.73842275250996</c:v>
                </c:pt>
                <c:pt idx="246">
                  <c:v>6.7433768465576032</c:v>
                </c:pt>
                <c:pt idx="247">
                  <c:v>6.7483355345930107</c:v>
                </c:pt>
                <c:pt idx="248">
                  <c:v>6.753298820876239</c:v>
                </c:pt>
                <c:pt idx="249">
                  <c:v>6.7582667096712941</c:v>
                </c:pt>
                <c:pt idx="250">
                  <c:v>6.7632392052461405</c:v>
                </c:pt>
                <c:pt idx="251">
                  <c:v>6.7682163118726963</c:v>
                </c:pt>
                <c:pt idx="252">
                  <c:v>6.8249623820076</c:v>
                </c:pt>
                <c:pt idx="253">
                  <c:v>6.8290413662823646</c:v>
                </c:pt>
                <c:pt idx="254">
                  <c:v>6.833123415249081</c:v>
                </c:pt>
                <c:pt idx="255">
                  <c:v>6.837208531210365</c:v>
                </c:pt>
                <c:pt idx="256">
                  <c:v>6.8412967164705636</c:v>
                </c:pt>
                <c:pt idx="257">
                  <c:v>6.8453879733357557</c:v>
                </c:pt>
                <c:pt idx="258">
                  <c:v>6.8494823041137503</c:v>
                </c:pt>
                <c:pt idx="259">
                  <c:v>6.8535797111140928</c:v>
                </c:pt>
                <c:pt idx="260">
                  <c:v>6.8576801966480634</c:v>
                </c:pt>
                <c:pt idx="261">
                  <c:v>6.8617837630286775</c:v>
                </c:pt>
                <c:pt idx="262">
                  <c:v>6.8658904125706899</c:v>
                </c:pt>
                <c:pt idx="263">
                  <c:v>6.8700001475905941</c:v>
                </c:pt>
                <c:pt idx="264">
                  <c:v>6.8186681464781138</c:v>
                </c:pt>
                <c:pt idx="265">
                  <c:v>6.823865259680705</c:v>
                </c:pt>
                <c:pt idx="266">
                  <c:v>6.8290673538188589</c:v>
                </c:pt>
                <c:pt idx="267">
                  <c:v>6.8342744336663266</c:v>
                </c:pt>
                <c:pt idx="268">
                  <c:v>6.8394865040014308</c:v>
                </c:pt>
                <c:pt idx="269">
                  <c:v>6.8447035696070788</c:v>
                </c:pt>
                <c:pt idx="270">
                  <c:v>6.8499256352707585</c:v>
                </c:pt>
                <c:pt idx="271">
                  <c:v>6.8551527057845476</c:v>
                </c:pt>
                <c:pt idx="272">
                  <c:v>6.860384785945115</c:v>
                </c:pt>
                <c:pt idx="273">
                  <c:v>6.8656218805537277</c:v>
                </c:pt>
                <c:pt idx="274">
                  <c:v>6.8708639944162542</c:v>
                </c:pt>
                <c:pt idx="275">
                  <c:v>6.8761111323431674</c:v>
                </c:pt>
                <c:pt idx="276">
                  <c:v>6.8228663220393599</c:v>
                </c:pt>
                <c:pt idx="277">
                  <c:v>6.8276491655359628</c:v>
                </c:pt>
                <c:pt idx="278">
                  <c:v>6.8324362242774939</c:v>
                </c:pt>
                <c:pt idx="279">
                  <c:v>6.8372275019789566</c:v>
                </c:pt>
                <c:pt idx="280">
                  <c:v>6.8420230023586344</c:v>
                </c:pt>
                <c:pt idx="281">
                  <c:v>6.846822729138081</c:v>
                </c:pt>
                <c:pt idx="282">
                  <c:v>6.8516266860421329</c:v>
                </c:pt>
                <c:pt idx="283">
                  <c:v>6.8564348767989092</c:v>
                </c:pt>
                <c:pt idx="284">
                  <c:v>6.861247305139818</c:v>
                </c:pt>
                <c:pt idx="285">
                  <c:v>6.86606397479955</c:v>
                </c:pt>
                <c:pt idx="286">
                  <c:v>6.8708848895160886</c:v>
                </c:pt>
                <c:pt idx="287">
                  <c:v>6.8757100530307182</c:v>
                </c:pt>
                <c:pt idx="288">
                  <c:v>6.9047763410255412</c:v>
                </c:pt>
                <c:pt idx="289">
                  <c:v>6.9071852080622369</c:v>
                </c:pt>
                <c:pt idx="290">
                  <c:v>6.9095951284426809</c:v>
                </c:pt>
                <c:pt idx="291">
                  <c:v>6.9120061026274762</c:v>
                </c:pt>
                <c:pt idx="292">
                  <c:v>6.9144181310774258</c:v>
                </c:pt>
                <c:pt idx="293">
                  <c:v>6.9168312142535369</c:v>
                </c:pt>
                <c:pt idx="294">
                  <c:v>6.9192453526170183</c:v>
                </c:pt>
                <c:pt idx="295">
                  <c:v>6.9216605466292789</c:v>
                </c:pt>
                <c:pt idx="296">
                  <c:v>6.9240767967519297</c:v>
                </c:pt>
                <c:pt idx="297">
                  <c:v>6.9264941034467853</c:v>
                </c:pt>
                <c:pt idx="298">
                  <c:v>6.928912467175862</c:v>
                </c:pt>
                <c:pt idx="299">
                  <c:v>6.9313318884013775</c:v>
                </c:pt>
                <c:pt idx="300">
                  <c:v>6.8983992606502325</c:v>
                </c:pt>
                <c:pt idx="301">
                  <c:v>6.9013359288757057</c:v>
                </c:pt>
                <c:pt idx="302">
                  <c:v>6.9042741644197214</c:v>
                </c:pt>
                <c:pt idx="303">
                  <c:v>6.9072139681187688</c:v>
                </c:pt>
                <c:pt idx="304">
                  <c:v>6.9101553408097809</c:v>
                </c:pt>
                <c:pt idx="305">
                  <c:v>6.9130982833301404</c:v>
                </c:pt>
                <c:pt idx="306">
                  <c:v>6.916042796517675</c:v>
                </c:pt>
                <c:pt idx="307">
                  <c:v>6.9189888812106588</c:v>
                </c:pt>
                <c:pt idx="308">
                  <c:v>6.9219365382478113</c:v>
                </c:pt>
                <c:pt idx="309">
                  <c:v>6.9248857684683083</c:v>
                </c:pt>
                <c:pt idx="310">
                  <c:v>6.9278365727117643</c:v>
                </c:pt>
                <c:pt idx="311">
                  <c:v>6.9307889518182462</c:v>
                </c:pt>
                <c:pt idx="312">
                  <c:v>6.8858479508114074</c:v>
                </c:pt>
                <c:pt idx="313">
                  <c:v>6.8898218873793597</c:v>
                </c:pt>
                <c:pt idx="314">
                  <c:v>6.8937987005583841</c:v>
                </c:pt>
                <c:pt idx="315">
                  <c:v>6.8977783924307703</c:v>
                </c:pt>
                <c:pt idx="316">
                  <c:v>6.9017609650803164</c:v>
                </c:pt>
                <c:pt idx="317">
                  <c:v>6.9057464205923278</c:v>
                </c:pt>
                <c:pt idx="318">
                  <c:v>6.9097347610536222</c:v>
                </c:pt>
                <c:pt idx="319">
                  <c:v>6.9137259885525255</c:v>
                </c:pt>
                <c:pt idx="320">
                  <c:v>6.9177201051788755</c:v>
                </c:pt>
                <c:pt idx="321">
                  <c:v>6.9217171130240223</c:v>
                </c:pt>
                <c:pt idx="322">
                  <c:v>6.9257170141808331</c:v>
                </c:pt>
                <c:pt idx="323">
                  <c:v>6.9297198107436877</c:v>
                </c:pt>
                <c:pt idx="324">
                  <c:v>6.9018986927609376</c:v>
                </c:pt>
                <c:pt idx="325">
                  <c:v>6.9045432909065942</c:v>
                </c:pt>
                <c:pt idx="326">
                  <c:v>6.9071891593068182</c:v>
                </c:pt>
                <c:pt idx="327">
                  <c:v>6.9098362985717419</c:v>
                </c:pt>
                <c:pt idx="328">
                  <c:v>6.9124847093117845</c:v>
                </c:pt>
                <c:pt idx="329">
                  <c:v>6.9151343921376647</c:v>
                </c:pt>
                <c:pt idx="330">
                  <c:v>6.9177853476603897</c:v>
                </c:pt>
                <c:pt idx="331">
                  <c:v>6.9204375764912607</c:v>
                </c:pt>
                <c:pt idx="332">
                  <c:v>6.9230910792418747</c:v>
                </c:pt>
                <c:pt idx="333">
                  <c:v>6.9257458565241228</c:v>
                </c:pt>
                <c:pt idx="334">
                  <c:v>6.9284019089501863</c:v>
                </c:pt>
                <c:pt idx="335">
                  <c:v>6.9310592371325432</c:v>
                </c:pt>
                <c:pt idx="336">
                  <c:v>6.9160191972275449</c:v>
                </c:pt>
                <c:pt idx="337">
                  <c:v>6.9174917248702554</c:v>
                </c:pt>
                <c:pt idx="338">
                  <c:v>6.9189646453260352</c:v>
                </c:pt>
                <c:pt idx="339">
                  <c:v>6.9204379586996705</c:v>
                </c:pt>
                <c:pt idx="340">
                  <c:v>6.9219116650959815</c:v>
                </c:pt>
                <c:pt idx="341">
                  <c:v>6.9233857646198054</c:v>
                </c:pt>
                <c:pt idx="342">
                  <c:v>6.9248602573760136</c:v>
                </c:pt>
                <c:pt idx="343">
                  <c:v>6.92633514346951</c:v>
                </c:pt>
                <c:pt idx="344">
                  <c:v>6.9278104230052175</c:v>
                </c:pt>
                <c:pt idx="345">
                  <c:v>6.9292860960880924</c:v>
                </c:pt>
                <c:pt idx="346">
                  <c:v>6.9307621628231191</c:v>
                </c:pt>
                <c:pt idx="347">
                  <c:v>6.932238623315305</c:v>
                </c:pt>
                <c:pt idx="348">
                  <c:v>6.8967363480730626</c:v>
                </c:pt>
                <c:pt idx="349">
                  <c:v>6.8998076302763192</c:v>
                </c:pt>
                <c:pt idx="350">
                  <c:v>6.9028806272983116</c:v>
                </c:pt>
                <c:pt idx="351">
                  <c:v>6.9059553400964937</c:v>
                </c:pt>
                <c:pt idx="352">
                  <c:v>6.9090317696288475</c:v>
                </c:pt>
                <c:pt idx="353">
                  <c:v>6.9121099168538978</c:v>
                </c:pt>
                <c:pt idx="354">
                  <c:v>6.9151897827306996</c:v>
                </c:pt>
                <c:pt idx="355">
                  <c:v>6.9182713682188437</c:v>
                </c:pt>
                <c:pt idx="356">
                  <c:v>6.9213546742784589</c:v>
                </c:pt>
                <c:pt idx="357">
                  <c:v>6.9244397018702069</c:v>
                </c:pt>
                <c:pt idx="358">
                  <c:v>6.9275264519552877</c:v>
                </c:pt>
                <c:pt idx="359">
                  <c:v>6.9306149254954379</c:v>
                </c:pt>
                <c:pt idx="360">
                  <c:v>6.8859937294203322</c:v>
                </c:pt>
                <c:pt idx="361">
                  <c:v>6.8899525016744185</c:v>
                </c:pt>
                <c:pt idx="362">
                  <c:v>6.8939141285516943</c:v>
                </c:pt>
                <c:pt idx="363">
                  <c:v>6.8978786121105973</c:v>
                </c:pt>
                <c:pt idx="364">
                  <c:v>6.9018459544110442</c:v>
                </c:pt>
                <c:pt idx="365">
                  <c:v>6.9058161575144403</c:v>
                </c:pt>
                <c:pt idx="366">
                  <c:v>6.909789223483676</c:v>
                </c:pt>
                <c:pt idx="367">
                  <c:v>6.9137651543831291</c:v>
                </c:pt>
                <c:pt idx="368">
                  <c:v>6.9177439522786655</c:v>
                </c:pt>
                <c:pt idx="369">
                  <c:v>6.9217256192376437</c:v>
                </c:pt>
                <c:pt idx="370">
                  <c:v>6.9257101573289104</c:v>
                </c:pt>
                <c:pt idx="371">
                  <c:v>6.9296975686228031</c:v>
                </c:pt>
                <c:pt idx="372">
                  <c:v>6.8899912045324054</c:v>
                </c:pt>
                <c:pt idx="373">
                  <c:v>6.8936181874769842</c:v>
                </c:pt>
                <c:pt idx="374">
                  <c:v>6.8972475648544558</c:v>
                </c:pt>
                <c:pt idx="375">
                  <c:v>6.9008793382455584</c:v>
                </c:pt>
                <c:pt idx="376">
                  <c:v>6.9045135092320713</c:v>
                </c:pt>
                <c:pt idx="377">
                  <c:v>6.9081500793968207</c:v>
                </c:pt>
                <c:pt idx="378">
                  <c:v>6.9117890503236801</c:v>
                </c:pt>
                <c:pt idx="379">
                  <c:v>6.9154304235975621</c:v>
                </c:pt>
                <c:pt idx="380">
                  <c:v>6.9190742008044301</c:v>
                </c:pt>
                <c:pt idx="381">
                  <c:v>6.9227203835312938</c:v>
                </c:pt>
                <c:pt idx="382">
                  <c:v>6.9263689733662108</c:v>
                </c:pt>
                <c:pt idx="383">
                  <c:v>6.9300199718982851</c:v>
                </c:pt>
                <c:pt idx="384">
                  <c:v>6.9061411177914209</c:v>
                </c:pt>
                <c:pt idx="385">
                  <c:v>6.9084297600147755</c:v>
                </c:pt>
                <c:pt idx="386">
                  <c:v>6.9107193528269315</c:v>
                </c:pt>
                <c:pt idx="387">
                  <c:v>6.9130098966227189</c:v>
                </c:pt>
                <c:pt idx="388">
                  <c:v>6.9153013917971276</c:v>
                </c:pt>
                <c:pt idx="389">
                  <c:v>6.9175938387453142</c:v>
                </c:pt>
                <c:pt idx="390">
                  <c:v>6.9198872378626017</c:v>
                </c:pt>
                <c:pt idx="391">
                  <c:v>6.9221815895444667</c:v>
                </c:pt>
                <c:pt idx="392">
                  <c:v>6.9244768941865642</c:v>
                </c:pt>
                <c:pt idx="393">
                  <c:v>6.9267731521847047</c:v>
                </c:pt>
                <c:pt idx="394">
                  <c:v>6.929070363934863</c:v>
                </c:pt>
                <c:pt idx="395">
                  <c:v>6.9313685298331835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'3-2'!$I$5</c:f>
              <c:strCache>
                <c:ptCount val="1"/>
                <c:pt idx="0">
                  <c:v>Esc Bajo GM</c:v>
                </c:pt>
              </c:strCache>
            </c:strRef>
          </c:tx>
          <c:spPr>
            <a:ln w="28575" cap="rnd">
              <a:solidFill>
                <a:srgbClr val="A898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'3-2'!$I$6:$I$401</c:f>
              <c:numCache>
                <c:formatCode>0.00</c:formatCode>
                <c:ptCount val="396"/>
                <c:pt idx="0">
                  <c:v>2.8761648144245848</c:v>
                </c:pt>
                <c:pt idx="1">
                  <c:v>2.8317597192783648</c:v>
                </c:pt>
                <c:pt idx="2">
                  <c:v>2.7886867769865313</c:v>
                </c:pt>
                <c:pt idx="3">
                  <c:v>2.7469060229634534</c:v>
                </c:pt>
                <c:pt idx="4">
                  <c:v>2.706378691561067</c:v>
                </c:pt>
                <c:pt idx="5">
                  <c:v>2.6670671801007528</c:v>
                </c:pt>
                <c:pt idx="6">
                  <c:v>2.6289350139842478</c:v>
                </c:pt>
                <c:pt idx="7">
                  <c:v>2.591946812851238</c:v>
                </c:pt>
                <c:pt idx="8">
                  <c:v>2.5560682577522185</c:v>
                </c:pt>
                <c:pt idx="9">
                  <c:v>2.5212660593061695</c:v>
                </c:pt>
                <c:pt idx="10">
                  <c:v>2.4875079268135023</c:v>
                </c:pt>
                <c:pt idx="11">
                  <c:v>2.4547625382956149</c:v>
                </c:pt>
                <c:pt idx="12">
                  <c:v>2.4229995114332641</c:v>
                </c:pt>
                <c:pt idx="13">
                  <c:v>2.392189375376784</c:v>
                </c:pt>
                <c:pt idx="14">
                  <c:v>2.3623035434019979</c:v>
                </c:pt>
                <c:pt idx="15">
                  <c:v>2.333314286386456</c:v>
                </c:pt>
                <c:pt idx="16">
                  <c:v>2.3051947070813799</c:v>
                </c:pt>
                <c:pt idx="17">
                  <c:v>2.2779187151554563</c:v>
                </c:pt>
                <c:pt idx="18">
                  <c:v>2.2514610029873103</c:v>
                </c:pt>
                <c:pt idx="19">
                  <c:v>2.2257970221842087</c:v>
                </c:pt>
                <c:pt idx="20">
                  <c:v>2.2009029608052</c:v>
                </c:pt>
                <c:pt idx="21">
                  <c:v>2.1767557212675621</c:v>
                </c:pt>
                <c:pt idx="22">
                  <c:v>2.1533328989160525</c:v>
                </c:pt>
                <c:pt idx="23">
                  <c:v>2.1306127612350889</c:v>
                </c:pt>
                <c:pt idx="24">
                  <c:v>2.1085742276845538</c:v>
                </c:pt>
                <c:pt idx="25">
                  <c:v>2.0871968501405349</c:v>
                </c:pt>
                <c:pt idx="26">
                  <c:v>2.0664607939228365</c:v>
                </c:pt>
                <c:pt idx="27">
                  <c:v>2.0463468193916694</c:v>
                </c:pt>
                <c:pt idx="28">
                  <c:v>2.0487589129430468</c:v>
                </c:pt>
                <c:pt idx="29">
                  <c:v>2.0606210638922251</c:v>
                </c:pt>
                <c:pt idx="30">
                  <c:v>2.0726987761143603</c:v>
                </c:pt>
                <c:pt idx="31">
                  <c:v>2.0849959668300815</c:v>
                </c:pt>
                <c:pt idx="32">
                  <c:v>2.0975166244444985</c:v>
                </c:pt>
                <c:pt idx="33">
                  <c:v>2.110264809840781</c:v>
                </c:pt>
                <c:pt idx="34">
                  <c:v>2.1232446576972439</c:v>
                </c:pt>
                <c:pt idx="35">
                  <c:v>2.136460377828366</c:v>
                </c:pt>
                <c:pt idx="36">
                  <c:v>2.1385162565062856</c:v>
                </c:pt>
                <c:pt idx="37">
                  <c:v>2.1447391494854169</c:v>
                </c:pt>
                <c:pt idx="38">
                  <c:v>2.1510141950399122</c:v>
                </c:pt>
                <c:pt idx="39">
                  <c:v>2.1573418302480123</c:v>
                </c:pt>
                <c:pt idx="40">
                  <c:v>2.1637224958510064</c:v>
                </c:pt>
                <c:pt idx="41">
                  <c:v>2.1701566362839309</c:v>
                </c:pt>
                <c:pt idx="42">
                  <c:v>2.1766446997065252</c:v>
                </c:pt>
                <c:pt idx="43">
                  <c:v>2.183187138034449</c:v>
                </c:pt>
                <c:pt idx="44">
                  <c:v>2.1897844069707579</c:v>
                </c:pt>
                <c:pt idx="45">
                  <c:v>2.1964369660376462</c:v>
                </c:pt>
                <c:pt idx="46">
                  <c:v>2.2031452786084538</c:v>
                </c:pt>
                <c:pt idx="47">
                  <c:v>2.2099098119399407</c:v>
                </c:pt>
                <c:pt idx="48">
                  <c:v>2.1901489957067963</c:v>
                </c:pt>
                <c:pt idx="49">
                  <c:v>2.1928199544608225</c:v>
                </c:pt>
                <c:pt idx="50">
                  <c:v>2.1954998963849777</c:v>
                </c:pt>
                <c:pt idx="51">
                  <c:v>2.1981888516921382</c:v>
                </c:pt>
                <c:pt idx="52">
                  <c:v>2.2008868506967936</c:v>
                </c:pt>
                <c:pt idx="53">
                  <c:v>2.2035939238153901</c:v>
                </c:pt>
                <c:pt idx="54">
                  <c:v>2.2063101015666735</c:v>
                </c:pt>
                <c:pt idx="55">
                  <c:v>2.209035414572031</c:v>
                </c:pt>
                <c:pt idx="56">
                  <c:v>2.2117698935558394</c:v>
                </c:pt>
                <c:pt idx="57">
                  <c:v>2.2145135693458089</c:v>
                </c:pt>
                <c:pt idx="58">
                  <c:v>2.2172664728733325</c:v>
                </c:pt>
                <c:pt idx="59">
                  <c:v>2.2200286351738341</c:v>
                </c:pt>
                <c:pt idx="60">
                  <c:v>2.2090755728067633</c:v>
                </c:pt>
                <c:pt idx="61">
                  <c:v>2.2110620012418982</c:v>
                </c:pt>
                <c:pt idx="62">
                  <c:v>2.2130532826989162</c:v>
                </c:pt>
                <c:pt idx="63">
                  <c:v>2.215049429034182</c:v>
                </c:pt>
                <c:pt idx="64">
                  <c:v>2.2170504521330283</c:v>
                </c:pt>
                <c:pt idx="65">
                  <c:v>2.2190563639098233</c:v>
                </c:pt>
                <c:pt idx="66">
                  <c:v>2.221067176308043</c:v>
                </c:pt>
                <c:pt idx="67">
                  <c:v>2.2230829013003426</c:v>
                </c:pt>
                <c:pt idx="68">
                  <c:v>2.2251035508886283</c:v>
                </c:pt>
                <c:pt idx="69">
                  <c:v>2.2271291371041273</c:v>
                </c:pt>
                <c:pt idx="70">
                  <c:v>2.22915967200746</c:v>
                </c:pt>
                <c:pt idx="71">
                  <c:v>2.2311951676887123</c:v>
                </c:pt>
                <c:pt idx="72">
                  <c:v>2.2250929246602147</c:v>
                </c:pt>
                <c:pt idx="73">
                  <c:v>2.226382984915213</c:v>
                </c:pt>
                <c:pt idx="74">
                  <c:v>2.2276750524788351</c:v>
                </c:pt>
                <c:pt idx="75">
                  <c:v>2.2289691304744137</c:v>
                </c:pt>
                <c:pt idx="76">
                  <c:v>2.2302652220301411</c:v>
                </c:pt>
                <c:pt idx="77">
                  <c:v>2.2315633302790787</c:v>
                </c:pt>
                <c:pt idx="78">
                  <c:v>2.2328634583591613</c:v>
                </c:pt>
                <c:pt idx="79">
                  <c:v>2.234165609413207</c:v>
                </c:pt>
                <c:pt idx="80">
                  <c:v>2.2354697865889239</c:v>
                </c:pt>
                <c:pt idx="81">
                  <c:v>2.2367759930389175</c:v>
                </c:pt>
                <c:pt idx="82">
                  <c:v>2.2380842319206997</c:v>
                </c:pt>
                <c:pt idx="83">
                  <c:v>2.2393945063966942</c:v>
                </c:pt>
                <c:pt idx="84">
                  <c:v>2.2339452063169527</c:v>
                </c:pt>
                <c:pt idx="85">
                  <c:v>2.234918794560472</c:v>
                </c:pt>
                <c:pt idx="86">
                  <c:v>2.2358935139858129</c:v>
                </c:pt>
                <c:pt idx="87">
                  <c:v>2.2368693659072618</c:v>
                </c:pt>
                <c:pt idx="88">
                  <c:v>2.2378463516406284</c:v>
                </c:pt>
                <c:pt idx="89">
                  <c:v>2.2388244725032544</c:v>
                </c:pt>
                <c:pt idx="90">
                  <c:v>2.2398037298140112</c:v>
                </c:pt>
                <c:pt idx="91">
                  <c:v>2.2407841248933025</c:v>
                </c:pt>
                <c:pt idx="92">
                  <c:v>2.2417656590630655</c:v>
                </c:pt>
                <c:pt idx="93">
                  <c:v>2.2427483336467748</c:v>
                </c:pt>
                <c:pt idx="94">
                  <c:v>2.2437321499694414</c:v>
                </c:pt>
                <c:pt idx="95">
                  <c:v>2.2447171093576159</c:v>
                </c:pt>
                <c:pt idx="96">
                  <c:v>2.2293600418860851</c:v>
                </c:pt>
                <c:pt idx="97">
                  <c:v>2.230779768720172</c:v>
                </c:pt>
                <c:pt idx="98">
                  <c:v>2.2322019142112985</c:v>
                </c:pt>
                <c:pt idx="99">
                  <c:v>2.2336264824799086</c:v>
                </c:pt>
                <c:pt idx="100">
                  <c:v>2.2350534776534623</c:v>
                </c:pt>
                <c:pt idx="101">
                  <c:v>2.2364829038664524</c:v>
                </c:pt>
                <c:pt idx="102">
                  <c:v>2.2379147652604163</c:v>
                </c:pt>
                <c:pt idx="103">
                  <c:v>2.2393490659839461</c:v>
                </c:pt>
                <c:pt idx="104">
                  <c:v>2.2407858101927012</c:v>
                </c:pt>
                <c:pt idx="105">
                  <c:v>2.2422250020494205</c:v>
                </c:pt>
                <c:pt idx="106">
                  <c:v>2.2436666457239367</c:v>
                </c:pt>
                <c:pt idx="107">
                  <c:v>2.2451107453931827</c:v>
                </c:pt>
                <c:pt idx="108">
                  <c:v>2.2592130335550427</c:v>
                </c:pt>
                <c:pt idx="109">
                  <c:v>2.2601864225094199</c:v>
                </c:pt>
                <c:pt idx="110">
                  <c:v>2.2611609090845528</c:v>
                </c:pt>
                <c:pt idx="111">
                  <c:v>2.2621364945181499</c:v>
                </c:pt>
                <c:pt idx="112">
                  <c:v>2.2631131800493138</c:v>
                </c:pt>
                <c:pt idx="113">
                  <c:v>2.2640909669185469</c:v>
                </c:pt>
                <c:pt idx="114">
                  <c:v>2.2650698563677478</c:v>
                </c:pt>
                <c:pt idx="115">
                  <c:v>2.2660498496402175</c:v>
                </c:pt>
                <c:pt idx="116">
                  <c:v>2.2670309479806576</c:v>
                </c:pt>
                <c:pt idx="117">
                  <c:v>2.2680131526351737</c:v>
                </c:pt>
                <c:pt idx="118">
                  <c:v>2.268996464851277</c:v>
                </c:pt>
                <c:pt idx="119">
                  <c:v>2.2699808858778852</c:v>
                </c:pt>
                <c:pt idx="120">
                  <c:v>2.2640459789317657</c:v>
                </c:pt>
                <c:pt idx="121">
                  <c:v>2.2653806222490447</c:v>
                </c:pt>
                <c:pt idx="122">
                  <c:v>2.2667173176033342</c:v>
                </c:pt>
                <c:pt idx="123">
                  <c:v>2.2680560681496758</c:v>
                </c:pt>
                <c:pt idx="124">
                  <c:v>2.2693968770479631</c:v>
                </c:pt>
                <c:pt idx="125">
                  <c:v>2.2707397474629465</c:v>
                </c:pt>
                <c:pt idx="126">
                  <c:v>2.2720846825642447</c:v>
                </c:pt>
                <c:pt idx="127">
                  <c:v>2.2734316855263481</c:v>
                </c:pt>
                <c:pt idx="128">
                  <c:v>2.2747807595286273</c:v>
                </c:pt>
                <c:pt idx="129">
                  <c:v>2.2761319077553432</c:v>
                </c:pt>
                <c:pt idx="130">
                  <c:v>2.2774851333956501</c:v>
                </c:pt>
                <c:pt idx="131">
                  <c:v>2.2788404396436084</c:v>
                </c:pt>
                <c:pt idx="132">
                  <c:v>2.2767607546369706</c:v>
                </c:pt>
                <c:pt idx="133">
                  <c:v>2.2779674262370402</c:v>
                </c:pt>
                <c:pt idx="134">
                  <c:v>2.2791757510080051</c:v>
                </c:pt>
                <c:pt idx="135">
                  <c:v>2.2803857312147513</c:v>
                </c:pt>
                <c:pt idx="136">
                  <c:v>2.2815973691252682</c:v>
                </c:pt>
                <c:pt idx="137">
                  <c:v>2.2828106670106529</c:v>
                </c:pt>
                <c:pt idx="138">
                  <c:v>2.2840256271451125</c:v>
                </c:pt>
                <c:pt idx="139">
                  <c:v>2.2852422518059714</c:v>
                </c:pt>
                <c:pt idx="140">
                  <c:v>2.2864605432736727</c:v>
                </c:pt>
                <c:pt idx="141">
                  <c:v>2.2876805038317847</c:v>
                </c:pt>
                <c:pt idx="142">
                  <c:v>2.2889021357670032</c:v>
                </c:pt>
                <c:pt idx="143">
                  <c:v>2.2901254413691587</c:v>
                </c:pt>
                <c:pt idx="144">
                  <c:v>2.2913008889804805</c:v>
                </c:pt>
                <c:pt idx="145">
                  <c:v>2.2921228635806488</c:v>
                </c:pt>
                <c:pt idx="146">
                  <c:v>2.292945592830411</c:v>
                </c:pt>
                <c:pt idx="147">
                  <c:v>2.2937690774226054</c:v>
                </c:pt>
                <c:pt idx="148">
                  <c:v>2.2945933180507079</c:v>
                </c:pt>
                <c:pt idx="149">
                  <c:v>2.2954183154088295</c:v>
                </c:pt>
                <c:pt idx="150">
                  <c:v>2.2962440701917197</c:v>
                </c:pt>
                <c:pt idx="151">
                  <c:v>2.2970705830947651</c:v>
                </c:pt>
                <c:pt idx="152">
                  <c:v>2.297897854813991</c:v>
                </c:pt>
                <c:pt idx="153">
                  <c:v>2.2987258860460615</c:v>
                </c:pt>
                <c:pt idx="154">
                  <c:v>2.2995546774882802</c:v>
                </c:pt>
                <c:pt idx="155">
                  <c:v>2.3003842298385919</c:v>
                </c:pt>
                <c:pt idx="156">
                  <c:v>2.3041482318770168</c:v>
                </c:pt>
                <c:pt idx="157">
                  <c:v>2.3057978629300386</c:v>
                </c:pt>
                <c:pt idx="158">
                  <c:v>2.3074504904845812</c:v>
                </c:pt>
                <c:pt idx="159">
                  <c:v>2.3091061199836918</c:v>
                </c:pt>
                <c:pt idx="160">
                  <c:v>2.3107647568803058</c:v>
                </c:pt>
                <c:pt idx="161">
                  <c:v>2.3124264066372642</c:v>
                </c:pt>
                <c:pt idx="162">
                  <c:v>2.3140910747273304</c:v>
                </c:pt>
                <c:pt idx="163">
                  <c:v>2.3157587666332082</c:v>
                </c:pt>
                <c:pt idx="164">
                  <c:v>2.3174294878475625</c:v>
                </c:pt>
                <c:pt idx="165">
                  <c:v>2.3191032438730335</c:v>
                </c:pt>
                <c:pt idx="166">
                  <c:v>2.320780040222258</c:v>
                </c:pt>
                <c:pt idx="167">
                  <c:v>2.3224598824178853</c:v>
                </c:pt>
                <c:pt idx="168">
                  <c:v>2.3265511052691439</c:v>
                </c:pt>
                <c:pt idx="169">
                  <c:v>2.3273403182157706</c:v>
                </c:pt>
                <c:pt idx="170">
                  <c:v>2.3281302005009312</c:v>
                </c:pt>
                <c:pt idx="171">
                  <c:v>2.3289207526922979</c:v>
                </c:pt>
                <c:pt idx="172">
                  <c:v>2.3297119753580242</c:v>
                </c:pt>
                <c:pt idx="173">
                  <c:v>2.3305038690667446</c:v>
                </c:pt>
                <c:pt idx="174">
                  <c:v>2.3312964343875775</c:v>
                </c:pt>
                <c:pt idx="175">
                  <c:v>2.3320896718901225</c:v>
                </c:pt>
                <c:pt idx="176">
                  <c:v>2.3328835821444631</c:v>
                </c:pt>
                <c:pt idx="177">
                  <c:v>2.333678165721166</c:v>
                </c:pt>
                <c:pt idx="178">
                  <c:v>2.334473423191282</c:v>
                </c:pt>
                <c:pt idx="179">
                  <c:v>2.3352693551263464</c:v>
                </c:pt>
                <c:pt idx="180">
                  <c:v>2.3396359226352512</c:v>
                </c:pt>
                <c:pt idx="181">
                  <c:v>2.3407218574304069</c:v>
                </c:pt>
                <c:pt idx="182">
                  <c:v>2.3418090419110325</c:v>
                </c:pt>
                <c:pt idx="183">
                  <c:v>2.342897477515256</c:v>
                </c:pt>
                <c:pt idx="184">
                  <c:v>2.343987165682861</c:v>
                </c:pt>
                <c:pt idx="185">
                  <c:v>2.3450781078552883</c:v>
                </c:pt>
                <c:pt idx="186">
                  <c:v>2.3461703054756362</c:v>
                </c:pt>
                <c:pt idx="187">
                  <c:v>2.3472637599886657</c:v>
                </c:pt>
                <c:pt idx="188">
                  <c:v>2.3483584728407987</c:v>
                </c:pt>
                <c:pt idx="189">
                  <c:v>2.3494544454801223</c:v>
                </c:pt>
                <c:pt idx="190">
                  <c:v>2.3505516793563896</c:v>
                </c:pt>
                <c:pt idx="191">
                  <c:v>2.3516501759210229</c:v>
                </c:pt>
                <c:pt idx="192">
                  <c:v>2.3544992505983364</c:v>
                </c:pt>
                <c:pt idx="193">
                  <c:v>2.3557785801315423</c:v>
                </c:pt>
                <c:pt idx="194">
                  <c:v>2.3570596172044</c:v>
                </c:pt>
                <c:pt idx="195">
                  <c:v>2.3583423640959866</c:v>
                </c:pt>
                <c:pt idx="196">
                  <c:v>2.3596268230884228</c:v>
                </c:pt>
                <c:pt idx="197">
                  <c:v>2.3609129964668734</c:v>
                </c:pt>
                <c:pt idx="198">
                  <c:v>2.3622008865195547</c:v>
                </c:pt>
                <c:pt idx="199">
                  <c:v>2.3634904955377372</c:v>
                </c:pt>
                <c:pt idx="200">
                  <c:v>2.364781825815748</c:v>
                </c:pt>
                <c:pt idx="201">
                  <c:v>2.3660748796509781</c:v>
                </c:pt>
                <c:pt idx="202">
                  <c:v>2.3673696593438844</c:v>
                </c:pt>
                <c:pt idx="203">
                  <c:v>2.3686661671979943</c:v>
                </c:pt>
                <c:pt idx="204">
                  <c:v>2.375419380113148</c:v>
                </c:pt>
                <c:pt idx="205">
                  <c:v>2.3763454314477022</c:v>
                </c:pt>
                <c:pt idx="206">
                  <c:v>2.3772723583690509</c:v>
                </c:pt>
                <c:pt idx="207">
                  <c:v>2.3782001617050659</c:v>
                </c:pt>
                <c:pt idx="208">
                  <c:v>2.3791288422844032</c:v>
                </c:pt>
                <c:pt idx="209">
                  <c:v>2.3800584009365009</c:v>
                </c:pt>
                <c:pt idx="210">
                  <c:v>2.3809888384915809</c:v>
                </c:pt>
                <c:pt idx="211">
                  <c:v>2.3819201557806524</c:v>
                </c:pt>
                <c:pt idx="212">
                  <c:v>2.3828523536355082</c:v>
                </c:pt>
                <c:pt idx="213">
                  <c:v>2.383785432888728</c:v>
                </c:pt>
                <c:pt idx="214">
                  <c:v>2.38471939437368</c:v>
                </c:pt>
                <c:pt idx="215">
                  <c:v>2.3856542389245177</c:v>
                </c:pt>
                <c:pt idx="216">
                  <c:v>2.3985074333624024</c:v>
                </c:pt>
                <c:pt idx="217">
                  <c:v>2.3988834902887848</c:v>
                </c:pt>
                <c:pt idx="218">
                  <c:v>2.3992596882795612</c:v>
                </c:pt>
                <c:pt idx="219">
                  <c:v>2.3996360273876469</c:v>
                </c:pt>
                <c:pt idx="220">
                  <c:v>2.4000125076659762</c:v>
                </c:pt>
                <c:pt idx="221">
                  <c:v>2.4003891291675048</c:v>
                </c:pt>
                <c:pt idx="222">
                  <c:v>2.4007658919452073</c:v>
                </c:pt>
                <c:pt idx="223">
                  <c:v>2.4011427960520777</c:v>
                </c:pt>
                <c:pt idx="224">
                  <c:v>2.4015198415411323</c:v>
                </c:pt>
                <c:pt idx="225">
                  <c:v>2.4018970284654046</c:v>
                </c:pt>
                <c:pt idx="226">
                  <c:v>2.4022743568779488</c:v>
                </c:pt>
                <c:pt idx="227">
                  <c:v>2.40265182683184</c:v>
                </c:pt>
                <c:pt idx="228">
                  <c:v>2.4037939338986085</c:v>
                </c:pt>
                <c:pt idx="229">
                  <c:v>2.4058269849830687</c:v>
                </c:pt>
                <c:pt idx="230">
                  <c:v>2.407864137378291</c:v>
                </c:pt>
                <c:pt idx="231">
                  <c:v>2.4099053993579251</c:v>
                </c:pt>
                <c:pt idx="232">
                  <c:v>2.4119507792123098</c:v>
                </c:pt>
                <c:pt idx="233">
                  <c:v>2.4140002852485081</c:v>
                </c:pt>
                <c:pt idx="234">
                  <c:v>2.4160539257903415</c:v>
                </c:pt>
                <c:pt idx="235">
                  <c:v>2.4181117091784228</c:v>
                </c:pt>
                <c:pt idx="236">
                  <c:v>2.4201736437701911</c:v>
                </c:pt>
                <c:pt idx="237">
                  <c:v>2.4222397379399441</c:v>
                </c:pt>
                <c:pt idx="238">
                  <c:v>2.4243100000788749</c:v>
                </c:pt>
                <c:pt idx="239">
                  <c:v>2.426384438595103</c:v>
                </c:pt>
                <c:pt idx="240">
                  <c:v>2.4308279796666223</c:v>
                </c:pt>
                <c:pt idx="241">
                  <c:v>2.4317875920820571</c:v>
                </c:pt>
                <c:pt idx="242">
                  <c:v>2.4327480943570001</c:v>
                </c:pt>
                <c:pt idx="243">
                  <c:v>2.4337094873166287</c:v>
                </c:pt>
                <c:pt idx="244">
                  <c:v>2.4346717717868844</c:v>
                </c:pt>
                <c:pt idx="245">
                  <c:v>2.4356349485944757</c:v>
                </c:pt>
                <c:pt idx="246">
                  <c:v>2.4365990185668771</c:v>
                </c:pt>
                <c:pt idx="247">
                  <c:v>2.4375639825323301</c:v>
                </c:pt>
                <c:pt idx="248">
                  <c:v>2.4385298413198448</c:v>
                </c:pt>
                <c:pt idx="249">
                  <c:v>2.4394965957591999</c:v>
                </c:pt>
                <c:pt idx="250">
                  <c:v>2.4404642466809436</c:v>
                </c:pt>
                <c:pt idx="251">
                  <c:v>2.4414327949163939</c:v>
                </c:pt>
                <c:pt idx="252">
                  <c:v>2.4521249415581803</c:v>
                </c:pt>
                <c:pt idx="253">
                  <c:v>2.4529184511151056</c:v>
                </c:pt>
                <c:pt idx="254">
                  <c:v>2.4537125568651494</c:v>
                </c:pt>
                <c:pt idx="255">
                  <c:v>2.4545072592562529</c:v>
                </c:pt>
                <c:pt idx="256">
                  <c:v>2.4553025587366948</c:v>
                </c:pt>
                <c:pt idx="257">
                  <c:v>2.4560984557550904</c:v>
                </c:pt>
                <c:pt idx="258">
                  <c:v>2.4568949507603923</c:v>
                </c:pt>
                <c:pt idx="259">
                  <c:v>2.4576920442018899</c:v>
                </c:pt>
                <c:pt idx="260">
                  <c:v>2.4584897365292107</c:v>
                </c:pt>
                <c:pt idx="261">
                  <c:v>2.4592880281923195</c:v>
                </c:pt>
                <c:pt idx="262">
                  <c:v>2.4600869196415198</c:v>
                </c:pt>
                <c:pt idx="263">
                  <c:v>2.4608864113274529</c:v>
                </c:pt>
                <c:pt idx="264">
                  <c:v>2.4646820186096998</c:v>
                </c:pt>
                <c:pt idx="265">
                  <c:v>2.4657062528504641</c:v>
                </c:pt>
                <c:pt idx="266">
                  <c:v>2.4667314687217141</c:v>
                </c:pt>
                <c:pt idx="267">
                  <c:v>2.4677576671642476</c:v>
                </c:pt>
                <c:pt idx="268">
                  <c:v>2.4687848491197659</c:v>
                </c:pt>
                <c:pt idx="269">
                  <c:v>2.469813015530872</c:v>
                </c:pt>
                <c:pt idx="270">
                  <c:v>2.4708421673410719</c:v>
                </c:pt>
                <c:pt idx="271">
                  <c:v>2.4718723054947764</c:v>
                </c:pt>
                <c:pt idx="272">
                  <c:v>2.4729034309373024</c:v>
                </c:pt>
                <c:pt idx="273">
                  <c:v>2.4739355446148696</c:v>
                </c:pt>
                <c:pt idx="274">
                  <c:v>2.4749686474746095</c:v>
                </c:pt>
                <c:pt idx="275">
                  <c:v>2.4760027404645562</c:v>
                </c:pt>
                <c:pt idx="276">
                  <c:v>2.4773770263745867</c:v>
                </c:pt>
                <c:pt idx="277">
                  <c:v>2.4783300766269978</c:v>
                </c:pt>
                <c:pt idx="278">
                  <c:v>2.4792839668274955</c:v>
                </c:pt>
                <c:pt idx="279">
                  <c:v>2.4802386977163473</c:v>
                </c:pt>
                <c:pt idx="280">
                  <c:v>2.4811942700344747</c:v>
                </c:pt>
                <c:pt idx="281">
                  <c:v>2.4821506845234511</c:v>
                </c:pt>
                <c:pt idx="282">
                  <c:v>2.4831079419255024</c:v>
                </c:pt>
                <c:pt idx="283">
                  <c:v>2.4840660429835113</c:v>
                </c:pt>
                <c:pt idx="284">
                  <c:v>2.485024988441014</c:v>
                </c:pt>
                <c:pt idx="285">
                  <c:v>2.4859847790422007</c:v>
                </c:pt>
                <c:pt idx="286">
                  <c:v>2.4869454155319195</c:v>
                </c:pt>
                <c:pt idx="287">
                  <c:v>2.487906898655674</c:v>
                </c:pt>
                <c:pt idx="288">
                  <c:v>2.4946556844656773</c:v>
                </c:pt>
                <c:pt idx="289">
                  <c:v>2.4951361042517162</c:v>
                </c:pt>
                <c:pt idx="290">
                  <c:v>2.4956167341145958</c:v>
                </c:pt>
                <c:pt idx="291">
                  <c:v>2.4960975741461779</c:v>
                </c:pt>
                <c:pt idx="292">
                  <c:v>2.4965786244383654</c:v>
                </c:pt>
                <c:pt idx="293">
                  <c:v>2.4970598850830994</c:v>
                </c:pt>
                <c:pt idx="294">
                  <c:v>2.4975413561723636</c:v>
                </c:pt>
                <c:pt idx="295">
                  <c:v>2.4980230377981805</c:v>
                </c:pt>
                <c:pt idx="296">
                  <c:v>2.4985049300526114</c:v>
                </c:pt>
                <c:pt idx="297">
                  <c:v>2.4989870330277615</c:v>
                </c:pt>
                <c:pt idx="298">
                  <c:v>2.4994693468157729</c:v>
                </c:pt>
                <c:pt idx="299">
                  <c:v>2.4999518715088307</c:v>
                </c:pt>
                <c:pt idx="300">
                  <c:v>2.5048373919258284</c:v>
                </c:pt>
                <c:pt idx="301">
                  <c:v>2.5054291881881428</c:v>
                </c:pt>
                <c:pt idx="302">
                  <c:v>2.5060213002958927</c:v>
                </c:pt>
                <c:pt idx="303">
                  <c:v>2.5066137284176468</c:v>
                </c:pt>
                <c:pt idx="304">
                  <c:v>2.5072064727220646</c:v>
                </c:pt>
                <c:pt idx="305">
                  <c:v>2.5077995333778946</c:v>
                </c:pt>
                <c:pt idx="306">
                  <c:v>2.5083929105539751</c:v>
                </c:pt>
                <c:pt idx="307">
                  <c:v>2.5089866044192353</c:v>
                </c:pt>
                <c:pt idx="308">
                  <c:v>2.5095806151426938</c:v>
                </c:pt>
                <c:pt idx="309">
                  <c:v>2.5101749428934608</c:v>
                </c:pt>
                <c:pt idx="310">
                  <c:v>2.510769587840735</c:v>
                </c:pt>
                <c:pt idx="311">
                  <c:v>2.511364550153806</c:v>
                </c:pt>
                <c:pt idx="312">
                  <c:v>2.5278705880649222</c:v>
                </c:pt>
                <c:pt idx="313">
                  <c:v>2.5286899181827072</c:v>
                </c:pt>
                <c:pt idx="314">
                  <c:v>2.5295098413884904</c:v>
                </c:pt>
                <c:pt idx="315">
                  <c:v>2.5303303581115921</c:v>
                </c:pt>
                <c:pt idx="316">
                  <c:v>2.5311514687816397</c:v>
                </c:pt>
                <c:pt idx="317">
                  <c:v>2.531973173828574</c:v>
                </c:pt>
                <c:pt idx="318">
                  <c:v>2.5327954736826461</c:v>
                </c:pt>
                <c:pt idx="319">
                  <c:v>2.5336183687744178</c:v>
                </c:pt>
                <c:pt idx="320">
                  <c:v>2.5344418595347649</c:v>
                </c:pt>
                <c:pt idx="321">
                  <c:v>2.5352659463948726</c:v>
                </c:pt>
                <c:pt idx="322">
                  <c:v>2.5360906297862398</c:v>
                </c:pt>
                <c:pt idx="323">
                  <c:v>2.5369159101406771</c:v>
                </c:pt>
                <c:pt idx="324">
                  <c:v>2.5453834186491608</c:v>
                </c:pt>
                <c:pt idx="325">
                  <c:v>2.5459354934219838</c:v>
                </c:pt>
                <c:pt idx="326">
                  <c:v>2.5464878333676091</c:v>
                </c:pt>
                <c:pt idx="327">
                  <c:v>2.5470404386134051</c:v>
                </c:pt>
                <c:pt idx="328">
                  <c:v>2.5475933092868011</c:v>
                </c:pt>
                <c:pt idx="329">
                  <c:v>2.5481464455152869</c:v>
                </c:pt>
                <c:pt idx="330">
                  <c:v>2.5486998474264153</c:v>
                </c:pt>
                <c:pt idx="331">
                  <c:v>2.5492535151477971</c:v>
                </c:pt>
                <c:pt idx="332">
                  <c:v>2.5498074488071074</c:v>
                </c:pt>
                <c:pt idx="333">
                  <c:v>2.5503616485320828</c:v>
                </c:pt>
                <c:pt idx="334">
                  <c:v>2.5509161144505179</c:v>
                </c:pt>
                <c:pt idx="335">
                  <c:v>2.5514708466902722</c:v>
                </c:pt>
                <c:pt idx="336">
                  <c:v>2.5687062651397108</c:v>
                </c:pt>
                <c:pt idx="337">
                  <c:v>2.5690190988738966</c:v>
                </c:pt>
                <c:pt idx="338">
                  <c:v>2.5693320160599487</c:v>
                </c:pt>
                <c:pt idx="339">
                  <c:v>2.5696450167201283</c:v>
                </c:pt>
                <c:pt idx="340">
                  <c:v>2.5699581008767032</c:v>
                </c:pt>
                <c:pt idx="341">
                  <c:v>2.5702712685519473</c:v>
                </c:pt>
                <c:pt idx="342">
                  <c:v>2.5705845197681394</c:v>
                </c:pt>
                <c:pt idx="343">
                  <c:v>2.5708978545475656</c:v>
                </c:pt>
                <c:pt idx="344">
                  <c:v>2.5712112729125169</c:v>
                </c:pt>
                <c:pt idx="345">
                  <c:v>2.5715247748852912</c:v>
                </c:pt>
                <c:pt idx="346">
                  <c:v>2.5718383604881909</c:v>
                </c:pt>
                <c:pt idx="347">
                  <c:v>2.5721520297435259</c:v>
                </c:pt>
                <c:pt idx="348">
                  <c:v>2.5839029785863348</c:v>
                </c:pt>
                <c:pt idx="349">
                  <c:v>2.5845662347658473</c:v>
                </c:pt>
                <c:pt idx="350">
                  <c:v>2.5852298612676052</c:v>
                </c:pt>
                <c:pt idx="351">
                  <c:v>2.585893858298375</c:v>
                </c:pt>
                <c:pt idx="352">
                  <c:v>2.5865582260650379</c:v>
                </c:pt>
                <c:pt idx="353">
                  <c:v>2.5872229647745901</c:v>
                </c:pt>
                <c:pt idx="354">
                  <c:v>2.5878880746341437</c:v>
                </c:pt>
                <c:pt idx="355">
                  <c:v>2.5885535558509272</c:v>
                </c:pt>
                <c:pt idx="356">
                  <c:v>2.5892194086322826</c:v>
                </c:pt>
                <c:pt idx="357">
                  <c:v>2.5898856331856708</c:v>
                </c:pt>
                <c:pt idx="358">
                  <c:v>2.5905522297186656</c:v>
                </c:pt>
                <c:pt idx="359">
                  <c:v>2.5912191984389583</c:v>
                </c:pt>
                <c:pt idx="360">
                  <c:v>2.601713053990736</c:v>
                </c:pt>
                <c:pt idx="361">
                  <c:v>2.6025824828352793</c:v>
                </c:pt>
                <c:pt idx="362">
                  <c:v>2.6034525386145342</c:v>
                </c:pt>
                <c:pt idx="363">
                  <c:v>2.6043232217805756</c:v>
                </c:pt>
                <c:pt idx="364">
                  <c:v>2.6051945327858057</c:v>
                </c:pt>
                <c:pt idx="365">
                  <c:v>2.6060664720829507</c:v>
                </c:pt>
                <c:pt idx="366">
                  <c:v>2.6069390401250656</c:v>
                </c:pt>
                <c:pt idx="367">
                  <c:v>2.6078122373655299</c:v>
                </c:pt>
                <c:pt idx="368">
                  <c:v>2.6086860642580509</c:v>
                </c:pt>
                <c:pt idx="369">
                  <c:v>2.6095605212566637</c:v>
                </c:pt>
                <c:pt idx="370">
                  <c:v>2.6104356088157292</c:v>
                </c:pt>
                <c:pt idx="371">
                  <c:v>2.6113113273899389</c:v>
                </c:pt>
                <c:pt idx="372">
                  <c:v>2.6118730544850632</c:v>
                </c:pt>
                <c:pt idx="373">
                  <c:v>2.6126757432509993</c:v>
                </c:pt>
                <c:pt idx="374">
                  <c:v>2.6134789619296521</c:v>
                </c:pt>
                <c:pt idx="375">
                  <c:v>2.614282710870854</c:v>
                </c:pt>
                <c:pt idx="376">
                  <c:v>2.6150869904246701</c:v>
                </c:pt>
                <c:pt idx="377">
                  <c:v>2.6158918009413967</c:v>
                </c:pt>
                <c:pt idx="378">
                  <c:v>2.6166971427715602</c:v>
                </c:pt>
                <c:pt idx="379">
                  <c:v>2.6175030162659181</c:v>
                </c:pt>
                <c:pt idx="380">
                  <c:v>2.6183094217754617</c:v>
                </c:pt>
                <c:pt idx="381">
                  <c:v>2.6191163596514109</c:v>
                </c:pt>
                <c:pt idx="382">
                  <c:v>2.619923830245221</c:v>
                </c:pt>
                <c:pt idx="383">
                  <c:v>2.6207318339085757</c:v>
                </c:pt>
                <c:pt idx="384">
                  <c:v>2.633549383331439</c:v>
                </c:pt>
                <c:pt idx="385">
                  <c:v>2.6340634022334877</c:v>
                </c:pt>
                <c:pt idx="386">
                  <c:v>2.634577634633569</c:v>
                </c:pt>
                <c:pt idx="387">
                  <c:v>2.6350920806203599</c:v>
                </c:pt>
                <c:pt idx="388">
                  <c:v>2.635606740282574</c:v>
                </c:pt>
                <c:pt idx="389">
                  <c:v>2.6361216137089611</c:v>
                </c:pt>
                <c:pt idx="390">
                  <c:v>2.6366367009883076</c:v>
                </c:pt>
                <c:pt idx="391">
                  <c:v>2.6371520022094392</c:v>
                </c:pt>
                <c:pt idx="392">
                  <c:v>2.6376675174612148</c:v>
                </c:pt>
                <c:pt idx="393">
                  <c:v>2.6381832468325337</c:v>
                </c:pt>
                <c:pt idx="394">
                  <c:v>2.6386991904123303</c:v>
                </c:pt>
                <c:pt idx="395">
                  <c:v>2.639215348289575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8656016"/>
        <c:axId val="788658368"/>
      </c:lineChart>
      <c:dateAx>
        <c:axId val="7886560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88658368"/>
        <c:crosses val="autoZero"/>
        <c:auto val="1"/>
        <c:lblOffset val="100"/>
        <c:baseTimeUnit val="months"/>
      </c:dateAx>
      <c:valAx>
        <c:axId val="788658368"/>
        <c:scaling>
          <c:orientation val="minMax"/>
          <c:max val="8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>
                    <a:solidFill>
                      <a:sysClr val="windowText" lastClr="000000"/>
                    </a:solidFill>
                  </a:rPr>
                  <a:t>US$/galón  Dic 2017</a:t>
                </a:r>
              </a:p>
            </c:rich>
          </c:tx>
          <c:layout>
            <c:manualLayout>
              <c:xMode val="edge"/>
              <c:yMode val="edge"/>
              <c:x val="1.1574071964480905E-2"/>
              <c:y val="0.237921151328952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8865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645677909360575E-3"/>
          <c:y val="0.87155867346938776"/>
          <c:w val="0.99346768459652113"/>
          <c:h val="0.107769751921505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ysDot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28076344825829"/>
          <c:y val="3.9855072463768113E-2"/>
          <c:w val="0.86198676621732961"/>
          <c:h val="0.71404570352618968"/>
        </c:manualLayout>
      </c:layout>
      <c:lineChart>
        <c:grouping val="standard"/>
        <c:varyColors val="0"/>
        <c:ser>
          <c:idx val="0"/>
          <c:order val="0"/>
          <c:tx>
            <c:strRef>
              <c:f>'3-3'!$B$5</c:f>
              <c:strCache>
                <c:ptCount val="1"/>
                <c:pt idx="0">
                  <c:v>GLP</c:v>
                </c:pt>
              </c:strCache>
            </c:strRef>
          </c:tx>
          <c:spPr>
            <a:ln w="22225" cap="rnd">
              <a:solidFill>
                <a:srgbClr val="C8B300"/>
              </a:solidFill>
              <a:round/>
            </a:ln>
            <a:effectLst/>
          </c:spPr>
          <c:marker>
            <c:symbol val="none"/>
          </c:marker>
          <c:cat>
            <c:numRef>
              <c:f>'3-3'!$A$6:$A$293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  <c:pt idx="264">
                  <c:v>51136</c:v>
                </c:pt>
                <c:pt idx="265">
                  <c:v>51167</c:v>
                </c:pt>
                <c:pt idx="266">
                  <c:v>51196</c:v>
                </c:pt>
                <c:pt idx="267">
                  <c:v>51227</c:v>
                </c:pt>
                <c:pt idx="268">
                  <c:v>51257</c:v>
                </c:pt>
                <c:pt idx="269">
                  <c:v>51288</c:v>
                </c:pt>
                <c:pt idx="270">
                  <c:v>51318</c:v>
                </c:pt>
                <c:pt idx="271">
                  <c:v>51349</c:v>
                </c:pt>
                <c:pt idx="272">
                  <c:v>51380</c:v>
                </c:pt>
                <c:pt idx="273">
                  <c:v>51410</c:v>
                </c:pt>
                <c:pt idx="274">
                  <c:v>51441</c:v>
                </c:pt>
                <c:pt idx="275">
                  <c:v>51471</c:v>
                </c:pt>
                <c:pt idx="276">
                  <c:v>51502</c:v>
                </c:pt>
                <c:pt idx="277">
                  <c:v>51533</c:v>
                </c:pt>
                <c:pt idx="278">
                  <c:v>51561</c:v>
                </c:pt>
                <c:pt idx="279">
                  <c:v>51592</c:v>
                </c:pt>
                <c:pt idx="280">
                  <c:v>51622</c:v>
                </c:pt>
                <c:pt idx="281">
                  <c:v>51653</c:v>
                </c:pt>
                <c:pt idx="282">
                  <c:v>51683</c:v>
                </c:pt>
                <c:pt idx="283">
                  <c:v>51714</c:v>
                </c:pt>
                <c:pt idx="284">
                  <c:v>51745</c:v>
                </c:pt>
                <c:pt idx="285">
                  <c:v>51775</c:v>
                </c:pt>
                <c:pt idx="286">
                  <c:v>51806</c:v>
                </c:pt>
                <c:pt idx="287">
                  <c:v>51836</c:v>
                </c:pt>
              </c:numCache>
            </c:numRef>
          </c:cat>
          <c:val>
            <c:numRef>
              <c:f>'3-3'!$B$6:$B$293</c:f>
              <c:numCache>
                <c:formatCode>#,##0.0</c:formatCode>
                <c:ptCount val="288"/>
                <c:pt idx="0">
                  <c:v>11.023474683810496</c:v>
                </c:pt>
                <c:pt idx="1">
                  <c:v>10.65802626784423</c:v>
                </c:pt>
                <c:pt idx="2">
                  <c:v>10.490424654086516</c:v>
                </c:pt>
                <c:pt idx="3">
                  <c:v>10.142455208574717</c:v>
                </c:pt>
                <c:pt idx="4">
                  <c:v>9.8171125829050485</c:v>
                </c:pt>
                <c:pt idx="5">
                  <c:v>9.6500184193724969</c:v>
                </c:pt>
                <c:pt idx="6">
                  <c:v>9.498374539731353</c:v>
                </c:pt>
                <c:pt idx="7">
                  <c:v>9.4700170254957001</c:v>
                </c:pt>
                <c:pt idx="8">
                  <c:v>9.4201382798029272</c:v>
                </c:pt>
                <c:pt idx="9">
                  <c:v>9.4260959693293227</c:v>
                </c:pt>
                <c:pt idx="10">
                  <c:v>9.4258666880827295</c:v>
                </c:pt>
                <c:pt idx="11">
                  <c:v>9.4314107757568397</c:v>
                </c:pt>
                <c:pt idx="12">
                  <c:v>9.3201567390593993</c:v>
                </c:pt>
                <c:pt idx="13">
                  <c:v>9.2909263939953348</c:v>
                </c:pt>
                <c:pt idx="14">
                  <c:v>9.2833808817701566</c:v>
                </c:pt>
                <c:pt idx="15">
                  <c:v>9.2559321062817794</c:v>
                </c:pt>
                <c:pt idx="16">
                  <c:v>9.4021614088103611</c:v>
                </c:pt>
                <c:pt idx="17">
                  <c:v>9.3936403341935719</c:v>
                </c:pt>
                <c:pt idx="18">
                  <c:v>9.5542261149262124</c:v>
                </c:pt>
                <c:pt idx="19">
                  <c:v>9.5257018551245629</c:v>
                </c:pt>
                <c:pt idx="20">
                  <c:v>9.4755298164579216</c:v>
                </c:pt>
                <c:pt idx="21">
                  <c:v>9.6344503207788303</c:v>
                </c:pt>
                <c:pt idx="22">
                  <c:v>9.6342159715013587</c:v>
                </c:pt>
                <c:pt idx="23">
                  <c:v>9.7928966152594015</c:v>
                </c:pt>
                <c:pt idx="24">
                  <c:v>9.934969990500818</c:v>
                </c:pt>
                <c:pt idx="25">
                  <c:v>10.079104537706517</c:v>
                </c:pt>
                <c:pt idx="26">
                  <c:v>10.22533015994496</c:v>
                </c:pt>
                <c:pt idx="27">
                  <c:v>10.373677194112313</c:v>
                </c:pt>
                <c:pt idx="28">
                  <c:v>10.524176417226332</c:v>
                </c:pt>
                <c:pt idx="29">
                  <c:v>10.67685905281156</c:v>
                </c:pt>
                <c:pt idx="30">
                  <c:v>10.831756777377157</c:v>
                </c:pt>
                <c:pt idx="31">
                  <c:v>10.988901726988708</c:v>
                </c:pt>
                <c:pt idx="32">
                  <c:v>11.148326503935376</c:v>
                </c:pt>
                <c:pt idx="33">
                  <c:v>11.310064183493784</c:v>
                </c:pt>
                <c:pt idx="34">
                  <c:v>11.474148320790015</c:v>
                </c:pt>
                <c:pt idx="35">
                  <c:v>11.640612957761176</c:v>
                </c:pt>
                <c:pt idx="36">
                  <c:v>11.743268038288621</c:v>
                </c:pt>
                <c:pt idx="37">
                  <c:v>11.846828403236767</c:v>
                </c:pt>
                <c:pt idx="38">
                  <c:v>11.951302036037886</c:v>
                </c:pt>
                <c:pt idx="39">
                  <c:v>12.056696990527742</c:v>
                </c:pt>
                <c:pt idx="40">
                  <c:v>12.16302139156647</c:v>
                </c:pt>
                <c:pt idx="41">
                  <c:v>12.270283435664913</c:v>
                </c:pt>
                <c:pt idx="42">
                  <c:v>12.378491391616487</c:v>
                </c:pt>
                <c:pt idx="43">
                  <c:v>12.487653601134625</c:v>
                </c:pt>
                <c:pt idx="44">
                  <c:v>12.597778479495828</c:v>
                </c:pt>
                <c:pt idx="45">
                  <c:v>12.708874516188407</c:v>
                </c:pt>
                <c:pt idx="46">
                  <c:v>12.820950275566926</c:v>
                </c:pt>
                <c:pt idx="47">
                  <c:v>12.934014397512426</c:v>
                </c:pt>
                <c:pt idx="48">
                  <c:v>12.979324038564835</c:v>
                </c:pt>
                <c:pt idx="49">
                  <c:v>13.024792405555626</c:v>
                </c:pt>
                <c:pt idx="50">
                  <c:v>13.070420054523712</c:v>
                </c:pt>
                <c:pt idx="51">
                  <c:v>13.116207543455886</c:v>
                </c:pt>
                <c:pt idx="52">
                  <c:v>13.162155432293645</c:v>
                </c:pt>
                <c:pt idx="53">
                  <c:v>13.208264282940041</c:v>
                </c:pt>
                <c:pt idx="54">
                  <c:v>13.254534659266549</c:v>
                </c:pt>
                <c:pt idx="55">
                  <c:v>13.300967127119963</c:v>
                </c:pt>
                <c:pt idx="56">
                  <c:v>13.347562254329315</c:v>
                </c:pt>
                <c:pt idx="57">
                  <c:v>13.394320610712825</c:v>
                </c:pt>
                <c:pt idx="58">
                  <c:v>13.441242768084862</c:v>
                </c:pt>
                <c:pt idx="59">
                  <c:v>13.488329300262942</c:v>
                </c:pt>
                <c:pt idx="60">
                  <c:v>13.518744510328542</c:v>
                </c:pt>
                <c:pt idx="61">
                  <c:v>13.549228304499909</c:v>
                </c:pt>
                <c:pt idx="62">
                  <c:v>13.579780837429256</c:v>
                </c:pt>
                <c:pt idx="63">
                  <c:v>13.610402264117525</c:v>
                </c:pt>
                <c:pt idx="64">
                  <c:v>13.641092739915175</c:v>
                </c:pt>
                <c:pt idx="65">
                  <c:v>13.671852420522971</c:v>
                </c:pt>
                <c:pt idx="66">
                  <c:v>13.702681461992769</c:v>
                </c:pt>
                <c:pt idx="67">
                  <c:v>13.733580020728313</c:v>
                </c:pt>
                <c:pt idx="68">
                  <c:v>13.764548253486025</c:v>
                </c:pt>
                <c:pt idx="69">
                  <c:v>13.795586317375799</c:v>
                </c:pt>
                <c:pt idx="70">
                  <c:v>13.826694369861805</c:v>
                </c:pt>
                <c:pt idx="71">
                  <c:v>13.85787256876328</c:v>
                </c:pt>
                <c:pt idx="72">
                  <c:v>13.778426635966079</c:v>
                </c:pt>
                <c:pt idx="73">
                  <c:v>13.699436159531801</c:v>
                </c:pt>
                <c:pt idx="74">
                  <c:v>13.620898528370221</c:v>
                </c:pt>
                <c:pt idx="75">
                  <c:v>13.542811146360258</c:v>
                </c:pt>
                <c:pt idx="76">
                  <c:v>13.46517143226416</c:v>
                </c:pt>
                <c:pt idx="77">
                  <c:v>13.38797681964218</c:v>
                </c:pt>
                <c:pt idx="78">
                  <c:v>13.311224756767734</c:v>
                </c:pt>
                <c:pt idx="79">
                  <c:v>13.234912706543058</c:v>
                </c:pt>
                <c:pt idx="80">
                  <c:v>13.159038146415343</c:v>
                </c:pt>
                <c:pt idx="81">
                  <c:v>13.083598568293343</c:v>
                </c:pt>
                <c:pt idx="82">
                  <c:v>13.008591478464478</c:v>
                </c:pt>
                <c:pt idx="83">
                  <c:v>12.934014397512392</c:v>
                </c:pt>
                <c:pt idx="84">
                  <c:v>12.902808335534434</c:v>
                </c:pt>
                <c:pt idx="85">
                  <c:v>12.871677564821372</c:v>
                </c:pt>
                <c:pt idx="86">
                  <c:v>12.840621903717008</c:v>
                </c:pt>
                <c:pt idx="87">
                  <c:v>12.809641171003427</c:v>
                </c:pt>
                <c:pt idx="88">
                  <c:v>12.778735185899945</c:v>
                </c:pt>
                <c:pt idx="89">
                  <c:v>12.747903768062047</c:v>
                </c:pt>
                <c:pt idx="90">
                  <c:v>12.717146737580334</c:v>
                </c:pt>
                <c:pt idx="91">
                  <c:v>12.686463914979484</c:v>
                </c:pt>
                <c:pt idx="92">
                  <c:v>12.655855121217192</c:v>
                </c:pt>
                <c:pt idx="93">
                  <c:v>12.625320177683131</c:v>
                </c:pt>
                <c:pt idx="94">
                  <c:v>12.594858906197912</c:v>
                </c:pt>
                <c:pt idx="95">
                  <c:v>12.564471129012041</c:v>
                </c:pt>
                <c:pt idx="96">
                  <c:v>12.533252752355478</c:v>
                </c:pt>
                <c:pt idx="97">
                  <c:v>12.502111942596166</c:v>
                </c:pt>
                <c:pt idx="98">
                  <c:v>12.47104850700712</c:v>
                </c:pt>
                <c:pt idx="99">
                  <c:v>12.440062253340221</c:v>
                </c:pt>
                <c:pt idx="100">
                  <c:v>12.409152989825012</c:v>
                </c:pt>
                <c:pt idx="101">
                  <c:v>12.378320525167526</c:v>
                </c:pt>
                <c:pt idx="102">
                  <c:v>12.347564668549092</c:v>
                </c:pt>
                <c:pt idx="103">
                  <c:v>12.316885229625161</c:v>
                </c:pt>
                <c:pt idx="104">
                  <c:v>12.286282018524119</c:v>
                </c:pt>
                <c:pt idx="105">
                  <c:v>12.255754845846123</c:v>
                </c:pt>
                <c:pt idx="106">
                  <c:v>12.225303522661921</c:v>
                </c:pt>
                <c:pt idx="107">
                  <c:v>12.194927860511685</c:v>
                </c:pt>
                <c:pt idx="108">
                  <c:v>12.225303522661921</c:v>
                </c:pt>
                <c:pt idx="109">
                  <c:v>12.255754845846123</c:v>
                </c:pt>
                <c:pt idx="110">
                  <c:v>12.286282018524119</c:v>
                </c:pt>
                <c:pt idx="111">
                  <c:v>12.316885229625161</c:v>
                </c:pt>
                <c:pt idx="112">
                  <c:v>12.347564668549094</c:v>
                </c:pt>
                <c:pt idx="113">
                  <c:v>12.378320525167528</c:v>
                </c:pt>
                <c:pt idx="114">
                  <c:v>12.409152989825014</c:v>
                </c:pt>
                <c:pt idx="115">
                  <c:v>12.440062253340223</c:v>
                </c:pt>
                <c:pt idx="116">
                  <c:v>12.471048507007124</c:v>
                </c:pt>
                <c:pt idx="117">
                  <c:v>12.502111942596169</c:v>
                </c:pt>
                <c:pt idx="118">
                  <c:v>12.533252752355482</c:v>
                </c:pt>
                <c:pt idx="119">
                  <c:v>12.564471129012045</c:v>
                </c:pt>
                <c:pt idx="120">
                  <c:v>12.594858906197915</c:v>
                </c:pt>
                <c:pt idx="121">
                  <c:v>12.625320177683133</c:v>
                </c:pt>
                <c:pt idx="122">
                  <c:v>12.655855121217192</c:v>
                </c:pt>
                <c:pt idx="123">
                  <c:v>12.686463914979484</c:v>
                </c:pt>
                <c:pt idx="124">
                  <c:v>12.717146737580334</c:v>
                </c:pt>
                <c:pt idx="125">
                  <c:v>12.747903768062045</c:v>
                </c:pt>
                <c:pt idx="126">
                  <c:v>12.778735185899944</c:v>
                </c:pt>
                <c:pt idx="127">
                  <c:v>12.809641171003424</c:v>
                </c:pt>
                <c:pt idx="128">
                  <c:v>12.840621903717002</c:v>
                </c:pt>
                <c:pt idx="129">
                  <c:v>12.871677564821365</c:v>
                </c:pt>
                <c:pt idx="130">
                  <c:v>12.902808335534425</c:v>
                </c:pt>
                <c:pt idx="131">
                  <c:v>12.934014397512383</c:v>
                </c:pt>
                <c:pt idx="132">
                  <c:v>12.979324038564792</c:v>
                </c:pt>
                <c:pt idx="133">
                  <c:v>13.024792405555583</c:v>
                </c:pt>
                <c:pt idx="134">
                  <c:v>13.07042005452367</c:v>
                </c:pt>
                <c:pt idx="135">
                  <c:v>13.116207543455843</c:v>
                </c:pt>
                <c:pt idx="136">
                  <c:v>13.162155432293602</c:v>
                </c:pt>
                <c:pt idx="137">
                  <c:v>13.208264282939998</c:v>
                </c:pt>
                <c:pt idx="138">
                  <c:v>13.254534659266506</c:v>
                </c:pt>
                <c:pt idx="139">
                  <c:v>13.30096712711992</c:v>
                </c:pt>
                <c:pt idx="140">
                  <c:v>13.347562254329272</c:v>
                </c:pt>
                <c:pt idx="141">
                  <c:v>13.394320610712782</c:v>
                </c:pt>
                <c:pt idx="142">
                  <c:v>13.44124276808482</c:v>
                </c:pt>
                <c:pt idx="143">
                  <c:v>13.488329300262899</c:v>
                </c:pt>
                <c:pt idx="144">
                  <c:v>13.518744510328499</c:v>
                </c:pt>
                <c:pt idx="145">
                  <c:v>13.549228304499866</c:v>
                </c:pt>
                <c:pt idx="146">
                  <c:v>13.579780837429213</c:v>
                </c:pt>
                <c:pt idx="147">
                  <c:v>13.610402264117482</c:v>
                </c:pt>
                <c:pt idx="148">
                  <c:v>13.641092739915132</c:v>
                </c:pt>
                <c:pt idx="149">
                  <c:v>13.671852420522928</c:v>
                </c:pt>
                <c:pt idx="150">
                  <c:v>13.702681461992727</c:v>
                </c:pt>
                <c:pt idx="151">
                  <c:v>13.733580020728271</c:v>
                </c:pt>
                <c:pt idx="152">
                  <c:v>13.764548253485982</c:v>
                </c:pt>
                <c:pt idx="153">
                  <c:v>13.795586317375756</c:v>
                </c:pt>
                <c:pt idx="154">
                  <c:v>13.826694369861762</c:v>
                </c:pt>
                <c:pt idx="155">
                  <c:v>13.857872568763238</c:v>
                </c:pt>
                <c:pt idx="156">
                  <c:v>13.888297744850576</c:v>
                </c:pt>
                <c:pt idx="157">
                  <c:v>13.918789719888139</c:v>
                </c:pt>
                <c:pt idx="158">
                  <c:v>13.949348640534067</c:v>
                </c:pt>
                <c:pt idx="159">
                  <c:v>13.979974653768492</c:v>
                </c:pt>
                <c:pt idx="160">
                  <c:v>14.010667906894241</c:v>
                </c:pt>
                <c:pt idx="161">
                  <c:v>14.041428547537549</c:v>
                </c:pt>
                <c:pt idx="162">
                  <c:v>14.072256723648765</c:v>
                </c:pt>
                <c:pt idx="163">
                  <c:v>14.103152583503064</c:v>
                </c:pt>
                <c:pt idx="164">
                  <c:v>14.134116275701164</c:v>
                </c:pt>
                <c:pt idx="165">
                  <c:v>14.165147949170038</c:v>
                </c:pt>
                <c:pt idx="166">
                  <c:v>14.196247753163629</c:v>
                </c:pt>
                <c:pt idx="167">
                  <c:v>14.227415837263571</c:v>
                </c:pt>
                <c:pt idx="168">
                  <c:v>14.302203477981621</c:v>
                </c:pt>
                <c:pt idx="169">
                  <c:v>14.377384246395392</c:v>
                </c:pt>
                <c:pt idx="170">
                  <c:v>14.452960209014586</c:v>
                </c:pt>
                <c:pt idx="171">
                  <c:v>14.528933443211693</c:v>
                </c:pt>
                <c:pt idx="172">
                  <c:v>14.605306037279089</c:v>
                </c:pt>
                <c:pt idx="173">
                  <c:v>14.682080090486441</c:v>
                </c:pt>
                <c:pt idx="174">
                  <c:v>14.759257713138407</c:v>
                </c:pt>
                <c:pt idx="175">
                  <c:v>14.836841026632644</c:v>
                </c:pt>
                <c:pt idx="176">
                  <c:v>14.91483216351812</c:v>
                </c:pt>
                <c:pt idx="177">
                  <c:v>14.993233267553732</c:v>
                </c:pt>
                <c:pt idx="178">
                  <c:v>15.072046493767226</c:v>
                </c:pt>
                <c:pt idx="179">
                  <c:v>15.151274008514445</c:v>
                </c:pt>
                <c:pt idx="180">
                  <c:v>15.211528973910545</c:v>
                </c:pt>
                <c:pt idx="181">
                  <c:v>15.272023566736841</c:v>
                </c:pt>
                <c:pt idx="182">
                  <c:v>15.332758739965509</c:v>
                </c:pt>
                <c:pt idx="183">
                  <c:v>15.393735450358587</c:v>
                </c:pt>
                <c:pt idx="184">
                  <c:v>15.454954658483054</c:v>
                </c:pt>
                <c:pt idx="185">
                  <c:v>15.516417328725955</c:v>
                </c:pt>
                <c:pt idx="186">
                  <c:v>15.578124429309604</c:v>
                </c:pt>
                <c:pt idx="187">
                  <c:v>15.640076932306822</c:v>
                </c:pt>
                <c:pt idx="188">
                  <c:v>15.702275813656264</c:v>
                </c:pt>
                <c:pt idx="189">
                  <c:v>15.764722053177783</c:v>
                </c:pt>
                <c:pt idx="190">
                  <c:v>15.82741663458787</c:v>
                </c:pt>
                <c:pt idx="191">
                  <c:v>15.890360545515149</c:v>
                </c:pt>
                <c:pt idx="192">
                  <c:v>15.979917491879101</c:v>
                </c:pt>
                <c:pt idx="193">
                  <c:v>16.069979174848562</c:v>
                </c:pt>
                <c:pt idx="194">
                  <c:v>16.160548439083282</c:v>
                </c:pt>
                <c:pt idx="195">
                  <c:v>16.251628145275319</c:v>
                </c:pt>
                <c:pt idx="196">
                  <c:v>16.343221170239381</c:v>
                </c:pt>
                <c:pt idx="197">
                  <c:v>16.435330407003708</c:v>
                </c:pt>
                <c:pt idx="198">
                  <c:v>16.527958764901435</c:v>
                </c:pt>
                <c:pt idx="199">
                  <c:v>16.621109169662493</c:v>
                </c:pt>
                <c:pt idx="200">
                  <c:v>16.714784563506026</c:v>
                </c:pt>
                <c:pt idx="201">
                  <c:v>16.808987905233312</c:v>
                </c:pt>
                <c:pt idx="202">
                  <c:v>16.903722170321224</c:v>
                </c:pt>
                <c:pt idx="203">
                  <c:v>16.998990351016211</c:v>
                </c:pt>
                <c:pt idx="204">
                  <c:v>17.044506925938347</c:v>
                </c:pt>
                <c:pt idx="205">
                  <c:v>17.090145376251307</c:v>
                </c:pt>
                <c:pt idx="206">
                  <c:v>17.135906028289199</c:v>
                </c:pt>
                <c:pt idx="207">
                  <c:v>17.181789209259925</c:v>
                </c:pt>
                <c:pt idx="208">
                  <c:v>17.227795247247521</c:v>
                </c:pt>
                <c:pt idx="209">
                  <c:v>17.273924471214499</c:v>
                </c:pt>
                <c:pt idx="210">
                  <c:v>17.320177211004211</c:v>
                </c:pt>
                <c:pt idx="211">
                  <c:v>17.366553797343187</c:v>
                </c:pt>
                <c:pt idx="212">
                  <c:v>17.413054561843524</c:v>
                </c:pt>
                <c:pt idx="213">
                  <c:v>17.459679837005233</c:v>
                </c:pt>
                <c:pt idx="214">
                  <c:v>17.506429956218639</c:v>
                </c:pt>
                <c:pt idx="215">
                  <c:v>17.553305253766752</c:v>
                </c:pt>
                <c:pt idx="216">
                  <c:v>17.600306064827652</c:v>
                </c:pt>
                <c:pt idx="217">
                  <c:v>17.647432725476904</c:v>
                </c:pt>
                <c:pt idx="218">
                  <c:v>17.694685572689945</c:v>
                </c:pt>
                <c:pt idx="219">
                  <c:v>17.742064944344499</c:v>
                </c:pt>
                <c:pt idx="220">
                  <c:v>17.789571179222996</c:v>
                </c:pt>
                <c:pt idx="221">
                  <c:v>17.837204617014986</c:v>
                </c:pt>
                <c:pt idx="222">
                  <c:v>17.884965598319578</c:v>
                </c:pt>
                <c:pt idx="223">
                  <c:v>17.932854464647871</c:v>
                </c:pt>
                <c:pt idx="224">
                  <c:v>17.980871558425392</c:v>
                </c:pt>
                <c:pt idx="225">
                  <c:v>18.02901722299455</c:v>
                </c:pt>
                <c:pt idx="226">
                  <c:v>18.07729180261709</c:v>
                </c:pt>
                <c:pt idx="227">
                  <c:v>18.125695642476554</c:v>
                </c:pt>
                <c:pt idx="228">
                  <c:v>18.174229088680747</c:v>
                </c:pt>
                <c:pt idx="229">
                  <c:v>18.222892488264215</c:v>
                </c:pt>
                <c:pt idx="230">
                  <c:v>18.271686189190724</c:v>
                </c:pt>
                <c:pt idx="231">
                  <c:v>18.320610540355752</c:v>
                </c:pt>
                <c:pt idx="232">
                  <c:v>18.36966589158898</c:v>
                </c:pt>
                <c:pt idx="233">
                  <c:v>18.418852593656798</c:v>
                </c:pt>
                <c:pt idx="234">
                  <c:v>18.468170998264799</c:v>
                </c:pt>
                <c:pt idx="235">
                  <c:v>18.517621458060319</c:v>
                </c:pt>
                <c:pt idx="236">
                  <c:v>18.567204326634933</c:v>
                </c:pt>
                <c:pt idx="237">
                  <c:v>18.616919958526999</c:v>
                </c:pt>
                <c:pt idx="238">
                  <c:v>18.666768709224186</c:v>
                </c:pt>
                <c:pt idx="239">
                  <c:v>18.716750935166022</c:v>
                </c:pt>
                <c:pt idx="240">
                  <c:v>18.766866993746437</c:v>
                </c:pt>
                <c:pt idx="241">
                  <c:v>18.817117243316321</c:v>
                </c:pt>
                <c:pt idx="242">
                  <c:v>18.867502043186086</c:v>
                </c:pt>
                <c:pt idx="243">
                  <c:v>18.918021753628235</c:v>
                </c:pt>
                <c:pt idx="244">
                  <c:v>18.968676735879939</c:v>
                </c:pt>
                <c:pt idx="245">
                  <c:v>19.019467352145618</c:v>
                </c:pt>
                <c:pt idx="246">
                  <c:v>19.070393965599536</c:v>
                </c:pt>
                <c:pt idx="247">
                  <c:v>19.121456940388388</c:v>
                </c:pt>
                <c:pt idx="248">
                  <c:v>19.172656641633914</c:v>
                </c:pt>
                <c:pt idx="249">
                  <c:v>19.223993435435503</c:v>
                </c:pt>
                <c:pt idx="250">
                  <c:v>19.275467688872816</c:v>
                </c:pt>
                <c:pt idx="251">
                  <c:v>19.327079770008407</c:v>
                </c:pt>
                <c:pt idx="252">
                  <c:v>19.378830047890357</c:v>
                </c:pt>
                <c:pt idx="253">
                  <c:v>19.430718892554911</c:v>
                </c:pt>
                <c:pt idx="254">
                  <c:v>19.482746675029126</c:v>
                </c:pt>
                <c:pt idx="255">
                  <c:v>19.534913767333521</c:v>
                </c:pt>
                <c:pt idx="256">
                  <c:v>19.587220542484737</c:v>
                </c:pt>
                <c:pt idx="257">
                  <c:v>19.63966737449821</c:v>
                </c:pt>
                <c:pt idx="258">
                  <c:v>19.692254638390839</c:v>
                </c:pt>
                <c:pt idx="259">
                  <c:v>19.744982710183674</c:v>
                </c:pt>
                <c:pt idx="260">
                  <c:v>19.797851966904595</c:v>
                </c:pt>
                <c:pt idx="261">
                  <c:v>19.850862786591019</c:v>
                </c:pt>
                <c:pt idx="262">
                  <c:v>19.904015548292591</c:v>
                </c:pt>
                <c:pt idx="263">
                  <c:v>19.957310632073909</c:v>
                </c:pt>
                <c:pt idx="264">
                  <c:v>20.010748419017229</c:v>
                </c:pt>
                <c:pt idx="265">
                  <c:v>20.064329291225192</c:v>
                </c:pt>
                <c:pt idx="266">
                  <c:v>20.118053631823567</c:v>
                </c:pt>
                <c:pt idx="267">
                  <c:v>20.171921824963974</c:v>
                </c:pt>
                <c:pt idx="268">
                  <c:v>20.225934255826644</c:v>
                </c:pt>
                <c:pt idx="269">
                  <c:v>20.280091310623167</c:v>
                </c:pt>
                <c:pt idx="270">
                  <c:v>20.334393376599252</c:v>
                </c:pt>
                <c:pt idx="271">
                  <c:v>20.388840842037506</c:v>
                </c:pt>
                <c:pt idx="272">
                  <c:v>20.443434096260198</c:v>
                </c:pt>
                <c:pt idx="273">
                  <c:v>20.498173529632048</c:v>
                </c:pt>
                <c:pt idx="274">
                  <c:v>20.553059533563019</c:v>
                </c:pt>
                <c:pt idx="275">
                  <c:v>20.60809250051112</c:v>
                </c:pt>
                <c:pt idx="276">
                  <c:v>20.663272823985199</c:v>
                </c:pt>
                <c:pt idx="277">
                  <c:v>20.71860089854777</c:v>
                </c:pt>
                <c:pt idx="278">
                  <c:v>20.774077119817829</c:v>
                </c:pt>
                <c:pt idx="279">
                  <c:v>20.829701884473682</c:v>
                </c:pt>
                <c:pt idx="280">
                  <c:v>20.885475590255787</c:v>
                </c:pt>
                <c:pt idx="281">
                  <c:v>20.941398635969588</c:v>
                </c:pt>
                <c:pt idx="282">
                  <c:v>20.997471421488374</c:v>
                </c:pt>
                <c:pt idx="283">
                  <c:v>21.053694347756135</c:v>
                </c:pt>
                <c:pt idx="284">
                  <c:v>21.110067816790437</c:v>
                </c:pt>
                <c:pt idx="285">
                  <c:v>21.166592231685282</c:v>
                </c:pt>
                <c:pt idx="286">
                  <c:v>21.223267996614005</c:v>
                </c:pt>
                <c:pt idx="287">
                  <c:v>21.280095516832152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'3-3'!$C$5</c:f>
              <c:strCache>
                <c:ptCount val="1"/>
                <c:pt idx="0">
                  <c:v>Jet-A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'3-3'!$A$6:$A$293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  <c:pt idx="264">
                  <c:v>51136</c:v>
                </c:pt>
                <c:pt idx="265">
                  <c:v>51167</c:v>
                </c:pt>
                <c:pt idx="266">
                  <c:v>51196</c:v>
                </c:pt>
                <c:pt idx="267">
                  <c:v>51227</c:v>
                </c:pt>
                <c:pt idx="268">
                  <c:v>51257</c:v>
                </c:pt>
                <c:pt idx="269">
                  <c:v>51288</c:v>
                </c:pt>
                <c:pt idx="270">
                  <c:v>51318</c:v>
                </c:pt>
                <c:pt idx="271">
                  <c:v>51349</c:v>
                </c:pt>
                <c:pt idx="272">
                  <c:v>51380</c:v>
                </c:pt>
                <c:pt idx="273">
                  <c:v>51410</c:v>
                </c:pt>
                <c:pt idx="274">
                  <c:v>51441</c:v>
                </c:pt>
                <c:pt idx="275">
                  <c:v>51471</c:v>
                </c:pt>
                <c:pt idx="276">
                  <c:v>51502</c:v>
                </c:pt>
                <c:pt idx="277">
                  <c:v>51533</c:v>
                </c:pt>
                <c:pt idx="278">
                  <c:v>51561</c:v>
                </c:pt>
                <c:pt idx="279">
                  <c:v>51592</c:v>
                </c:pt>
                <c:pt idx="280">
                  <c:v>51622</c:v>
                </c:pt>
                <c:pt idx="281">
                  <c:v>51653</c:v>
                </c:pt>
                <c:pt idx="282">
                  <c:v>51683</c:v>
                </c:pt>
                <c:pt idx="283">
                  <c:v>51714</c:v>
                </c:pt>
                <c:pt idx="284">
                  <c:v>51745</c:v>
                </c:pt>
                <c:pt idx="285">
                  <c:v>51775</c:v>
                </c:pt>
                <c:pt idx="286">
                  <c:v>51806</c:v>
                </c:pt>
                <c:pt idx="287">
                  <c:v>51836</c:v>
                </c:pt>
              </c:numCache>
            </c:numRef>
          </c:cat>
          <c:val>
            <c:numRef>
              <c:f>'3-3'!$C$6:$C$293</c:f>
              <c:numCache>
                <c:formatCode>#,##0.0</c:formatCode>
                <c:ptCount val="288"/>
                <c:pt idx="0">
                  <c:v>15.21907694220177</c:v>
                </c:pt>
                <c:pt idx="1">
                  <c:v>11.626757612440244</c:v>
                </c:pt>
                <c:pt idx="2">
                  <c:v>11.703566096187794</c:v>
                </c:pt>
                <c:pt idx="3">
                  <c:v>11.583490731136385</c:v>
                </c:pt>
                <c:pt idx="4">
                  <c:v>11.603097605979185</c:v>
                </c:pt>
                <c:pt idx="5">
                  <c:v>11.476329416536986</c:v>
                </c:pt>
                <c:pt idx="6">
                  <c:v>11.701040635995788</c:v>
                </c:pt>
                <c:pt idx="7">
                  <c:v>11.985966499459501</c:v>
                </c:pt>
                <c:pt idx="8">
                  <c:v>11.932070382039937</c:v>
                </c:pt>
                <c:pt idx="9">
                  <c:v>12.150701528392613</c:v>
                </c:pt>
                <c:pt idx="10">
                  <c:v>12.16645070273424</c:v>
                </c:pt>
                <c:pt idx="11">
                  <c:v>11.993300146689354</c:v>
                </c:pt>
                <c:pt idx="12">
                  <c:v>11.93088529421078</c:v>
                </c:pt>
                <c:pt idx="13">
                  <c:v>11.712752547192702</c:v>
                </c:pt>
                <c:pt idx="14">
                  <c:v>11.722604791434687</c:v>
                </c:pt>
                <c:pt idx="15">
                  <c:v>11.645791021827529</c:v>
                </c:pt>
                <c:pt idx="16">
                  <c:v>11.834733493266313</c:v>
                </c:pt>
                <c:pt idx="17">
                  <c:v>11.751363561959884</c:v>
                </c:pt>
                <c:pt idx="18">
                  <c:v>11.863924409549835</c:v>
                </c:pt>
                <c:pt idx="19">
                  <c:v>12.15462858087376</c:v>
                </c:pt>
                <c:pt idx="20">
                  <c:v>12.156133369967966</c:v>
                </c:pt>
                <c:pt idx="21">
                  <c:v>12.500729358372391</c:v>
                </c:pt>
                <c:pt idx="22">
                  <c:v>12.495568496789327</c:v>
                </c:pt>
                <c:pt idx="23">
                  <c:v>12.478983143211968</c:v>
                </c:pt>
                <c:pt idx="24">
                  <c:v>12.66002572176572</c:v>
                </c:pt>
                <c:pt idx="25">
                  <c:v>12.843694829650687</c:v>
                </c:pt>
                <c:pt idx="26">
                  <c:v>13.030028572026346</c:v>
                </c:pt>
                <c:pt idx="27">
                  <c:v>13.219065606874166</c:v>
                </c:pt>
                <c:pt idx="28">
                  <c:v>13.410845153017837</c:v>
                </c:pt>
                <c:pt idx="29">
                  <c:v>13.605406998259861</c:v>
                </c:pt>
                <c:pt idx="30">
                  <c:v>13.802791507636178</c:v>
                </c:pt>
                <c:pt idx="31">
                  <c:v>14.003039631790553</c:v>
                </c:pt>
                <c:pt idx="32">
                  <c:v>14.206192915470462</c:v>
                </c:pt>
                <c:pt idx="33">
                  <c:v>14.41229350614622</c:v>
                </c:pt>
                <c:pt idx="34">
                  <c:v>14.62138416275517</c:v>
                </c:pt>
                <c:pt idx="35">
                  <c:v>14.833508264572719</c:v>
                </c:pt>
                <c:pt idx="36">
                  <c:v>14.96432053287247</c:v>
                </c:pt>
                <c:pt idx="37">
                  <c:v>15.096286395401753</c:v>
                </c:pt>
                <c:pt idx="38">
                  <c:v>15.229416025362697</c:v>
                </c:pt>
                <c:pt idx="39">
                  <c:v>15.363719685671857</c:v>
                </c:pt>
                <c:pt idx="40">
                  <c:v>15.499207729751372</c:v>
                </c:pt>
                <c:pt idx="41">
                  <c:v>15.635890602327114</c:v>
                </c:pt>
                <c:pt idx="42">
                  <c:v>15.773778840233867</c:v>
                </c:pt>
                <c:pt idx="43">
                  <c:v>15.912883073227601</c:v>
                </c:pt>
                <c:pt idx="44">
                  <c:v>16.053214024804927</c:v>
                </c:pt>
                <c:pt idx="45">
                  <c:v>16.194782513029757</c:v>
                </c:pt>
                <c:pt idx="46">
                  <c:v>16.337599451367279</c:v>
                </c:pt>
                <c:pt idx="47">
                  <c:v>16.481675849525249</c:v>
                </c:pt>
                <c:pt idx="48">
                  <c:v>16.539413439242775</c:v>
                </c:pt>
                <c:pt idx="49">
                  <c:v>16.597353291721493</c:v>
                </c:pt>
                <c:pt idx="50">
                  <c:v>16.655496115515824</c:v>
                </c:pt>
                <c:pt idx="51">
                  <c:v>16.713842621662359</c:v>
                </c:pt>
                <c:pt idx="52">
                  <c:v>16.772393523688539</c:v>
                </c:pt>
                <c:pt idx="53">
                  <c:v>16.8311495376214</c:v>
                </c:pt>
                <c:pt idx="54">
                  <c:v>16.890111381996316</c:v>
                </c:pt>
                <c:pt idx="55">
                  <c:v>16.949279777865787</c:v>
                </c:pt>
                <c:pt idx="56">
                  <c:v>17.008655448808263</c:v>
                </c:pt>
                <c:pt idx="57">
                  <c:v>17.06823912093699</c:v>
                </c:pt>
                <c:pt idx="58">
                  <c:v>17.128031522908884</c:v>
                </c:pt>
                <c:pt idx="59">
                  <c:v>17.188033385933455</c:v>
                </c:pt>
                <c:pt idx="60">
                  <c:v>17.22679116196414</c:v>
                </c:pt>
                <c:pt idx="61">
                  <c:v>17.265636333985345</c:v>
                </c:pt>
                <c:pt idx="62">
                  <c:v>17.304569099068726</c:v>
                </c:pt>
                <c:pt idx="63">
                  <c:v>17.343589654730323</c:v>
                </c:pt>
                <c:pt idx="64">
                  <c:v>17.382698198931564</c:v>
                </c:pt>
                <c:pt idx="65">
                  <c:v>17.421894930080256</c:v>
                </c:pt>
                <c:pt idx="66">
                  <c:v>17.461180047031611</c:v>
                </c:pt>
                <c:pt idx="67">
                  <c:v>17.500553749089242</c:v>
                </c:pt>
                <c:pt idx="68">
                  <c:v>17.540016236006174</c:v>
                </c:pt>
                <c:pt idx="69">
                  <c:v>17.579567707985863</c:v>
                </c:pt>
                <c:pt idx="70">
                  <c:v>17.61920836568321</c:v>
                </c:pt>
                <c:pt idx="71">
                  <c:v>17.658938410205582</c:v>
                </c:pt>
                <c:pt idx="72">
                  <c:v>17.557701309976402</c:v>
                </c:pt>
                <c:pt idx="73">
                  <c:v>17.457044592906431</c:v>
                </c:pt>
                <c:pt idx="74">
                  <c:v>17.356964931711396</c:v>
                </c:pt>
                <c:pt idx="75">
                  <c:v>17.257459018182043</c:v>
                </c:pt>
                <c:pt idx="76">
                  <c:v>17.158523563074787</c:v>
                </c:pt>
                <c:pt idx="77">
                  <c:v>17.060155296002975</c:v>
                </c:pt>
                <c:pt idx="78">
                  <c:v>16.962350965328788</c:v>
                </c:pt>
                <c:pt idx="79">
                  <c:v>16.865107338055751</c:v>
                </c:pt>
                <c:pt idx="80">
                  <c:v>16.768421199721868</c:v>
                </c:pt>
                <c:pt idx="81">
                  <c:v>16.672289354293362</c:v>
                </c:pt>
                <c:pt idx="82">
                  <c:v>16.57670862405903</c:v>
                </c:pt>
                <c:pt idx="83">
                  <c:v>16.481675849525203</c:v>
                </c:pt>
                <c:pt idx="84">
                  <c:v>16.44191029938326</c:v>
                </c:pt>
                <c:pt idx="85">
                  <c:v>16.402240692092789</c:v>
                </c:pt>
                <c:pt idx="86">
                  <c:v>16.362666796171251</c:v>
                </c:pt>
                <c:pt idx="87">
                  <c:v>16.323188380694599</c:v>
                </c:pt>
                <c:pt idx="88">
                  <c:v>16.283805215295942</c:v>
                </c:pt>
                <c:pt idx="89">
                  <c:v>16.2445170701642</c:v>
                </c:pt>
                <c:pt idx="90">
                  <c:v>16.205323716042756</c:v>
                </c:pt>
                <c:pt idx="91">
                  <c:v>16.166224924228128</c:v>
                </c:pt>
                <c:pt idx="92">
                  <c:v>16.127220466568634</c:v>
                </c:pt>
                <c:pt idx="93">
                  <c:v>16.088310115463045</c:v>
                </c:pt>
                <c:pt idx="94">
                  <c:v>16.049493643859279</c:v>
                </c:pt>
                <c:pt idx="95">
                  <c:v>16.010770825253058</c:v>
                </c:pt>
                <c:pt idx="96">
                  <c:v>15.970989582648224</c:v>
                </c:pt>
                <c:pt idx="97">
                  <c:v>15.931307182708773</c:v>
                </c:pt>
                <c:pt idx="98">
                  <c:v>15.891723379844775</c:v>
                </c:pt>
                <c:pt idx="99">
                  <c:v>15.852237929076509</c:v>
                </c:pt>
                <c:pt idx="100">
                  <c:v>15.812850586032944</c:v>
                </c:pt>
                <c:pt idx="101">
                  <c:v>15.773561106950227</c:v>
                </c:pt>
                <c:pt idx="102">
                  <c:v>15.734369248670172</c:v>
                </c:pt>
                <c:pt idx="103">
                  <c:v>15.695274768638759</c:v>
                </c:pt>
                <c:pt idx="104">
                  <c:v>15.656277424904632</c:v>
                </c:pt>
                <c:pt idx="105">
                  <c:v>15.617376976117598</c:v>
                </c:pt>
                <c:pt idx="106">
                  <c:v>15.578573181527135</c:v>
                </c:pt>
                <c:pt idx="107">
                  <c:v>15.539865800980909</c:v>
                </c:pt>
                <c:pt idx="108">
                  <c:v>15.578573181527135</c:v>
                </c:pt>
                <c:pt idx="109">
                  <c:v>15.617376976117598</c:v>
                </c:pt>
                <c:pt idx="110">
                  <c:v>15.656277424904633</c:v>
                </c:pt>
                <c:pt idx="111">
                  <c:v>15.695274768638761</c:v>
                </c:pt>
                <c:pt idx="112">
                  <c:v>15.734369248670173</c:v>
                </c:pt>
                <c:pt idx="113">
                  <c:v>15.773561106950229</c:v>
                </c:pt>
                <c:pt idx="114">
                  <c:v>15.812850586032946</c:v>
                </c:pt>
                <c:pt idx="115">
                  <c:v>15.852237929076511</c:v>
                </c:pt>
                <c:pt idx="116">
                  <c:v>15.891723379844777</c:v>
                </c:pt>
                <c:pt idx="117">
                  <c:v>15.931307182708775</c:v>
                </c:pt>
                <c:pt idx="118">
                  <c:v>15.970989582648226</c:v>
                </c:pt>
                <c:pt idx="119">
                  <c:v>16.010770825253061</c:v>
                </c:pt>
                <c:pt idx="120">
                  <c:v>16.049493643859282</c:v>
                </c:pt>
                <c:pt idx="121">
                  <c:v>16.088310115463049</c:v>
                </c:pt>
                <c:pt idx="122">
                  <c:v>16.127220466568634</c:v>
                </c:pt>
                <c:pt idx="123">
                  <c:v>16.166224924228128</c:v>
                </c:pt>
                <c:pt idx="124">
                  <c:v>16.205323716042752</c:v>
                </c:pt>
                <c:pt idx="125">
                  <c:v>16.244517070164193</c:v>
                </c:pt>
                <c:pt idx="126">
                  <c:v>16.283805215295935</c:v>
                </c:pt>
                <c:pt idx="127">
                  <c:v>16.323188380694592</c:v>
                </c:pt>
                <c:pt idx="128">
                  <c:v>16.362666796171244</c:v>
                </c:pt>
                <c:pt idx="129">
                  <c:v>16.402240692092782</c:v>
                </c:pt>
                <c:pt idx="130">
                  <c:v>16.441910299383249</c:v>
                </c:pt>
                <c:pt idx="131">
                  <c:v>16.481675849525192</c:v>
                </c:pt>
                <c:pt idx="132">
                  <c:v>16.539413439242718</c:v>
                </c:pt>
                <c:pt idx="133">
                  <c:v>16.597353291721436</c:v>
                </c:pt>
                <c:pt idx="134">
                  <c:v>16.655496115515767</c:v>
                </c:pt>
                <c:pt idx="135">
                  <c:v>16.713842621662302</c:v>
                </c:pt>
                <c:pt idx="136">
                  <c:v>16.772393523688482</c:v>
                </c:pt>
                <c:pt idx="137">
                  <c:v>16.831149537621343</c:v>
                </c:pt>
                <c:pt idx="138">
                  <c:v>16.89011138199626</c:v>
                </c:pt>
                <c:pt idx="139">
                  <c:v>16.94927977786573</c:v>
                </c:pt>
                <c:pt idx="140">
                  <c:v>17.008655448808206</c:v>
                </c:pt>
                <c:pt idx="141">
                  <c:v>17.06823912093693</c:v>
                </c:pt>
                <c:pt idx="142">
                  <c:v>17.128031522908824</c:v>
                </c:pt>
                <c:pt idx="143">
                  <c:v>17.188033385933394</c:v>
                </c:pt>
                <c:pt idx="144">
                  <c:v>17.22679116196408</c:v>
                </c:pt>
                <c:pt idx="145">
                  <c:v>17.265636333985285</c:v>
                </c:pt>
                <c:pt idx="146">
                  <c:v>17.304569099068665</c:v>
                </c:pt>
                <c:pt idx="147">
                  <c:v>17.343589654730263</c:v>
                </c:pt>
                <c:pt idx="148">
                  <c:v>17.3826981989315</c:v>
                </c:pt>
                <c:pt idx="149">
                  <c:v>17.421894930080192</c:v>
                </c:pt>
                <c:pt idx="150">
                  <c:v>17.461180047031547</c:v>
                </c:pt>
                <c:pt idx="151">
                  <c:v>17.500553749089178</c:v>
                </c:pt>
                <c:pt idx="152">
                  <c:v>17.54001623600611</c:v>
                </c:pt>
                <c:pt idx="153">
                  <c:v>17.579567707985799</c:v>
                </c:pt>
                <c:pt idx="154">
                  <c:v>17.619208365683146</c:v>
                </c:pt>
                <c:pt idx="155">
                  <c:v>17.658938410205518</c:v>
                </c:pt>
                <c:pt idx="156">
                  <c:v>17.697708885830835</c:v>
                </c:pt>
                <c:pt idx="157">
                  <c:v>17.736564482642109</c:v>
                </c:pt>
                <c:pt idx="158">
                  <c:v>17.775505387524234</c:v>
                </c:pt>
                <c:pt idx="159">
                  <c:v>17.814531787772417</c:v>
                </c:pt>
                <c:pt idx="160">
                  <c:v>17.85364387109307</c:v>
                </c:pt>
                <c:pt idx="161">
                  <c:v>17.892841825604719</c:v>
                </c:pt>
                <c:pt idx="162">
                  <c:v>17.932125839838911</c:v>
                </c:pt>
                <c:pt idx="163">
                  <c:v>17.97149610274111</c:v>
                </c:pt>
                <c:pt idx="164">
                  <c:v>18.010952803671621</c:v>
                </c:pt>
                <c:pt idx="165">
                  <c:v>18.050496132406483</c:v>
                </c:pt>
                <c:pt idx="166">
                  <c:v>18.090126279138399</c:v>
                </c:pt>
                <c:pt idx="167">
                  <c:v>18.129843434477639</c:v>
                </c:pt>
                <c:pt idx="168">
                  <c:v>18.225144523063307</c:v>
                </c:pt>
                <c:pt idx="169">
                  <c:v>18.320946570055948</c:v>
                </c:pt>
                <c:pt idx="170">
                  <c:v>18.417252208786717</c:v>
                </c:pt>
                <c:pt idx="171">
                  <c:v>18.514064086429098</c:v>
                </c:pt>
                <c:pt idx="172">
                  <c:v>18.611384864071674</c:v>
                </c:pt>
                <c:pt idx="173">
                  <c:v>18.70921721679127</c:v>
                </c:pt>
                <c:pt idx="174">
                  <c:v>18.807563833726483</c:v>
                </c:pt>
                <c:pt idx="175">
                  <c:v>18.906427418151598</c:v>
                </c:pt>
                <c:pt idx="176">
                  <c:v>19.005810687550895</c:v>
                </c:pt>
                <c:pt idx="177">
                  <c:v>19.105716373693348</c:v>
                </c:pt>
                <c:pt idx="178">
                  <c:v>19.206147222707706</c:v>
                </c:pt>
                <c:pt idx="179">
                  <c:v>19.30710599515799</c:v>
                </c:pt>
                <c:pt idx="180">
                  <c:v>19.383888251421279</c:v>
                </c:pt>
                <c:pt idx="181">
                  <c:v>19.460975862349237</c:v>
                </c:pt>
                <c:pt idx="182">
                  <c:v>19.538370042304084</c:v>
                </c:pt>
                <c:pt idx="183">
                  <c:v>19.616072010477428</c:v>
                </c:pt>
                <c:pt idx="184">
                  <c:v>19.694082990909468</c:v>
                </c:pt>
                <c:pt idx="185">
                  <c:v>19.772404212508278</c:v>
                </c:pt>
                <c:pt idx="186">
                  <c:v>19.851036909069165</c:v>
                </c:pt>
                <c:pt idx="187">
                  <c:v>19.929982319294105</c:v>
                </c:pt>
                <c:pt idx="188">
                  <c:v>20.009241686811258</c:v>
                </c:pt>
                <c:pt idx="189">
                  <c:v>20.088816260194555</c:v>
                </c:pt>
                <c:pt idx="190">
                  <c:v>20.168707292983374</c:v>
                </c:pt>
                <c:pt idx="191">
                  <c:v>20.24891604370228</c:v>
                </c:pt>
                <c:pt idx="192">
                  <c:v>20.363037500094649</c:v>
                </c:pt>
                <c:pt idx="193">
                  <c:v>20.477802136930901</c:v>
                </c:pt>
                <c:pt idx="194">
                  <c:v>20.593213579130452</c:v>
                </c:pt>
                <c:pt idx="195">
                  <c:v>20.709275472042513</c:v>
                </c:pt>
                <c:pt idx="196">
                  <c:v>20.825991481561221</c:v>
                </c:pt>
                <c:pt idx="197">
                  <c:v>20.943365294241431</c:v>
                </c:pt>
                <c:pt idx="198">
                  <c:v>21.061400617415167</c:v>
                </c:pt>
                <c:pt idx="199">
                  <c:v>21.180101179308707</c:v>
                </c:pt>
                <c:pt idx="200">
                  <c:v>21.299470729160351</c:v>
                </c:pt>
                <c:pt idx="201">
                  <c:v>21.419513037338838</c:v>
                </c:pt>
                <c:pt idx="202">
                  <c:v>21.540231895462441</c:v>
                </c:pt>
                <c:pt idx="203">
                  <c:v>21.661631116518723</c:v>
                </c:pt>
                <c:pt idx="204">
                  <c:v>21.719632399847399</c:v>
                </c:pt>
                <c:pt idx="205">
                  <c:v>21.777788987679674</c:v>
                </c:pt>
                <c:pt idx="206">
                  <c:v>21.83610129585961</c:v>
                </c:pt>
                <c:pt idx="207">
                  <c:v>21.894569741344721</c:v>
                </c:pt>
                <c:pt idx="208">
                  <c:v>21.953194742208979</c:v>
                </c:pt>
                <c:pt idx="209">
                  <c:v>22.011976717645787</c:v>
                </c:pt>
                <c:pt idx="210">
                  <c:v>22.070916087970986</c:v>
                </c:pt>
                <c:pt idx="211">
                  <c:v>22.130013274625853</c:v>
                </c:pt>
                <c:pt idx="212">
                  <c:v>22.189268700180122</c:v>
                </c:pt>
                <c:pt idx="213">
                  <c:v>22.248682788334996</c:v>
                </c:pt>
                <c:pt idx="214">
                  <c:v>22.308255963926189</c:v>
                </c:pt>
                <c:pt idx="215">
                  <c:v>22.367988652926954</c:v>
                </c:pt>
                <c:pt idx="216">
                  <c:v>22.427881282451128</c:v>
                </c:pt>
                <c:pt idx="217">
                  <c:v>22.487934280756196</c:v>
                </c:pt>
                <c:pt idx="218">
                  <c:v>22.548148077246346</c:v>
                </c:pt>
                <c:pt idx="219">
                  <c:v>22.608523102475537</c:v>
                </c:pt>
                <c:pt idx="220">
                  <c:v>22.669059788150587</c:v>
                </c:pt>
                <c:pt idx="221">
                  <c:v>22.729758567134251</c:v>
                </c:pt>
                <c:pt idx="222">
                  <c:v>22.790619873448314</c:v>
                </c:pt>
                <c:pt idx="223">
                  <c:v>22.851644142276712</c:v>
                </c:pt>
                <c:pt idx="224">
                  <c:v>22.912831809968619</c:v>
                </c:pt>
                <c:pt idx="225">
                  <c:v>22.974183314041589</c:v>
                </c:pt>
                <c:pt idx="226">
                  <c:v>23.035699093184668</c:v>
                </c:pt>
                <c:pt idx="227">
                  <c:v>23.097379587261543</c:v>
                </c:pt>
                <c:pt idx="228">
                  <c:v>23.159225237313681</c:v>
                </c:pt>
                <c:pt idx="229">
                  <c:v>23.22123648556348</c:v>
                </c:pt>
                <c:pt idx="230">
                  <c:v>23.28341377541744</c:v>
                </c:pt>
                <c:pt idx="231">
                  <c:v>23.345757551469323</c:v>
                </c:pt>
                <c:pt idx="232">
                  <c:v>23.408268259503341</c:v>
                </c:pt>
                <c:pt idx="233">
                  <c:v>23.470946346497339</c:v>
                </c:pt>
                <c:pt idx="234">
                  <c:v>23.533792260625994</c:v>
                </c:pt>
                <c:pt idx="235">
                  <c:v>23.596806451264012</c:v>
                </c:pt>
                <c:pt idx="236">
                  <c:v>23.659989368989351</c:v>
                </c:pt>
                <c:pt idx="237">
                  <c:v>23.72334146558644</c:v>
                </c:pt>
                <c:pt idx="238">
                  <c:v>23.786863194049403</c:v>
                </c:pt>
                <c:pt idx="239">
                  <c:v>23.850555008585307</c:v>
                </c:pt>
                <c:pt idx="240">
                  <c:v>23.914417364617403</c:v>
                </c:pt>
                <c:pt idx="241">
                  <c:v>23.978450718788391</c:v>
                </c:pt>
                <c:pt idx="242">
                  <c:v>24.042655528963675</c:v>
                </c:pt>
                <c:pt idx="243">
                  <c:v>24.107032254234642</c:v>
                </c:pt>
                <c:pt idx="244">
                  <c:v>24.171581354921944</c:v>
                </c:pt>
                <c:pt idx="245">
                  <c:v>24.236303292578789</c:v>
                </c:pt>
                <c:pt idx="246">
                  <c:v>24.301198529994245</c:v>
                </c:pt>
                <c:pt idx="247">
                  <c:v>24.366267531196545</c:v>
                </c:pt>
                <c:pt idx="248">
                  <c:v>24.431510761456408</c:v>
                </c:pt>
                <c:pt idx="249">
                  <c:v>24.496928687290357</c:v>
                </c:pt>
                <c:pt idx="250">
                  <c:v>24.56252177646407</c:v>
                </c:pt>
                <c:pt idx="251">
                  <c:v>24.62829049799571</c:v>
                </c:pt>
                <c:pt idx="252">
                  <c:v>24.69423532215929</c:v>
                </c:pt>
                <c:pt idx="253">
                  <c:v>24.76035672048803</c:v>
                </c:pt>
                <c:pt idx="254">
                  <c:v>24.826655165777726</c:v>
                </c:pt>
                <c:pt idx="255">
                  <c:v>24.893131132090137</c:v>
                </c:pt>
                <c:pt idx="256">
                  <c:v>24.959785094756374</c:v>
                </c:pt>
                <c:pt idx="257">
                  <c:v>25.026617530380292</c:v>
                </c:pt>
                <c:pt idx="258">
                  <c:v>25.093628916841908</c:v>
                </c:pt>
                <c:pt idx="259">
                  <c:v>25.160819733300805</c:v>
                </c:pt>
                <c:pt idx="260">
                  <c:v>25.228190460199574</c:v>
                </c:pt>
                <c:pt idx="261">
                  <c:v>25.29574157926724</c:v>
                </c:pt>
                <c:pt idx="262">
                  <c:v>25.363473573522704</c:v>
                </c:pt>
                <c:pt idx="263">
                  <c:v>25.431386927278201</c:v>
                </c:pt>
                <c:pt idx="264">
                  <c:v>25.499482126142766</c:v>
                </c:pt>
                <c:pt idx="265">
                  <c:v>25.567759657025704</c:v>
                </c:pt>
                <c:pt idx="266">
                  <c:v>25.636220008140064</c:v>
                </c:pt>
                <c:pt idx="267">
                  <c:v>25.704863669006141</c:v>
                </c:pt>
                <c:pt idx="268">
                  <c:v>25.773691130454971</c:v>
                </c:pt>
                <c:pt idx="269">
                  <c:v>25.842702884631841</c:v>
                </c:pt>
                <c:pt idx="270">
                  <c:v>25.911899424999813</c:v>
                </c:pt>
                <c:pt idx="271">
                  <c:v>25.98128124634324</c:v>
                </c:pt>
                <c:pt idx="272">
                  <c:v>26.05084884477132</c:v>
                </c:pt>
                <c:pt idx="273">
                  <c:v>26.120602717721628</c:v>
                </c:pt>
                <c:pt idx="274">
                  <c:v>26.190543363963684</c:v>
                </c:pt>
                <c:pt idx="275">
                  <c:v>26.260671283602512</c:v>
                </c:pt>
                <c:pt idx="276">
                  <c:v>26.330986978082226</c:v>
                </c:pt>
                <c:pt idx="277">
                  <c:v>26.401490950189604</c:v>
                </c:pt>
                <c:pt idx="278">
                  <c:v>26.472183704057692</c:v>
                </c:pt>
                <c:pt idx="279">
                  <c:v>26.5430657451694</c:v>
                </c:pt>
                <c:pt idx="280">
                  <c:v>26.614137580361128</c:v>
                </c:pt>
                <c:pt idx="281">
                  <c:v>26.685399717826375</c:v>
                </c:pt>
                <c:pt idx="282">
                  <c:v>26.756852667119389</c:v>
                </c:pt>
                <c:pt idx="283">
                  <c:v>26.8284969391588</c:v>
                </c:pt>
                <c:pt idx="284">
                  <c:v>26.900333046231271</c:v>
                </c:pt>
                <c:pt idx="285">
                  <c:v>26.972361501995174</c:v>
                </c:pt>
                <c:pt idx="286">
                  <c:v>27.044582821484251</c:v>
                </c:pt>
                <c:pt idx="287">
                  <c:v>27.116997521111305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'3-3'!$D$5</c:f>
              <c:strCache>
                <c:ptCount val="1"/>
                <c:pt idx="0">
                  <c:v>DO PPP</c:v>
                </c:pt>
              </c:strCache>
            </c:strRef>
          </c:tx>
          <c:spPr>
            <a:ln w="158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'3-3'!$A$6:$A$293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  <c:pt idx="264">
                  <c:v>51136</c:v>
                </c:pt>
                <c:pt idx="265">
                  <c:v>51167</c:v>
                </c:pt>
                <c:pt idx="266">
                  <c:v>51196</c:v>
                </c:pt>
                <c:pt idx="267">
                  <c:v>51227</c:v>
                </c:pt>
                <c:pt idx="268">
                  <c:v>51257</c:v>
                </c:pt>
                <c:pt idx="269">
                  <c:v>51288</c:v>
                </c:pt>
                <c:pt idx="270">
                  <c:v>51318</c:v>
                </c:pt>
                <c:pt idx="271">
                  <c:v>51349</c:v>
                </c:pt>
                <c:pt idx="272">
                  <c:v>51380</c:v>
                </c:pt>
                <c:pt idx="273">
                  <c:v>51410</c:v>
                </c:pt>
                <c:pt idx="274">
                  <c:v>51441</c:v>
                </c:pt>
                <c:pt idx="275">
                  <c:v>51471</c:v>
                </c:pt>
                <c:pt idx="276">
                  <c:v>51502</c:v>
                </c:pt>
                <c:pt idx="277">
                  <c:v>51533</c:v>
                </c:pt>
                <c:pt idx="278">
                  <c:v>51561</c:v>
                </c:pt>
                <c:pt idx="279">
                  <c:v>51592</c:v>
                </c:pt>
                <c:pt idx="280">
                  <c:v>51622</c:v>
                </c:pt>
                <c:pt idx="281">
                  <c:v>51653</c:v>
                </c:pt>
                <c:pt idx="282">
                  <c:v>51683</c:v>
                </c:pt>
                <c:pt idx="283">
                  <c:v>51714</c:v>
                </c:pt>
                <c:pt idx="284">
                  <c:v>51745</c:v>
                </c:pt>
                <c:pt idx="285">
                  <c:v>51775</c:v>
                </c:pt>
                <c:pt idx="286">
                  <c:v>51806</c:v>
                </c:pt>
                <c:pt idx="287">
                  <c:v>51836</c:v>
                </c:pt>
              </c:numCache>
            </c:numRef>
          </c:cat>
          <c:val>
            <c:numRef>
              <c:f>'3-3'!$D$6:$D$293</c:f>
              <c:numCache>
                <c:formatCode>#,##0.0</c:formatCode>
                <c:ptCount val="288"/>
                <c:pt idx="0">
                  <c:v>11.971957236106954</c:v>
                </c:pt>
                <c:pt idx="1">
                  <c:v>12.307172038717948</c:v>
                </c:pt>
                <c:pt idx="2">
                  <c:v>11.962571221633846</c:v>
                </c:pt>
                <c:pt idx="3">
                  <c:v>11.772960339545307</c:v>
                </c:pt>
                <c:pt idx="4">
                  <c:v>11.443317450038037</c:v>
                </c:pt>
                <c:pt idx="5">
                  <c:v>11.122904561436973</c:v>
                </c:pt>
                <c:pt idx="6">
                  <c:v>10.931955203893615</c:v>
                </c:pt>
                <c:pt idx="7">
                  <c:v>10.758802421759164</c:v>
                </c:pt>
                <c:pt idx="8">
                  <c:v>10.72663384077244</c:v>
                </c:pt>
                <c:pt idx="9">
                  <c:v>10.669987161456032</c:v>
                </c:pt>
                <c:pt idx="10">
                  <c:v>10.676733174695151</c:v>
                </c:pt>
                <c:pt idx="11">
                  <c:v>10.676473469672764</c:v>
                </c:pt>
                <c:pt idx="12">
                  <c:v>10.68275129071932</c:v>
                </c:pt>
                <c:pt idx="13">
                  <c:v>10.555987152309967</c:v>
                </c:pt>
                <c:pt idx="14">
                  <c:v>10.522828910153137</c:v>
                </c:pt>
                <c:pt idx="15">
                  <c:v>10.514279451228621</c:v>
                </c:pt>
                <c:pt idx="16">
                  <c:v>10.483145146829392</c:v>
                </c:pt>
                <c:pt idx="17">
                  <c:v>10.647467872435337</c:v>
                </c:pt>
                <c:pt idx="18">
                  <c:v>10.637813815037086</c:v>
                </c:pt>
                <c:pt idx="19">
                  <c:v>10.818132010114352</c:v>
                </c:pt>
                <c:pt idx="20">
                  <c:v>10.785786034972304</c:v>
                </c:pt>
                <c:pt idx="21">
                  <c:v>10.728826976635093</c:v>
                </c:pt>
                <c:pt idx="22">
                  <c:v>10.907275084745384</c:v>
                </c:pt>
                <c:pt idx="23">
                  <c:v>10.907009771931655</c:v>
                </c:pt>
                <c:pt idx="24">
                  <c:v>11.085190632847276</c:v>
                </c:pt>
                <c:pt idx="25">
                  <c:v>11.107338873247944</c:v>
                </c:pt>
                <c:pt idx="26">
                  <c:v>11.129531365891905</c:v>
                </c:pt>
                <c:pt idx="27">
                  <c:v>11.151768199195262</c:v>
                </c:pt>
                <c:pt idx="28">
                  <c:v>11.174049461750768</c:v>
                </c:pt>
                <c:pt idx="29">
                  <c:v>11.196375242328187</c:v>
                </c:pt>
                <c:pt idx="30">
                  <c:v>11.218745629874647</c:v>
                </c:pt>
                <c:pt idx="31">
                  <c:v>11.24116071351499</c:v>
                </c:pt>
                <c:pt idx="32">
                  <c:v>11.263620582552129</c:v>
                </c:pt>
                <c:pt idx="33">
                  <c:v>11.286125326467408</c:v>
                </c:pt>
                <c:pt idx="34">
                  <c:v>11.308675034920954</c:v>
                </c:pt>
                <c:pt idx="35">
                  <c:v>11.33126979775203</c:v>
                </c:pt>
                <c:pt idx="36">
                  <c:v>11.353909704979406</c:v>
                </c:pt>
                <c:pt idx="37">
                  <c:v>11.376594846801705</c:v>
                </c:pt>
                <c:pt idx="38">
                  <c:v>11.399325313597769</c:v>
                </c:pt>
                <c:pt idx="39">
                  <c:v>11.422101195927011</c:v>
                </c:pt>
                <c:pt idx="40">
                  <c:v>11.444922584529795</c:v>
                </c:pt>
                <c:pt idx="41">
                  <c:v>11.467789570327771</c:v>
                </c:pt>
                <c:pt idx="42">
                  <c:v>11.490702244424261</c:v>
                </c:pt>
                <c:pt idx="43">
                  <c:v>11.513660698104605</c:v>
                </c:pt>
                <c:pt idx="44">
                  <c:v>11.536665022836532</c:v>
                </c:pt>
                <c:pt idx="45">
                  <c:v>11.559715310270528</c:v>
                </c:pt>
                <c:pt idx="46">
                  <c:v>11.582811652240192</c:v>
                </c:pt>
                <c:pt idx="47">
                  <c:v>11.605954140762609</c:v>
                </c:pt>
                <c:pt idx="48">
                  <c:v>11.629142868038716</c:v>
                </c:pt>
                <c:pt idx="49">
                  <c:v>11.652377926453665</c:v>
                </c:pt>
                <c:pt idx="50">
                  <c:v>11.675659408577193</c:v>
                </c:pt>
                <c:pt idx="51">
                  <c:v>11.698987407163996</c:v>
                </c:pt>
                <c:pt idx="52">
                  <c:v>11.722362015154086</c:v>
                </c:pt>
                <c:pt idx="53">
                  <c:v>11.745783325673182</c:v>
                </c:pt>
                <c:pt idx="54">
                  <c:v>11.769251432033055</c:v>
                </c:pt>
                <c:pt idx="55">
                  <c:v>11.792766427731927</c:v>
                </c:pt>
                <c:pt idx="56">
                  <c:v>11.816328406454815</c:v>
                </c:pt>
                <c:pt idx="57">
                  <c:v>11.839937462073932</c:v>
                </c:pt>
                <c:pt idx="58">
                  <c:v>11.863593688649038</c:v>
                </c:pt>
                <c:pt idx="59">
                  <c:v>11.887297180427831</c:v>
                </c:pt>
                <c:pt idx="60">
                  <c:v>11.91104803184631</c:v>
                </c:pt>
                <c:pt idx="61">
                  <c:v>11.934846337529164</c:v>
                </c:pt>
                <c:pt idx="62">
                  <c:v>11.958692192290144</c:v>
                </c:pt>
                <c:pt idx="63">
                  <c:v>11.982585691132428</c:v>
                </c:pt>
                <c:pt idx="64">
                  <c:v>12.006526929249018</c:v>
                </c:pt>
                <c:pt idx="65">
                  <c:v>12.030516002023115</c:v>
                </c:pt>
                <c:pt idx="66">
                  <c:v>12.054553005028488</c:v>
                </c:pt>
                <c:pt idx="67">
                  <c:v>12.07863803402987</c:v>
                </c:pt>
                <c:pt idx="68">
                  <c:v>12.102771184983327</c:v>
                </c:pt>
                <c:pt idx="69">
                  <c:v>12.126952554036647</c:v>
                </c:pt>
                <c:pt idx="70">
                  <c:v>12.151182237529721</c:v>
                </c:pt>
                <c:pt idx="71">
                  <c:v>12.175460331994932</c:v>
                </c:pt>
                <c:pt idx="72">
                  <c:v>12.19978693415753</c:v>
                </c:pt>
                <c:pt idx="73">
                  <c:v>12.218769564946525</c:v>
                </c:pt>
                <c:pt idx="74">
                  <c:v>12.237781732339199</c:v>
                </c:pt>
                <c:pt idx="75">
                  <c:v>12.256823482293937</c:v>
                </c:pt>
                <c:pt idx="76">
                  <c:v>12.275894860840625</c:v>
                </c:pt>
                <c:pt idx="77">
                  <c:v>12.294995914080777</c:v>
                </c:pt>
                <c:pt idx="78">
                  <c:v>12.314126688187638</c:v>
                </c:pt>
                <c:pt idx="79">
                  <c:v>12.333287229406295</c:v>
                </c:pt>
                <c:pt idx="80">
                  <c:v>12.352477584053796</c:v>
                </c:pt>
                <c:pt idx="81">
                  <c:v>12.371697798519259</c:v>
                </c:pt>
                <c:pt idx="82">
                  <c:v>12.390947919263972</c:v>
                </c:pt>
                <c:pt idx="83">
                  <c:v>12.410227992821525</c:v>
                </c:pt>
                <c:pt idx="84">
                  <c:v>12.429538065797914</c:v>
                </c:pt>
                <c:pt idx="85">
                  <c:v>12.443979558500647</c:v>
                </c:pt>
                <c:pt idx="86">
                  <c:v>12.45843783032344</c:v>
                </c:pt>
                <c:pt idx="87">
                  <c:v>12.472912900761427</c:v>
                </c:pt>
                <c:pt idx="88">
                  <c:v>12.487404789332398</c:v>
                </c:pt>
                <c:pt idx="89">
                  <c:v>12.501913515576815</c:v>
                </c:pt>
                <c:pt idx="90">
                  <c:v>12.516439099057848</c:v>
                </c:pt>
                <c:pt idx="91">
                  <c:v>12.530981559361393</c:v>
                </c:pt>
                <c:pt idx="92">
                  <c:v>12.545540916096103</c:v>
                </c:pt>
                <c:pt idx="93">
                  <c:v>12.560117188893416</c:v>
                </c:pt>
                <c:pt idx="94">
                  <c:v>12.574710397407577</c:v>
                </c:pt>
                <c:pt idx="95">
                  <c:v>12.589320561315668</c:v>
                </c:pt>
                <c:pt idx="96">
                  <c:v>12.603947700317631</c:v>
                </c:pt>
                <c:pt idx="97">
                  <c:v>12.625419878001496</c:v>
                </c:pt>
                <c:pt idx="98">
                  <c:v>12.646928635844644</c:v>
                </c:pt>
                <c:pt idx="99">
                  <c:v>12.668474036165303</c:v>
                </c:pt>
                <c:pt idx="100">
                  <c:v>12.690056141387869</c:v>
                </c:pt>
                <c:pt idx="101">
                  <c:v>12.711675014043079</c:v>
                </c:pt>
                <c:pt idx="102">
                  <c:v>12.733330716768203</c:v>
                </c:pt>
                <c:pt idx="103">
                  <c:v>12.755023312307214</c:v>
                </c:pt>
                <c:pt idx="104">
                  <c:v>12.776752863510982</c:v>
                </c:pt>
                <c:pt idx="105">
                  <c:v>12.798519433337452</c:v>
                </c:pt>
                <c:pt idx="106">
                  <c:v>12.820323084851815</c:v>
                </c:pt>
                <c:pt idx="107">
                  <c:v>12.842163881226709</c:v>
                </c:pt>
                <c:pt idx="108">
                  <c:v>12.86404188574239</c:v>
                </c:pt>
                <c:pt idx="109">
                  <c:v>12.87854774109816</c:v>
                </c:pt>
                <c:pt idx="110">
                  <c:v>12.893069953664316</c:v>
                </c:pt>
                <c:pt idx="111">
                  <c:v>12.907608541885713</c:v>
                </c:pt>
                <c:pt idx="112">
                  <c:v>12.922163524228001</c:v>
                </c:pt>
                <c:pt idx="113">
                  <c:v>12.936734919177656</c:v>
                </c:pt>
                <c:pt idx="114">
                  <c:v>12.951322745241987</c:v>
                </c:pt>
                <c:pt idx="115">
                  <c:v>12.965927020949184</c:v>
                </c:pt>
                <c:pt idx="116">
                  <c:v>12.980547764848327</c:v>
                </c:pt>
                <c:pt idx="117">
                  <c:v>12.995184995509414</c:v>
                </c:pt>
                <c:pt idx="118">
                  <c:v>13.009838731523383</c:v>
                </c:pt>
                <c:pt idx="119">
                  <c:v>13.024508991502129</c:v>
                </c:pt>
                <c:pt idx="120">
                  <c:v>13.039195794078545</c:v>
                </c:pt>
                <c:pt idx="121">
                  <c:v>13.059243781437395</c:v>
                </c:pt>
                <c:pt idx="122">
                  <c:v>13.079322592920947</c:v>
                </c:pt>
                <c:pt idx="123">
                  <c:v>13.099432275921821</c:v>
                </c:pt>
                <c:pt idx="124">
                  <c:v>13.119572877905503</c:v>
                </c:pt>
                <c:pt idx="125">
                  <c:v>13.139744446410459</c:v>
                </c:pt>
                <c:pt idx="126">
                  <c:v>13.159947029048251</c:v>
                </c:pt>
                <c:pt idx="127">
                  <c:v>13.180180673503632</c:v>
                </c:pt>
                <c:pt idx="128">
                  <c:v>13.200445427534689</c:v>
                </c:pt>
                <c:pt idx="129">
                  <c:v>13.220741338972925</c:v>
                </c:pt>
                <c:pt idx="130">
                  <c:v>13.241068455723385</c:v>
                </c:pt>
                <c:pt idx="131">
                  <c:v>13.261426825764779</c:v>
                </c:pt>
                <c:pt idx="132">
                  <c:v>13.281816497149576</c:v>
                </c:pt>
                <c:pt idx="133">
                  <c:v>13.300012924800521</c:v>
                </c:pt>
                <c:pt idx="134">
                  <c:v>13.318234282021857</c:v>
                </c:pt>
                <c:pt idx="135">
                  <c:v>13.336480602967727</c:v>
                </c:pt>
                <c:pt idx="136">
                  <c:v>13.354751921839075</c:v>
                </c:pt>
                <c:pt idx="137">
                  <c:v>13.373048272883695</c:v>
                </c:pt>
                <c:pt idx="138">
                  <c:v>13.391369690396308</c:v>
                </c:pt>
                <c:pt idx="139">
                  <c:v>13.409716208718608</c:v>
                </c:pt>
                <c:pt idx="140">
                  <c:v>13.428087862239348</c:v>
                </c:pt>
                <c:pt idx="141">
                  <c:v>13.44648468539439</c:v>
                </c:pt>
                <c:pt idx="142">
                  <c:v>13.464906712666776</c:v>
                </c:pt>
                <c:pt idx="143">
                  <c:v>13.483353978586791</c:v>
                </c:pt>
                <c:pt idx="144">
                  <c:v>13.501826517732031</c:v>
                </c:pt>
                <c:pt idx="145">
                  <c:v>13.514222457818256</c:v>
                </c:pt>
                <c:pt idx="146">
                  <c:v>13.526629778537346</c:v>
                </c:pt>
                <c:pt idx="147">
                  <c:v>13.539048490337787</c:v>
                </c:pt>
                <c:pt idx="148">
                  <c:v>13.551478603677658</c:v>
                </c:pt>
                <c:pt idx="149">
                  <c:v>13.563920129024641</c:v>
                </c:pt>
                <c:pt idx="150">
                  <c:v>13.576373076856028</c:v>
                </c:pt>
                <c:pt idx="151">
                  <c:v>13.588837457658721</c:v>
                </c:pt>
                <c:pt idx="152">
                  <c:v>13.601313281929265</c:v>
                </c:pt>
                <c:pt idx="153">
                  <c:v>13.613800560173829</c:v>
                </c:pt>
                <c:pt idx="154">
                  <c:v>13.626299302908237</c:v>
                </c:pt>
                <c:pt idx="155">
                  <c:v>13.638809520657961</c:v>
                </c:pt>
                <c:pt idx="156">
                  <c:v>13.651331223958138</c:v>
                </c:pt>
                <c:pt idx="157">
                  <c:v>13.676128426150374</c:v>
                </c:pt>
                <c:pt idx="158">
                  <c:v>13.700970671659372</c:v>
                </c:pt>
                <c:pt idx="159">
                  <c:v>13.725858042304866</c:v>
                </c:pt>
                <c:pt idx="160">
                  <c:v>13.750790620055204</c:v>
                </c:pt>
                <c:pt idx="161">
                  <c:v>13.775768487027634</c:v>
                </c:pt>
                <c:pt idx="162">
                  <c:v>13.800791725488564</c:v>
                </c:pt>
                <c:pt idx="163">
                  <c:v>13.825860417853839</c:v>
                </c:pt>
                <c:pt idx="164">
                  <c:v>13.850974646689007</c:v>
                </c:pt>
                <c:pt idx="165">
                  <c:v>13.876134494709593</c:v>
                </c:pt>
                <c:pt idx="166">
                  <c:v>13.901340044781376</c:v>
                </c:pt>
                <c:pt idx="167">
                  <c:v>13.926591379920655</c:v>
                </c:pt>
                <c:pt idx="168">
                  <c:v>13.951888583294524</c:v>
                </c:pt>
                <c:pt idx="169">
                  <c:v>13.963721304348171</c:v>
                </c:pt>
                <c:pt idx="170">
                  <c:v>13.975564060838005</c:v>
                </c:pt>
                <c:pt idx="171">
                  <c:v>13.987416861275166</c:v>
                </c:pt>
                <c:pt idx="172">
                  <c:v>13.999279714178014</c:v>
                </c:pt>
                <c:pt idx="173">
                  <c:v>14.011152628072137</c:v>
                </c:pt>
                <c:pt idx="174">
                  <c:v>14.02303561149035</c:v>
                </c:pt>
                <c:pt idx="175">
                  <c:v>14.034928672972708</c:v>
                </c:pt>
                <c:pt idx="176">
                  <c:v>14.046831821066506</c:v>
                </c:pt>
                <c:pt idx="177">
                  <c:v>14.05874506432629</c:v>
                </c:pt>
                <c:pt idx="178">
                  <c:v>14.070668411313861</c:v>
                </c:pt>
                <c:pt idx="179">
                  <c:v>14.082601870598275</c:v>
                </c:pt>
                <c:pt idx="180">
                  <c:v>14.094545450755867</c:v>
                </c:pt>
                <c:pt idx="181">
                  <c:v>14.11076534602957</c:v>
                </c:pt>
                <c:pt idx="182">
                  <c:v>14.127003907034894</c:v>
                </c:pt>
                <c:pt idx="183">
                  <c:v>14.143261155252215</c:v>
                </c:pt>
                <c:pt idx="184">
                  <c:v>14.159537112186642</c:v>
                </c:pt>
                <c:pt idx="185">
                  <c:v>14.175831799368018</c:v>
                </c:pt>
                <c:pt idx="186">
                  <c:v>14.192145238350973</c:v>
                </c:pt>
                <c:pt idx="187">
                  <c:v>14.208477450714931</c:v>
                </c:pt>
                <c:pt idx="188">
                  <c:v>14.224828458064158</c:v>
                </c:pt>
                <c:pt idx="189">
                  <c:v>14.241198282027781</c:v>
                </c:pt>
                <c:pt idx="190">
                  <c:v>14.257586944259819</c:v>
                </c:pt>
                <c:pt idx="191">
                  <c:v>14.2739944664392</c:v>
                </c:pt>
                <c:pt idx="192">
                  <c:v>14.290420870269816</c:v>
                </c:pt>
                <c:pt idx="193">
                  <c:v>14.309494501916463</c:v>
                </c:pt>
                <c:pt idx="194">
                  <c:v>14.328593591415437</c:v>
                </c:pt>
                <c:pt idx="195">
                  <c:v>14.347718172745701</c:v>
                </c:pt>
                <c:pt idx="196">
                  <c:v>14.36686827993157</c:v>
                </c:pt>
                <c:pt idx="197">
                  <c:v>14.386043947042774</c:v>
                </c:pt>
                <c:pt idx="198">
                  <c:v>14.405245208194517</c:v>
                </c:pt>
                <c:pt idx="199">
                  <c:v>14.424472097547534</c:v>
                </c:pt>
                <c:pt idx="200">
                  <c:v>14.443724649308157</c:v>
                </c:pt>
                <c:pt idx="201">
                  <c:v>14.463002897728373</c:v>
                </c:pt>
                <c:pt idx="202">
                  <c:v>14.482306877105886</c:v>
                </c:pt>
                <c:pt idx="203">
                  <c:v>14.501636621784176</c:v>
                </c:pt>
                <c:pt idx="204">
                  <c:v>14.520992166152562</c:v>
                </c:pt>
                <c:pt idx="205">
                  <c:v>14.534721846688418</c:v>
                </c:pt>
                <c:pt idx="206">
                  <c:v>14.548464508715176</c:v>
                </c:pt>
                <c:pt idx="207">
                  <c:v>14.562220164506904</c:v>
                </c:pt>
                <c:pt idx="208">
                  <c:v>14.575988826349276</c:v>
                </c:pt>
                <c:pt idx="209">
                  <c:v>14.589770506539592</c:v>
                </c:pt>
                <c:pt idx="210">
                  <c:v>14.603565217386777</c:v>
                </c:pt>
                <c:pt idx="211">
                  <c:v>14.617372971211386</c:v>
                </c:pt>
                <c:pt idx="212">
                  <c:v>14.631193780345628</c:v>
                </c:pt>
                <c:pt idx="213">
                  <c:v>14.645027657133374</c:v>
                </c:pt>
                <c:pt idx="214">
                  <c:v>14.658874613930163</c:v>
                </c:pt>
                <c:pt idx="215">
                  <c:v>14.672734663103222</c:v>
                </c:pt>
                <c:pt idx="216">
                  <c:v>14.686607817031462</c:v>
                </c:pt>
                <c:pt idx="217">
                  <c:v>14.692116976100056</c:v>
                </c:pt>
                <c:pt idx="218">
                  <c:v>14.697628201733922</c:v>
                </c:pt>
                <c:pt idx="219">
                  <c:v>14.703141494708253</c:v>
                </c:pt>
                <c:pt idx="220">
                  <c:v>14.708656855798544</c:v>
                </c:pt>
                <c:pt idx="221">
                  <c:v>14.714174285780572</c:v>
                </c:pt>
                <c:pt idx="222">
                  <c:v>14.71969378543041</c:v>
                </c:pt>
                <c:pt idx="223">
                  <c:v>14.725215355524417</c:v>
                </c:pt>
                <c:pt idx="224">
                  <c:v>14.730738996839252</c:v>
                </c:pt>
                <c:pt idx="225">
                  <c:v>14.736264710151859</c:v>
                </c:pt>
                <c:pt idx="226">
                  <c:v>14.741792496239464</c:v>
                </c:pt>
                <c:pt idx="227">
                  <c:v>14.747322355879609</c:v>
                </c:pt>
                <c:pt idx="228">
                  <c:v>14.752854289850106</c:v>
                </c:pt>
                <c:pt idx="229">
                  <c:v>14.782330532003256</c:v>
                </c:pt>
                <c:pt idx="230">
                  <c:v>14.811865667766712</c:v>
                </c:pt>
                <c:pt idx="231">
                  <c:v>14.841459814810067</c:v>
                </c:pt>
                <c:pt idx="232">
                  <c:v>14.871113091038014</c:v>
                </c:pt>
                <c:pt idx="233">
                  <c:v>14.900825614590822</c:v>
                </c:pt>
                <c:pt idx="234">
                  <c:v>14.930597503844803</c:v>
                </c:pt>
                <c:pt idx="235">
                  <c:v>14.960428877412784</c:v>
                </c:pt>
                <c:pt idx="236">
                  <c:v>14.990319854144589</c:v>
                </c:pt>
                <c:pt idx="237">
                  <c:v>15.020270553127492</c:v>
                </c:pt>
                <c:pt idx="238">
                  <c:v>15.050281093686712</c:v>
                </c:pt>
                <c:pt idx="239">
                  <c:v>15.080351595385872</c:v>
                </c:pt>
                <c:pt idx="240">
                  <c:v>15.110482178027501</c:v>
                </c:pt>
                <c:pt idx="241">
                  <c:v>15.124494300034536</c:v>
                </c:pt>
                <c:pt idx="242">
                  <c:v>15.138519415641698</c:v>
                </c:pt>
                <c:pt idx="243">
                  <c:v>15.152557536898097</c:v>
                </c:pt>
                <c:pt idx="244">
                  <c:v>15.166608675864024</c:v>
                </c:pt>
                <c:pt idx="245">
                  <c:v>15.18067284461095</c:v>
                </c:pt>
                <c:pt idx="246">
                  <c:v>15.194750055221533</c:v>
                </c:pt>
                <c:pt idx="247">
                  <c:v>15.208840319789648</c:v>
                </c:pt>
                <c:pt idx="248">
                  <c:v>15.222943650420373</c:v>
                </c:pt>
                <c:pt idx="249">
                  <c:v>15.23706005923002</c:v>
                </c:pt>
                <c:pt idx="250">
                  <c:v>15.251189558346127</c:v>
                </c:pt>
                <c:pt idx="251">
                  <c:v>15.265332159907492</c:v>
                </c:pt>
                <c:pt idx="252">
                  <c:v>15.279487876064158</c:v>
                </c:pt>
                <c:pt idx="253">
                  <c:v>15.290967921184055</c:v>
                </c:pt>
                <c:pt idx="254">
                  <c:v>15.302456591687017</c:v>
                </c:pt>
                <c:pt idx="255">
                  <c:v>15.313953894053611</c:v>
                </c:pt>
                <c:pt idx="256">
                  <c:v>15.32545983476928</c:v>
                </c:pt>
                <c:pt idx="257">
                  <c:v>15.336974420324333</c:v>
                </c:pt>
                <c:pt idx="258">
                  <c:v>15.348497657213956</c:v>
                </c:pt>
                <c:pt idx="259">
                  <c:v>15.36002955193822</c:v>
                </c:pt>
                <c:pt idx="260">
                  <c:v>15.371570111002077</c:v>
                </c:pt>
                <c:pt idx="261">
                  <c:v>15.383119340915366</c:v>
                </c:pt>
                <c:pt idx="262">
                  <c:v>15.394677248192814</c:v>
                </c:pt>
                <c:pt idx="263">
                  <c:v>15.406243839354051</c:v>
                </c:pt>
                <c:pt idx="264">
                  <c:v>15.417819120923596</c:v>
                </c:pt>
                <c:pt idx="265">
                  <c:v>15.432595624834606</c:v>
                </c:pt>
                <c:pt idx="266">
                  <c:v>15.447386290610288</c:v>
                </c:pt>
                <c:pt idx="267">
                  <c:v>15.46219113182342</c:v>
                </c:pt>
                <c:pt idx="268">
                  <c:v>15.477010162059818</c:v>
                </c:pt>
                <c:pt idx="269">
                  <c:v>15.491843394918291</c:v>
                </c:pt>
                <c:pt idx="270">
                  <c:v>15.506690844010699</c:v>
                </c:pt>
                <c:pt idx="271">
                  <c:v>15.521552522961933</c:v>
                </c:pt>
                <c:pt idx="272">
                  <c:v>15.53642844540996</c:v>
                </c:pt>
                <c:pt idx="273">
                  <c:v>15.551318625005804</c:v>
                </c:pt>
                <c:pt idx="274">
                  <c:v>15.566223075413575</c:v>
                </c:pt>
                <c:pt idx="275">
                  <c:v>15.581141810310486</c:v>
                </c:pt>
                <c:pt idx="276">
                  <c:v>15.596074843386846</c:v>
                </c:pt>
                <c:pt idx="277">
                  <c:v>15.609820071601009</c:v>
                </c:pt>
                <c:pt idx="278">
                  <c:v>15.623577413843902</c:v>
                </c:pt>
                <c:pt idx="279">
                  <c:v>15.637346880791931</c:v>
                </c:pt>
                <c:pt idx="280">
                  <c:v>15.651128483130911</c:v>
                </c:pt>
                <c:pt idx="281">
                  <c:v>15.664922231556083</c:v>
                </c:pt>
                <c:pt idx="282">
                  <c:v>15.678728136772111</c:v>
                </c:pt>
                <c:pt idx="283">
                  <c:v>15.692546209493091</c:v>
                </c:pt>
                <c:pt idx="284">
                  <c:v>15.70637646044257</c:v>
                </c:pt>
                <c:pt idx="285">
                  <c:v>15.720218900353524</c:v>
                </c:pt>
                <c:pt idx="286">
                  <c:v>15.734073539968414</c:v>
                </c:pt>
                <c:pt idx="287">
                  <c:v>15.747940390039158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'3-3'!$E$5</c:f>
              <c:strCache>
                <c:ptCount val="1"/>
                <c:pt idx="0">
                  <c:v>DO Pimp</c:v>
                </c:pt>
              </c:strCache>
            </c:strRef>
          </c:tx>
          <c:spPr>
            <a:ln w="22225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'3-3'!$A$6:$A$293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  <c:pt idx="264">
                  <c:v>51136</c:v>
                </c:pt>
                <c:pt idx="265">
                  <c:v>51167</c:v>
                </c:pt>
                <c:pt idx="266">
                  <c:v>51196</c:v>
                </c:pt>
                <c:pt idx="267">
                  <c:v>51227</c:v>
                </c:pt>
                <c:pt idx="268">
                  <c:v>51257</c:v>
                </c:pt>
                <c:pt idx="269">
                  <c:v>51288</c:v>
                </c:pt>
                <c:pt idx="270">
                  <c:v>51318</c:v>
                </c:pt>
                <c:pt idx="271">
                  <c:v>51349</c:v>
                </c:pt>
                <c:pt idx="272">
                  <c:v>51380</c:v>
                </c:pt>
                <c:pt idx="273">
                  <c:v>51410</c:v>
                </c:pt>
                <c:pt idx="274">
                  <c:v>51441</c:v>
                </c:pt>
                <c:pt idx="275">
                  <c:v>51471</c:v>
                </c:pt>
                <c:pt idx="276">
                  <c:v>51502</c:v>
                </c:pt>
                <c:pt idx="277">
                  <c:v>51533</c:v>
                </c:pt>
                <c:pt idx="278">
                  <c:v>51561</c:v>
                </c:pt>
                <c:pt idx="279">
                  <c:v>51592</c:v>
                </c:pt>
                <c:pt idx="280">
                  <c:v>51622</c:v>
                </c:pt>
                <c:pt idx="281">
                  <c:v>51653</c:v>
                </c:pt>
                <c:pt idx="282">
                  <c:v>51683</c:v>
                </c:pt>
                <c:pt idx="283">
                  <c:v>51714</c:v>
                </c:pt>
                <c:pt idx="284">
                  <c:v>51745</c:v>
                </c:pt>
                <c:pt idx="285">
                  <c:v>51775</c:v>
                </c:pt>
                <c:pt idx="286">
                  <c:v>51806</c:v>
                </c:pt>
                <c:pt idx="287">
                  <c:v>51836</c:v>
                </c:pt>
              </c:numCache>
            </c:numRef>
          </c:cat>
          <c:val>
            <c:numRef>
              <c:f>'3-3'!$E$6:$E$293</c:f>
              <c:numCache>
                <c:formatCode>#,##0.0</c:formatCode>
                <c:ptCount val="288"/>
                <c:pt idx="0">
                  <c:v>17.017764939349608</c:v>
                </c:pt>
                <c:pt idx="1">
                  <c:v>16.453594800735765</c:v>
                </c:pt>
                <c:pt idx="2">
                  <c:v>16.194855614753571</c:v>
                </c:pt>
                <c:pt idx="3">
                  <c:v>15.65766907424358</c:v>
                </c:pt>
                <c:pt idx="4">
                  <c:v>15.155413253170352</c:v>
                </c:pt>
                <c:pt idx="5">
                  <c:v>14.897457456173749</c:v>
                </c:pt>
                <c:pt idx="6">
                  <c:v>14.663353421625184</c:v>
                </c:pt>
                <c:pt idx="7">
                  <c:v>14.619575799290248</c:v>
                </c:pt>
                <c:pt idx="8">
                  <c:v>14.542574237258647</c:v>
                </c:pt>
                <c:pt idx="9">
                  <c:v>14.551771569574447</c:v>
                </c:pt>
                <c:pt idx="10">
                  <c:v>14.551417610911553</c:v>
                </c:pt>
                <c:pt idx="11">
                  <c:v>14.559976435016232</c:v>
                </c:pt>
                <c:pt idx="12">
                  <c:v>14.388225231391539</c:v>
                </c:pt>
                <c:pt idx="13">
                  <c:v>14.343100154619979</c:v>
                </c:pt>
                <c:pt idx="14">
                  <c:v>14.3314515812728</c:v>
                </c:pt>
                <c:pt idx="15">
                  <c:v>14.289076847122942</c:v>
                </c:pt>
                <c:pt idx="16">
                  <c:v>14.514821992737614</c:v>
                </c:pt>
                <c:pt idx="17">
                  <c:v>14.501667370531953</c:v>
                </c:pt>
                <c:pt idx="18">
                  <c:v>14.749575688688976</c:v>
                </c:pt>
                <c:pt idx="19">
                  <c:v>14.705540648713216</c:v>
                </c:pt>
                <c:pt idx="20">
                  <c:v>14.62808630831265</c:v>
                </c:pt>
                <c:pt idx="21">
                  <c:v>14.873423814330419</c:v>
                </c:pt>
                <c:pt idx="22">
                  <c:v>14.873062031768015</c:v>
                </c:pt>
                <c:pt idx="23">
                  <c:v>15.118029247038619</c:v>
                </c:pt>
                <c:pt idx="24">
                  <c:v>15.395268354054748</c:v>
                </c:pt>
                <c:pt idx="25">
                  <c:v>15.677591557761199</c:v>
                </c:pt>
                <c:pt idx="26">
                  <c:v>15.965092091899182</c:v>
                </c:pt>
                <c:pt idx="27">
                  <c:v>16.257864899959159</c:v>
                </c:pt>
                <c:pt idx="28">
                  <c:v>16.556006666534749</c:v>
                </c:pt>
                <c:pt idx="29">
                  <c:v>16.859615849251622</c:v>
                </c:pt>
                <c:pt idx="30">
                  <c:v>17.168792711281903</c:v>
                </c:pt>
                <c:pt idx="31">
                  <c:v>17.483639354454866</c:v>
                </c:pt>
                <c:pt idx="32">
                  <c:v>17.804259752974772</c:v>
                </c:pt>
                <c:pt idx="33">
                  <c:v>18.130759787757068</c:v>
                </c:pt>
                <c:pt idx="34">
                  <c:v>18.463247281394263</c:v>
                </c:pt>
                <c:pt idx="35">
                  <c:v>18.801832033762985</c:v>
                </c:pt>
                <c:pt idx="36">
                  <c:v>18.960067826025792</c:v>
                </c:pt>
                <c:pt idx="37">
                  <c:v>19.119635327129952</c:v>
                </c:pt>
                <c:pt idx="38">
                  <c:v>19.280545744706895</c:v>
                </c:pt>
                <c:pt idx="39">
                  <c:v>19.442810380711219</c:v>
                </c:pt>
                <c:pt idx="40">
                  <c:v>19.606440632214515</c:v>
                </c:pt>
                <c:pt idx="41">
                  <c:v>19.771447992205871</c:v>
                </c:pt>
                <c:pt idx="42">
                  <c:v>19.937844050399111</c:v>
                </c:pt>
                <c:pt idx="43">
                  <c:v>20.105640494046831</c:v>
                </c:pt>
                <c:pt idx="44">
                  <c:v>20.274849108761273</c:v>
                </c:pt>
                <c:pt idx="45">
                  <c:v>20.445481779342131</c:v>
                </c:pt>
                <c:pt idx="46">
                  <c:v>20.617550490611301</c:v>
                </c:pt>
                <c:pt idx="47">
                  <c:v>20.791067328254666</c:v>
                </c:pt>
                <c:pt idx="48">
                  <c:v>20.86111113782988</c:v>
                </c:pt>
                <c:pt idx="49">
                  <c:v>20.931390920632555</c:v>
                </c:pt>
                <c:pt idx="50">
                  <c:v>21.001907471641779</c:v>
                </c:pt>
                <c:pt idx="51">
                  <c:v>21.072661588514883</c:v>
                </c:pt>
                <c:pt idx="52">
                  <c:v>21.143654071596451</c:v>
                </c:pt>
                <c:pt idx="53">
                  <c:v>21.214885723927374</c:v>
                </c:pt>
                <c:pt idx="54">
                  <c:v>21.286357351253947</c:v>
                </c:pt>
                <c:pt idx="55">
                  <c:v>21.358069762036965</c:v>
                </c:pt>
                <c:pt idx="56">
                  <c:v>21.430023767460877</c:v>
                </c:pt>
                <c:pt idx="57">
                  <c:v>21.502220181442976</c:v>
                </c:pt>
                <c:pt idx="58">
                  <c:v>21.574659820642573</c:v>
                </c:pt>
                <c:pt idx="59">
                  <c:v>21.647343504470264</c:v>
                </c:pt>
                <c:pt idx="60">
                  <c:v>21.700294551613037</c:v>
                </c:pt>
                <c:pt idx="61">
                  <c:v>21.753375121040751</c:v>
                </c:pt>
                <c:pt idx="62">
                  <c:v>21.806585529574754</c:v>
                </c:pt>
                <c:pt idx="63">
                  <c:v>21.859926094811364</c:v>
                </c:pt>
                <c:pt idx="64">
                  <c:v>21.913397135123763</c:v>
                </c:pt>
                <c:pt idx="65">
                  <c:v>21.966998969663909</c:v>
                </c:pt>
                <c:pt idx="66">
                  <c:v>22.020731918364415</c:v>
                </c:pt>
                <c:pt idx="67">
                  <c:v>22.074596301940485</c:v>
                </c:pt>
                <c:pt idx="68">
                  <c:v>22.128592441891811</c:v>
                </c:pt>
                <c:pt idx="69">
                  <c:v>22.182720660504497</c:v>
                </c:pt>
                <c:pt idx="70">
                  <c:v>22.236981280852984</c:v>
                </c:pt>
                <c:pt idx="71">
                  <c:v>22.291374626801982</c:v>
                </c:pt>
                <c:pt idx="72">
                  <c:v>22.326086569983168</c:v>
                </c:pt>
                <c:pt idx="73">
                  <c:v>22.360852566313589</c:v>
                </c:pt>
                <c:pt idx="74">
                  <c:v>22.395672699964361</c:v>
                </c:pt>
                <c:pt idx="75">
                  <c:v>22.430547055237671</c:v>
                </c:pt>
                <c:pt idx="76">
                  <c:v>22.465475716566974</c:v>
                </c:pt>
                <c:pt idx="77">
                  <c:v>22.50045876851722</c:v>
                </c:pt>
                <c:pt idx="78">
                  <c:v>22.53549629578502</c:v>
                </c:pt>
                <c:pt idx="79">
                  <c:v>22.570588383198892</c:v>
                </c:pt>
                <c:pt idx="80">
                  <c:v>22.605735115719437</c:v>
                </c:pt>
                <c:pt idx="81">
                  <c:v>22.640936578439561</c:v>
                </c:pt>
                <c:pt idx="82">
                  <c:v>22.676192856584681</c:v>
                </c:pt>
                <c:pt idx="83">
                  <c:v>22.711504035512917</c:v>
                </c:pt>
                <c:pt idx="84">
                  <c:v>22.737907159378146</c:v>
                </c:pt>
                <c:pt idx="85">
                  <c:v>22.764340978037907</c:v>
                </c:pt>
                <c:pt idx="86">
                  <c:v>22.79080552717625</c:v>
                </c:pt>
                <c:pt idx="87">
                  <c:v>22.817300842518705</c:v>
                </c:pt>
                <c:pt idx="88">
                  <c:v>22.843826959832349</c:v>
                </c:pt>
                <c:pt idx="89">
                  <c:v>22.870383914925824</c:v>
                </c:pt>
                <c:pt idx="90">
                  <c:v>22.896971743649406</c:v>
                </c:pt>
                <c:pt idx="91">
                  <c:v>22.923590481895051</c:v>
                </c:pt>
                <c:pt idx="92">
                  <c:v>22.950240165596444</c:v>
                </c:pt>
                <c:pt idx="93">
                  <c:v>22.976920830729032</c:v>
                </c:pt>
                <c:pt idx="94">
                  <c:v>23.003632513310105</c:v>
                </c:pt>
                <c:pt idx="95">
                  <c:v>23.030375249398805</c:v>
                </c:pt>
                <c:pt idx="96">
                  <c:v>23.069643404737953</c:v>
                </c:pt>
                <c:pt idx="97">
                  <c:v>23.108978514610278</c:v>
                </c:pt>
                <c:pt idx="98">
                  <c:v>23.148380693177231</c:v>
                </c:pt>
                <c:pt idx="99">
                  <c:v>23.187850054794911</c:v>
                </c:pt>
                <c:pt idx="100">
                  <c:v>23.227386714014404</c:v>
                </c:pt>
                <c:pt idx="101">
                  <c:v>23.266990785582113</c:v>
                </c:pt>
                <c:pt idx="102">
                  <c:v>23.306662384440084</c:v>
                </c:pt>
                <c:pt idx="103">
                  <c:v>23.346401625726362</c:v>
                </c:pt>
                <c:pt idx="104">
                  <c:v>23.386208624775282</c:v>
                </c:pt>
                <c:pt idx="105">
                  <c:v>23.426083497117858</c:v>
                </c:pt>
                <c:pt idx="106">
                  <c:v>23.466026358482079</c:v>
                </c:pt>
                <c:pt idx="107">
                  <c:v>23.506037324793251</c:v>
                </c:pt>
                <c:pt idx="108">
                  <c:v>23.532558343562563</c:v>
                </c:pt>
                <c:pt idx="109">
                  <c:v>23.559109285046059</c:v>
                </c:pt>
                <c:pt idx="110">
                  <c:v>23.585690183004473</c:v>
                </c:pt>
                <c:pt idx="111">
                  <c:v>23.612301071236615</c:v>
                </c:pt>
                <c:pt idx="112">
                  <c:v>23.638941983579436</c:v>
                </c:pt>
                <c:pt idx="113">
                  <c:v>23.66561295390806</c:v>
                </c:pt>
                <c:pt idx="114">
                  <c:v>23.692314016135839</c:v>
                </c:pt>
                <c:pt idx="115">
                  <c:v>23.719045204214385</c:v>
                </c:pt>
                <c:pt idx="116">
                  <c:v>23.745806552133612</c:v>
                </c:pt>
                <c:pt idx="117">
                  <c:v>23.772598093921786</c:v>
                </c:pt>
                <c:pt idx="118">
                  <c:v>23.799419863645564</c:v>
                </c:pt>
                <c:pt idx="119">
                  <c:v>23.826271895410049</c:v>
                </c:pt>
                <c:pt idx="120">
                  <c:v>23.862933374045369</c:v>
                </c:pt>
                <c:pt idx="121">
                  <c:v>23.899651263688739</c:v>
                </c:pt>
                <c:pt idx="122">
                  <c:v>23.936425651139764</c:v>
                </c:pt>
                <c:pt idx="123">
                  <c:v>23.973256623331608</c:v>
                </c:pt>
                <c:pt idx="124">
                  <c:v>24.010144267331196</c:v>
                </c:pt>
                <c:pt idx="125">
                  <c:v>24.047088670339427</c:v>
                </c:pt>
                <c:pt idx="126">
                  <c:v>24.084089919691372</c:v>
                </c:pt>
                <c:pt idx="127">
                  <c:v>24.121148102856484</c:v>
                </c:pt>
                <c:pt idx="128">
                  <c:v>24.158263307438808</c:v>
                </c:pt>
                <c:pt idx="129">
                  <c:v>24.195435621177186</c:v>
                </c:pt>
                <c:pt idx="130">
                  <c:v>24.232665131945463</c:v>
                </c:pt>
                <c:pt idx="131">
                  <c:v>24.269951927752693</c:v>
                </c:pt>
                <c:pt idx="132">
                  <c:v>24.303225168832196</c:v>
                </c:pt>
                <c:pt idx="133">
                  <c:v>24.336544026342061</c:v>
                </c:pt>
                <c:pt idx="134">
                  <c:v>24.369908562820783</c:v>
                </c:pt>
                <c:pt idx="135">
                  <c:v>24.403318840892613</c:v>
                </c:pt>
                <c:pt idx="136">
                  <c:v>24.436774923267645</c:v>
                </c:pt>
                <c:pt idx="137">
                  <c:v>24.470276872741952</c:v>
                </c:pt>
                <c:pt idx="138">
                  <c:v>24.503824752197694</c:v>
                </c:pt>
                <c:pt idx="139">
                  <c:v>24.537418624603244</c:v>
                </c:pt>
                <c:pt idx="140">
                  <c:v>24.571058553013302</c:v>
                </c:pt>
                <c:pt idx="141">
                  <c:v>24.604744600569006</c:v>
                </c:pt>
                <c:pt idx="142">
                  <c:v>24.638476830498075</c:v>
                </c:pt>
                <c:pt idx="143">
                  <c:v>24.672255306114888</c:v>
                </c:pt>
                <c:pt idx="144">
                  <c:v>24.694917146279927</c:v>
                </c:pt>
                <c:pt idx="145">
                  <c:v>24.717599801688376</c:v>
                </c:pt>
                <c:pt idx="146">
                  <c:v>24.740303291459348</c:v>
                </c:pt>
                <c:pt idx="147">
                  <c:v>24.763027634729529</c:v>
                </c:pt>
                <c:pt idx="148">
                  <c:v>24.785772850653167</c:v>
                </c:pt>
                <c:pt idx="149">
                  <c:v>24.808538958402114</c:v>
                </c:pt>
                <c:pt idx="150">
                  <c:v>24.831325977165825</c:v>
                </c:pt>
                <c:pt idx="151">
                  <c:v>24.854133926151381</c:v>
                </c:pt>
                <c:pt idx="152">
                  <c:v>24.876962824583515</c:v>
                </c:pt>
                <c:pt idx="153">
                  <c:v>24.899812691704607</c:v>
                </c:pt>
                <c:pt idx="154">
                  <c:v>24.922683546774714</c:v>
                </c:pt>
                <c:pt idx="155">
                  <c:v>24.945575409071587</c:v>
                </c:pt>
                <c:pt idx="156">
                  <c:v>24.990929420568222</c:v>
                </c:pt>
                <c:pt idx="157">
                  <c:v>25.036365891031032</c:v>
                </c:pt>
                <c:pt idx="158">
                  <c:v>25.081884970380184</c:v>
                </c:pt>
                <c:pt idx="159">
                  <c:v>25.127486808808424</c:v>
                </c:pt>
                <c:pt idx="160">
                  <c:v>25.173171556781558</c:v>
                </c:pt>
                <c:pt idx="161">
                  <c:v>25.218939365038963</c:v>
                </c:pt>
                <c:pt idx="162">
                  <c:v>25.264790384594079</c:v>
                </c:pt>
                <c:pt idx="163">
                  <c:v>25.3107247667349</c:v>
                </c:pt>
                <c:pt idx="164">
                  <c:v>25.356742663024484</c:v>
                </c:pt>
                <c:pt idx="165">
                  <c:v>25.40284422530145</c:v>
                </c:pt>
                <c:pt idx="166">
                  <c:v>25.449029605680476</c:v>
                </c:pt>
                <c:pt idx="167">
                  <c:v>25.495298956552794</c:v>
                </c:pt>
                <c:pt idx="168">
                  <c:v>25.516930918657899</c:v>
                </c:pt>
                <c:pt idx="169">
                  <c:v>25.53858123480487</c:v>
                </c:pt>
                <c:pt idx="170">
                  <c:v>25.560249920566541</c:v>
                </c:pt>
                <c:pt idx="171">
                  <c:v>25.581936991528952</c:v>
                </c:pt>
                <c:pt idx="172">
                  <c:v>25.603642463291372</c:v>
                </c:pt>
                <c:pt idx="173">
                  <c:v>25.625366351466301</c:v>
                </c:pt>
                <c:pt idx="174">
                  <c:v>25.647108671679486</c:v>
                </c:pt>
                <c:pt idx="175">
                  <c:v>25.668869439569939</c:v>
                </c:pt>
                <c:pt idx="176">
                  <c:v>25.69064867078993</c:v>
                </c:pt>
                <c:pt idx="177">
                  <c:v>25.712446381005019</c:v>
                </c:pt>
                <c:pt idx="178">
                  <c:v>25.734262585894058</c:v>
                </c:pt>
                <c:pt idx="179">
                  <c:v>25.756097301149193</c:v>
                </c:pt>
                <c:pt idx="180">
                  <c:v>25.785754282481388</c:v>
                </c:pt>
                <c:pt idx="181">
                  <c:v>25.815445412486479</c:v>
                </c:pt>
                <c:pt idx="182">
                  <c:v>25.845170730485108</c:v>
                </c:pt>
                <c:pt idx="183">
                  <c:v>25.874930275843219</c:v>
                </c:pt>
                <c:pt idx="184">
                  <c:v>25.904724087972056</c:v>
                </c:pt>
                <c:pt idx="185">
                  <c:v>25.934552206328263</c:v>
                </c:pt>
                <c:pt idx="186">
                  <c:v>25.964414670413905</c:v>
                </c:pt>
                <c:pt idx="187">
                  <c:v>25.994311519776542</c:v>
                </c:pt>
                <c:pt idx="188">
                  <c:v>26.024242794009258</c:v>
                </c:pt>
                <c:pt idx="189">
                  <c:v>26.054208532750742</c:v>
                </c:pt>
                <c:pt idx="190">
                  <c:v>26.084208775685312</c:v>
                </c:pt>
                <c:pt idx="191">
                  <c:v>26.114243562542988</c:v>
                </c:pt>
                <c:pt idx="192">
                  <c:v>26.149121892662453</c:v>
                </c:pt>
                <c:pt idx="193">
                  <c:v>26.184046806475184</c:v>
                </c:pt>
                <c:pt idx="194">
                  <c:v>26.219018366198618</c:v>
                </c:pt>
                <c:pt idx="195">
                  <c:v>26.2540366341333</c:v>
                </c:pt>
                <c:pt idx="196">
                  <c:v>26.289101672662973</c:v>
                </c:pt>
                <c:pt idx="197">
                  <c:v>26.324213544254707</c:v>
                </c:pt>
                <c:pt idx="198">
                  <c:v>26.359372311459005</c:v>
                </c:pt>
                <c:pt idx="199">
                  <c:v>26.394578036909913</c:v>
                </c:pt>
                <c:pt idx="200">
                  <c:v>26.429830783325119</c:v>
                </c:pt>
                <c:pt idx="201">
                  <c:v>26.465130613506094</c:v>
                </c:pt>
                <c:pt idx="202">
                  <c:v>26.500477590338178</c:v>
                </c:pt>
                <c:pt idx="203">
                  <c:v>26.535871776790707</c:v>
                </c:pt>
                <c:pt idx="204">
                  <c:v>26.560973459234358</c:v>
                </c:pt>
                <c:pt idx="205">
                  <c:v>26.586098886685026</c:v>
                </c:pt>
                <c:pt idx="206">
                  <c:v>26.611248081604366</c:v>
                </c:pt>
                <c:pt idx="207">
                  <c:v>26.636421066475283</c:v>
                </c:pt>
                <c:pt idx="208">
                  <c:v>26.661617863801943</c:v>
                </c:pt>
                <c:pt idx="209">
                  <c:v>26.686838496109811</c:v>
                </c:pt>
                <c:pt idx="210">
                  <c:v>26.712082985945653</c:v>
                </c:pt>
                <c:pt idx="211">
                  <c:v>26.737351355877568</c:v>
                </c:pt>
                <c:pt idx="212">
                  <c:v>26.762643628494988</c:v>
                </c:pt>
                <c:pt idx="213">
                  <c:v>26.787959826408741</c:v>
                </c:pt>
                <c:pt idx="214">
                  <c:v>26.813299972251016</c:v>
                </c:pt>
                <c:pt idx="215">
                  <c:v>26.838664088675429</c:v>
                </c:pt>
                <c:pt idx="216">
                  <c:v>26.848733548341606</c:v>
                </c:pt>
                <c:pt idx="217">
                  <c:v>26.858806785916311</c:v>
                </c:pt>
                <c:pt idx="218">
                  <c:v>26.868883802816956</c:v>
                </c:pt>
                <c:pt idx="219">
                  <c:v>26.878964600461494</c:v>
                </c:pt>
                <c:pt idx="220">
                  <c:v>26.889049180268398</c:v>
                </c:pt>
                <c:pt idx="221">
                  <c:v>26.899137543656678</c:v>
                </c:pt>
                <c:pt idx="222">
                  <c:v>26.909229692045876</c:v>
                </c:pt>
                <c:pt idx="223">
                  <c:v>26.919325626856068</c:v>
                </c:pt>
                <c:pt idx="224">
                  <c:v>26.929425349507859</c:v>
                </c:pt>
                <c:pt idx="225">
                  <c:v>26.939528861422396</c:v>
                </c:pt>
                <c:pt idx="226">
                  <c:v>26.949636164021346</c:v>
                </c:pt>
                <c:pt idx="227">
                  <c:v>26.959747258726921</c:v>
                </c:pt>
                <c:pt idx="228">
                  <c:v>27.014188539230734</c:v>
                </c:pt>
                <c:pt idx="229">
                  <c:v>27.068739755966313</c:v>
                </c:pt>
                <c:pt idx="230">
                  <c:v>27.123401130933846</c:v>
                </c:pt>
                <c:pt idx="231">
                  <c:v>27.178172886581841</c:v>
                </c:pt>
                <c:pt idx="232">
                  <c:v>27.233055245807986</c:v>
                </c:pt>
                <c:pt idx="233">
                  <c:v>27.288048431960092</c:v>
                </c:pt>
                <c:pt idx="234">
                  <c:v>27.343152668836982</c:v>
                </c:pt>
                <c:pt idx="235">
                  <c:v>27.398368180689413</c:v>
                </c:pt>
                <c:pt idx="236">
                  <c:v>27.45369519222098</c:v>
                </c:pt>
                <c:pt idx="237">
                  <c:v>27.509133928589037</c:v>
                </c:pt>
                <c:pt idx="238">
                  <c:v>27.564684615405604</c:v>
                </c:pt>
                <c:pt idx="239">
                  <c:v>27.620347478738299</c:v>
                </c:pt>
                <c:pt idx="240">
                  <c:v>27.64597202026793</c:v>
                </c:pt>
                <c:pt idx="241">
                  <c:v>27.671620334747168</c:v>
                </c:pt>
                <c:pt idx="242">
                  <c:v>27.697292444231152</c:v>
                </c:pt>
                <c:pt idx="243">
                  <c:v>27.722988370795505</c:v>
                </c:pt>
                <c:pt idx="244">
                  <c:v>27.748708136536315</c:v>
                </c:pt>
                <c:pt idx="245">
                  <c:v>27.77445176357018</c:v>
                </c:pt>
                <c:pt idx="246">
                  <c:v>27.800219274034205</c:v>
                </c:pt>
                <c:pt idx="247">
                  <c:v>27.82601069008604</c:v>
                </c:pt>
                <c:pt idx="248">
                  <c:v>27.85182603390389</c:v>
                </c:pt>
                <c:pt idx="249">
                  <c:v>27.877665327686536</c:v>
                </c:pt>
                <c:pt idx="250">
                  <c:v>27.903528593653352</c:v>
                </c:pt>
                <c:pt idx="251">
                  <c:v>27.929415854044329</c:v>
                </c:pt>
                <c:pt idx="252">
                  <c:v>27.950408143701274</c:v>
                </c:pt>
                <c:pt idx="253">
                  <c:v>27.97141621156953</c:v>
                </c:pt>
                <c:pt idx="254">
                  <c:v>27.992440069508298</c:v>
                </c:pt>
                <c:pt idx="255">
                  <c:v>28.013479729385711</c:v>
                </c:pt>
                <c:pt idx="256">
                  <c:v>28.034535203078804</c:v>
                </c:pt>
                <c:pt idx="257">
                  <c:v>28.055606502473548</c:v>
                </c:pt>
                <c:pt idx="258">
                  <c:v>28.07669363946485</c:v>
                </c:pt>
                <c:pt idx="259">
                  <c:v>28.097796625956551</c:v>
                </c:pt>
                <c:pt idx="260">
                  <c:v>28.118915473861446</c:v>
                </c:pt>
                <c:pt idx="261">
                  <c:v>28.140050195101274</c:v>
                </c:pt>
                <c:pt idx="262">
                  <c:v>28.161200801606746</c:v>
                </c:pt>
                <c:pt idx="263">
                  <c:v>28.182367305317538</c:v>
                </c:pt>
                <c:pt idx="264">
                  <c:v>28.209390354339209</c:v>
                </c:pt>
                <c:pt idx="265">
                  <c:v>28.236439314781688</c:v>
                </c:pt>
                <c:pt idx="266">
                  <c:v>28.263514211490488</c:v>
                </c:pt>
                <c:pt idx="267">
                  <c:v>28.290615069334955</c:v>
                </c:pt>
                <c:pt idx="268">
                  <c:v>28.317741913208277</c:v>
                </c:pt>
                <c:pt idx="269">
                  <c:v>28.344894768027515</c:v>
                </c:pt>
                <c:pt idx="270">
                  <c:v>28.372073658733626</c:v>
                </c:pt>
                <c:pt idx="271">
                  <c:v>28.399278610291471</c:v>
                </c:pt>
                <c:pt idx="272">
                  <c:v>28.426509647689855</c:v>
                </c:pt>
                <c:pt idx="273">
                  <c:v>28.453766795941544</c:v>
                </c:pt>
                <c:pt idx="274">
                  <c:v>28.481050080083289</c:v>
                </c:pt>
                <c:pt idx="275">
                  <c:v>28.508359525175848</c:v>
                </c:pt>
                <c:pt idx="276">
                  <c:v>28.533495762203678</c:v>
                </c:pt>
                <c:pt idx="277">
                  <c:v>28.558654162218872</c:v>
                </c:pt>
                <c:pt idx="278">
                  <c:v>28.583834744762854</c:v>
                </c:pt>
                <c:pt idx="279">
                  <c:v>28.609037529394293</c:v>
                </c:pt>
                <c:pt idx="280">
                  <c:v>28.634262535689089</c:v>
                </c:pt>
                <c:pt idx="281">
                  <c:v>28.659509783240409</c:v>
                </c:pt>
                <c:pt idx="282">
                  <c:v>28.684779291658693</c:v>
                </c:pt>
                <c:pt idx="283">
                  <c:v>28.710071080571673</c:v>
                </c:pt>
                <c:pt idx="284">
                  <c:v>28.735385169624386</c:v>
                </c:pt>
                <c:pt idx="285">
                  <c:v>28.760721578479192</c:v>
                </c:pt>
                <c:pt idx="286">
                  <c:v>28.786080326815785</c:v>
                </c:pt>
                <c:pt idx="287">
                  <c:v>28.811461434331211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'3-3'!$F$5</c:f>
              <c:strCache>
                <c:ptCount val="1"/>
                <c:pt idx="0">
                  <c:v>GM PImp</c:v>
                </c:pt>
              </c:strCache>
            </c:strRef>
          </c:tx>
          <c:spPr>
            <a:ln w="34925" cap="rnd">
              <a:solidFill>
                <a:srgbClr val="00B0F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'3-3'!$A$6:$A$293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  <c:pt idx="264">
                  <c:v>51136</c:v>
                </c:pt>
                <c:pt idx="265">
                  <c:v>51167</c:v>
                </c:pt>
                <c:pt idx="266">
                  <c:v>51196</c:v>
                </c:pt>
                <c:pt idx="267">
                  <c:v>51227</c:v>
                </c:pt>
                <c:pt idx="268">
                  <c:v>51257</c:v>
                </c:pt>
                <c:pt idx="269">
                  <c:v>51288</c:v>
                </c:pt>
                <c:pt idx="270">
                  <c:v>51318</c:v>
                </c:pt>
                <c:pt idx="271">
                  <c:v>51349</c:v>
                </c:pt>
                <c:pt idx="272">
                  <c:v>51380</c:v>
                </c:pt>
                <c:pt idx="273">
                  <c:v>51410</c:v>
                </c:pt>
                <c:pt idx="274">
                  <c:v>51441</c:v>
                </c:pt>
                <c:pt idx="275">
                  <c:v>51471</c:v>
                </c:pt>
                <c:pt idx="276">
                  <c:v>51502</c:v>
                </c:pt>
                <c:pt idx="277">
                  <c:v>51533</c:v>
                </c:pt>
                <c:pt idx="278">
                  <c:v>51561</c:v>
                </c:pt>
                <c:pt idx="279">
                  <c:v>51592</c:v>
                </c:pt>
                <c:pt idx="280">
                  <c:v>51622</c:v>
                </c:pt>
                <c:pt idx="281">
                  <c:v>51653</c:v>
                </c:pt>
                <c:pt idx="282">
                  <c:v>51683</c:v>
                </c:pt>
                <c:pt idx="283">
                  <c:v>51714</c:v>
                </c:pt>
                <c:pt idx="284">
                  <c:v>51745</c:v>
                </c:pt>
                <c:pt idx="285">
                  <c:v>51775</c:v>
                </c:pt>
                <c:pt idx="286">
                  <c:v>51806</c:v>
                </c:pt>
                <c:pt idx="287">
                  <c:v>51836</c:v>
                </c:pt>
              </c:numCache>
            </c:numRef>
          </c:cat>
          <c:val>
            <c:numRef>
              <c:f>'3-3'!$F$6:$F$293</c:f>
              <c:numCache>
                <c:formatCode>#,##0.0</c:formatCode>
                <c:ptCount val="288"/>
                <c:pt idx="0">
                  <c:v>12.957616782535764</c:v>
                </c:pt>
                <c:pt idx="1">
                  <c:v>13.346345286011838</c:v>
                </c:pt>
                <c:pt idx="2">
                  <c:v>12.977752799471588</c:v>
                </c:pt>
                <c:pt idx="3">
                  <c:v>13.367085383455736</c:v>
                </c:pt>
                <c:pt idx="4">
                  <c:v>13.506735419860787</c:v>
                </c:pt>
                <c:pt idx="5">
                  <c:v>13.303850954891361</c:v>
                </c:pt>
                <c:pt idx="6">
                  <c:v>13.046904781443276</c:v>
                </c:pt>
                <c:pt idx="7">
                  <c:v>12.764981544911699</c:v>
                </c:pt>
                <c:pt idx="8">
                  <c:v>12.649193084550268</c:v>
                </c:pt>
                <c:pt idx="9">
                  <c:v>12.303183598557844</c:v>
                </c:pt>
                <c:pt idx="10">
                  <c:v>12.01400024347272</c:v>
                </c:pt>
                <c:pt idx="11">
                  <c:v>11.653580236168537</c:v>
                </c:pt>
                <c:pt idx="12">
                  <c:v>11.352992513791969</c:v>
                </c:pt>
                <c:pt idx="13">
                  <c:v>11.058154415161422</c:v>
                </c:pt>
                <c:pt idx="14">
                  <c:v>11.254455043975229</c:v>
                </c:pt>
                <c:pt idx="15">
                  <c:v>11.592088695294485</c:v>
                </c:pt>
                <c:pt idx="16">
                  <c:v>11.939851356153319</c:v>
                </c:pt>
                <c:pt idx="17">
                  <c:v>12.180053610651624</c:v>
                </c:pt>
                <c:pt idx="18">
                  <c:v>12.243134259339016</c:v>
                </c:pt>
                <c:pt idx="19">
                  <c:v>12.279986419029385</c:v>
                </c:pt>
                <c:pt idx="20">
                  <c:v>12.08114188773245</c:v>
                </c:pt>
                <c:pt idx="21">
                  <c:v>11.718707631100475</c:v>
                </c:pt>
                <c:pt idx="22">
                  <c:v>11.589411587619331</c:v>
                </c:pt>
                <c:pt idx="23">
                  <c:v>11.349230107028296</c:v>
                </c:pt>
                <c:pt idx="24">
                  <c:v>11.200225327787372</c:v>
                </c:pt>
                <c:pt idx="25">
                  <c:v>11.403757961911481</c:v>
                </c:pt>
                <c:pt idx="26">
                  <c:v>11.610989229941705</c:v>
                </c:pt>
                <c:pt idx="27">
                  <c:v>11.8219863441599</c:v>
                </c:pt>
                <c:pt idx="28">
                  <c:v>12.036817738242345</c:v>
                </c:pt>
                <c:pt idx="29">
                  <c:v>12.255553089455161</c:v>
                </c:pt>
                <c:pt idx="30">
                  <c:v>12.478263341253053</c:v>
                </c:pt>
                <c:pt idx="31">
                  <c:v>12.705020726288735</c:v>
                </c:pt>
                <c:pt idx="32">
                  <c:v>12.935898789840495</c:v>
                </c:pt>
                <c:pt idx="33">
                  <c:v>13.170972413665458</c:v>
                </c:pt>
                <c:pt idx="34">
                  <c:v>13.410317840286337</c:v>
                </c:pt>
                <c:pt idx="35">
                  <c:v>13.65401269771955</c:v>
                </c:pt>
                <c:pt idx="36">
                  <c:v>13.90213602465264</c:v>
                </c:pt>
                <c:pt idx="37">
                  <c:v>14.018646496418594</c:v>
                </c:pt>
                <c:pt idx="38">
                  <c:v>14.136133414538333</c:v>
                </c:pt>
                <c:pt idx="39">
                  <c:v>14.254604962374847</c:v>
                </c:pt>
                <c:pt idx="40">
                  <c:v>14.374069391873917</c:v>
                </c:pt>
                <c:pt idx="41">
                  <c:v>14.494535024138914</c:v>
                </c:pt>
                <c:pt idx="42">
                  <c:v>14.616010250010385</c:v>
                </c:pt>
                <c:pt idx="43">
                  <c:v>14.73850353065049</c:v>
                </c:pt>
                <c:pt idx="44">
                  <c:v>14.862023398132381</c:v>
                </c:pt>
                <c:pt idx="45">
                  <c:v>14.986578456034451</c:v>
                </c:pt>
                <c:pt idx="46">
                  <c:v>15.112177380039634</c:v>
                </c:pt>
                <c:pt idx="47">
                  <c:v>15.238828918539685</c:v>
                </c:pt>
                <c:pt idx="48">
                  <c:v>15.366541893244525</c:v>
                </c:pt>
                <c:pt idx="49">
                  <c:v>15.418223807056728</c:v>
                </c:pt>
                <c:pt idx="50">
                  <c:v>15.470079541383257</c:v>
                </c:pt>
                <c:pt idx="51">
                  <c:v>15.522109680830388</c:v>
                </c:pt>
                <c:pt idx="52">
                  <c:v>15.57431481197059</c:v>
                </c:pt>
                <c:pt idx="53">
                  <c:v>15.626695523349134</c:v>
                </c:pt>
                <c:pt idx="54">
                  <c:v>15.679252405490738</c:v>
                </c:pt>
                <c:pt idx="55">
                  <c:v>15.731986050906208</c:v>
                </c:pt>
                <c:pt idx="56">
                  <c:v>15.784897054099133</c:v>
                </c:pt>
                <c:pt idx="57">
                  <c:v>15.837986011572582</c:v>
                </c:pt>
                <c:pt idx="58">
                  <c:v>15.891253521835825</c:v>
                </c:pt>
                <c:pt idx="59">
                  <c:v>15.944700185411083</c:v>
                </c:pt>
                <c:pt idx="60">
                  <c:v>15.998326604840305</c:v>
                </c:pt>
                <c:pt idx="61">
                  <c:v>16.037411944000688</c:v>
                </c:pt>
                <c:pt idx="62">
                  <c:v>16.076592772131576</c:v>
                </c:pt>
                <c:pt idx="63">
                  <c:v>16.115869322521039</c:v>
                </c:pt>
                <c:pt idx="64">
                  <c:v>16.155241829027101</c:v>
                </c:pt>
                <c:pt idx="65">
                  <c:v>16.19471052607911</c:v>
                </c:pt>
                <c:pt idx="66">
                  <c:v>16.234275648679155</c:v>
                </c:pt>
                <c:pt idx="67">
                  <c:v>16.273937432403446</c:v>
                </c:pt>
                <c:pt idx="68">
                  <c:v>16.31369611340374</c:v>
                </c:pt>
                <c:pt idx="69">
                  <c:v>16.353551928408724</c:v>
                </c:pt>
                <c:pt idx="70">
                  <c:v>16.393505114725436</c:v>
                </c:pt>
                <c:pt idx="71">
                  <c:v>16.433555910240678</c:v>
                </c:pt>
                <c:pt idx="72">
                  <c:v>16.473704553422429</c:v>
                </c:pt>
                <c:pt idx="73">
                  <c:v>16.499337316761025</c:v>
                </c:pt>
                <c:pt idx="74">
                  <c:v>16.525009964179993</c:v>
                </c:pt>
                <c:pt idx="75">
                  <c:v>16.550722557738183</c:v>
                </c:pt>
                <c:pt idx="76">
                  <c:v>16.576475159591006</c:v>
                </c:pt>
                <c:pt idx="77">
                  <c:v>16.602267831990591</c:v>
                </c:pt>
                <c:pt idx="78">
                  <c:v>16.628100637285925</c:v>
                </c:pt>
                <c:pt idx="79">
                  <c:v>16.653973637923016</c:v>
                </c:pt>
                <c:pt idx="80">
                  <c:v>16.679886896445034</c:v>
                </c:pt>
                <c:pt idx="81">
                  <c:v>16.705840475492458</c:v>
                </c:pt>
                <c:pt idx="82">
                  <c:v>16.731834437803244</c:v>
                </c:pt>
                <c:pt idx="83">
                  <c:v>16.757868846212965</c:v>
                </c:pt>
                <c:pt idx="84">
                  <c:v>16.783943763654957</c:v>
                </c:pt>
                <c:pt idx="85">
                  <c:v>16.803444504559632</c:v>
                </c:pt>
                <c:pt idx="86">
                  <c:v>16.8229679027671</c:v>
                </c:pt>
                <c:pt idx="87">
                  <c:v>16.842513984602171</c:v>
                </c:pt>
                <c:pt idx="88">
                  <c:v>16.86208277642023</c:v>
                </c:pt>
                <c:pt idx="89">
                  <c:v>16.881674304607323</c:v>
                </c:pt>
                <c:pt idx="90">
                  <c:v>16.901288595580112</c:v>
                </c:pt>
                <c:pt idx="91">
                  <c:v>16.920925675785977</c:v>
                </c:pt>
                <c:pt idx="92">
                  <c:v>16.940585571703007</c:v>
                </c:pt>
                <c:pt idx="93">
                  <c:v>16.960268309840075</c:v>
                </c:pt>
                <c:pt idx="94">
                  <c:v>16.979973916736832</c:v>
                </c:pt>
                <c:pt idx="95">
                  <c:v>16.999702418963796</c:v>
                </c:pt>
                <c:pt idx="96">
                  <c:v>17.019453843122321</c:v>
                </c:pt>
                <c:pt idx="97">
                  <c:v>17.04844830943486</c:v>
                </c:pt>
                <c:pt idx="98">
                  <c:v>17.077492170932722</c:v>
                </c:pt>
                <c:pt idx="99">
                  <c:v>17.106585511765914</c:v>
                </c:pt>
                <c:pt idx="100">
                  <c:v>17.135728416227789</c:v>
                </c:pt>
                <c:pt idx="101">
                  <c:v>17.164920968755315</c:v>
                </c:pt>
                <c:pt idx="102">
                  <c:v>17.194163253929293</c:v>
                </c:pt>
                <c:pt idx="103">
                  <c:v>17.223455356474627</c:v>
                </c:pt>
                <c:pt idx="104">
                  <c:v>17.252797361260551</c:v>
                </c:pt>
                <c:pt idx="105">
                  <c:v>17.2821893533009</c:v>
                </c:pt>
                <c:pt idx="106">
                  <c:v>17.31163141775432</c:v>
                </c:pt>
                <c:pt idx="107">
                  <c:v>17.34112363992454</c:v>
                </c:pt>
                <c:pt idx="108">
                  <c:v>17.370666105260614</c:v>
                </c:pt>
                <c:pt idx="109">
                  <c:v>17.390253756808569</c:v>
                </c:pt>
                <c:pt idx="110">
                  <c:v>17.409863495943199</c:v>
                </c:pt>
                <c:pt idx="111">
                  <c:v>17.429495347571088</c:v>
                </c:pt>
                <c:pt idx="112">
                  <c:v>17.449149336626899</c:v>
                </c:pt>
                <c:pt idx="113">
                  <c:v>17.468825488073421</c:v>
                </c:pt>
                <c:pt idx="114">
                  <c:v>17.488523826901595</c:v>
                </c:pt>
                <c:pt idx="115">
                  <c:v>17.508244378130527</c:v>
                </c:pt>
                <c:pt idx="116">
                  <c:v>17.527987166807549</c:v>
                </c:pt>
                <c:pt idx="117">
                  <c:v>17.547752218008231</c:v>
                </c:pt>
                <c:pt idx="118">
                  <c:v>17.567539556836429</c:v>
                </c:pt>
                <c:pt idx="119">
                  <c:v>17.587349208424286</c:v>
                </c:pt>
                <c:pt idx="120">
                  <c:v>17.607181197932302</c:v>
                </c:pt>
                <c:pt idx="121">
                  <c:v>17.634252541261738</c:v>
                </c:pt>
                <c:pt idx="122">
                  <c:v>17.661365507246231</c:v>
                </c:pt>
                <c:pt idx="123">
                  <c:v>17.688520159881335</c:v>
                </c:pt>
                <c:pt idx="124">
                  <c:v>17.715716563260994</c:v>
                </c:pt>
                <c:pt idx="125">
                  <c:v>17.742954781577691</c:v>
                </c:pt>
                <c:pt idx="126">
                  <c:v>17.770234879122608</c:v>
                </c:pt>
                <c:pt idx="127">
                  <c:v>17.797556920285782</c:v>
                </c:pt>
                <c:pt idx="128">
                  <c:v>17.824920969556239</c:v>
                </c:pt>
                <c:pt idx="129">
                  <c:v>17.85232709152217</c:v>
                </c:pt>
                <c:pt idx="130">
                  <c:v>17.879775350871068</c:v>
                </c:pt>
                <c:pt idx="131">
                  <c:v>17.907265812389877</c:v>
                </c:pt>
                <c:pt idx="132">
                  <c:v>17.934798540965165</c:v>
                </c:pt>
                <c:pt idx="133">
                  <c:v>17.959369672794537</c:v>
                </c:pt>
                <c:pt idx="134">
                  <c:v>17.983974467701753</c:v>
                </c:pt>
                <c:pt idx="135">
                  <c:v>18.008612971806087</c:v>
                </c:pt>
                <c:pt idx="136">
                  <c:v>18.033285231289998</c:v>
                </c:pt>
                <c:pt idx="137">
                  <c:v>18.057991292399219</c:v>
                </c:pt>
                <c:pt idx="138">
                  <c:v>18.082731201442844</c:v>
                </c:pt>
                <c:pt idx="139">
                  <c:v>18.107505004793399</c:v>
                </c:pt>
                <c:pt idx="140">
                  <c:v>18.132312748886953</c:v>
                </c:pt>
                <c:pt idx="141">
                  <c:v>18.157154480223202</c:v>
                </c:pt>
                <c:pt idx="142">
                  <c:v>18.182030245365521</c:v>
                </c:pt>
                <c:pt idx="143">
                  <c:v>18.206940090941092</c:v>
                </c:pt>
                <c:pt idx="144">
                  <c:v>18.231884063640987</c:v>
                </c:pt>
                <c:pt idx="145">
                  <c:v>18.2486226391378</c:v>
                </c:pt>
                <c:pt idx="146">
                  <c:v>18.265376582213115</c:v>
                </c:pt>
                <c:pt idx="147">
                  <c:v>18.28214590697581</c:v>
                </c:pt>
                <c:pt idx="148">
                  <c:v>18.298930627547719</c:v>
                </c:pt>
                <c:pt idx="149">
                  <c:v>18.315730758063623</c:v>
                </c:pt>
                <c:pt idx="150">
                  <c:v>18.332546312671312</c:v>
                </c:pt>
                <c:pt idx="151">
                  <c:v>18.349377305531529</c:v>
                </c:pt>
                <c:pt idx="152">
                  <c:v>18.366223750818037</c:v>
                </c:pt>
                <c:pt idx="153">
                  <c:v>18.383085662717608</c:v>
                </c:pt>
                <c:pt idx="154">
                  <c:v>18.399963055430046</c:v>
                </c:pt>
                <c:pt idx="155">
                  <c:v>18.416855943168184</c:v>
                </c:pt>
                <c:pt idx="156">
                  <c:v>18.433764340157907</c:v>
                </c:pt>
                <c:pt idx="157">
                  <c:v>18.467248677619789</c:v>
                </c:pt>
                <c:pt idx="158">
                  <c:v>18.500793838299025</c:v>
                </c:pt>
                <c:pt idx="159">
                  <c:v>18.53439993267904</c:v>
                </c:pt>
                <c:pt idx="160">
                  <c:v>18.568067071443924</c:v>
                </c:pt>
                <c:pt idx="161">
                  <c:v>18.601795365478836</c:v>
                </c:pt>
                <c:pt idx="162">
                  <c:v>18.63558492587034</c:v>
                </c:pt>
                <c:pt idx="163">
                  <c:v>18.669435863906799</c:v>
                </c:pt>
                <c:pt idx="164">
                  <c:v>18.703348291078726</c:v>
                </c:pt>
                <c:pt idx="165">
                  <c:v>18.737322319079134</c:v>
                </c:pt>
                <c:pt idx="166">
                  <c:v>18.771358059803955</c:v>
                </c:pt>
                <c:pt idx="167">
                  <c:v>18.805455625352355</c:v>
                </c:pt>
                <c:pt idx="168">
                  <c:v>18.839615128027123</c:v>
                </c:pt>
                <c:pt idx="169">
                  <c:v>18.855593173525204</c:v>
                </c:pt>
                <c:pt idx="170">
                  <c:v>18.871584770146075</c:v>
                </c:pt>
                <c:pt idx="171">
                  <c:v>18.887589929382568</c:v>
                </c:pt>
                <c:pt idx="172">
                  <c:v>18.903608662737252</c:v>
                </c:pt>
                <c:pt idx="173">
                  <c:v>18.919640981722463</c:v>
                </c:pt>
                <c:pt idx="174">
                  <c:v>18.935686897860293</c:v>
                </c:pt>
                <c:pt idx="175">
                  <c:v>18.951746422682611</c:v>
                </c:pt>
                <c:pt idx="176">
                  <c:v>18.967819567731055</c:v>
                </c:pt>
                <c:pt idx="177">
                  <c:v>18.983906344557074</c:v>
                </c:pt>
                <c:pt idx="178">
                  <c:v>19.000006764721885</c:v>
                </c:pt>
                <c:pt idx="179">
                  <c:v>19.016120839796535</c:v>
                </c:pt>
                <c:pt idx="180">
                  <c:v>19.032248581361873</c:v>
                </c:pt>
                <c:pt idx="181">
                  <c:v>19.054150747692201</c:v>
                </c:pt>
                <c:pt idx="182">
                  <c:v>19.076078118868281</c:v>
                </c:pt>
                <c:pt idx="183">
                  <c:v>19.098030723895668</c:v>
                </c:pt>
                <c:pt idx="184">
                  <c:v>19.120008591813281</c:v>
                </c:pt>
                <c:pt idx="185">
                  <c:v>19.14201175169346</c:v>
                </c:pt>
                <c:pt idx="186">
                  <c:v>19.164040232642012</c:v>
                </c:pt>
                <c:pt idx="187">
                  <c:v>19.186094063798219</c:v>
                </c:pt>
                <c:pt idx="188">
                  <c:v>19.208173274334911</c:v>
                </c:pt>
                <c:pt idx="189">
                  <c:v>19.230277893458481</c:v>
                </c:pt>
                <c:pt idx="190">
                  <c:v>19.252407950408944</c:v>
                </c:pt>
                <c:pt idx="191">
                  <c:v>19.274563474459949</c:v>
                </c:pt>
                <c:pt idx="192">
                  <c:v>19.296744494918844</c:v>
                </c:pt>
                <c:pt idx="193">
                  <c:v>19.322500139193906</c:v>
                </c:pt>
                <c:pt idx="194">
                  <c:v>19.348290159900294</c:v>
                </c:pt>
                <c:pt idx="195">
                  <c:v>19.374114602920734</c:v>
                </c:pt>
                <c:pt idx="196">
                  <c:v>19.399973514199186</c:v>
                </c:pt>
                <c:pt idx="197">
                  <c:v>19.425866939740931</c:v>
                </c:pt>
                <c:pt idx="198">
                  <c:v>19.451794925612656</c:v>
                </c:pt>
                <c:pt idx="199">
                  <c:v>19.477757517942539</c:v>
                </c:pt>
                <c:pt idx="200">
                  <c:v>19.503754762920316</c:v>
                </c:pt>
                <c:pt idx="201">
                  <c:v>19.529786706797378</c:v>
                </c:pt>
                <c:pt idx="202">
                  <c:v>19.555853395886849</c:v>
                </c:pt>
                <c:pt idx="203">
                  <c:v>19.581954876563671</c:v>
                </c:pt>
                <c:pt idx="204">
                  <c:v>19.608091195264674</c:v>
                </c:pt>
                <c:pt idx="205">
                  <c:v>19.626630756814503</c:v>
                </c:pt>
                <c:pt idx="206">
                  <c:v>19.645187847625031</c:v>
                </c:pt>
                <c:pt idx="207">
                  <c:v>19.663762484270286</c:v>
                </c:pt>
                <c:pt idx="208">
                  <c:v>19.682354683339948</c:v>
                </c:pt>
                <c:pt idx="209">
                  <c:v>19.70096446143938</c:v>
                </c:pt>
                <c:pt idx="210">
                  <c:v>19.719591835189664</c:v>
                </c:pt>
                <c:pt idx="211">
                  <c:v>19.738236821227588</c:v>
                </c:pt>
                <c:pt idx="212">
                  <c:v>19.756899436205664</c:v>
                </c:pt>
                <c:pt idx="213">
                  <c:v>19.77557969679216</c:v>
                </c:pt>
                <c:pt idx="214">
                  <c:v>19.794277619671099</c:v>
                </c:pt>
                <c:pt idx="215">
                  <c:v>19.812993221542271</c:v>
                </c:pt>
                <c:pt idx="216">
                  <c:v>19.831726519121279</c:v>
                </c:pt>
                <c:pt idx="217">
                  <c:v>19.839165686651306</c:v>
                </c:pt>
                <c:pt idx="218">
                  <c:v>19.846607644720695</c:v>
                </c:pt>
                <c:pt idx="219">
                  <c:v>19.854052394376232</c:v>
                </c:pt>
                <c:pt idx="220">
                  <c:v>19.861499936665066</c:v>
                </c:pt>
                <c:pt idx="221">
                  <c:v>19.868950272634763</c:v>
                </c:pt>
                <c:pt idx="222">
                  <c:v>19.876403403333263</c:v>
                </c:pt>
                <c:pt idx="223">
                  <c:v>19.883859329808921</c:v>
                </c:pt>
                <c:pt idx="224">
                  <c:v>19.891318053110464</c:v>
                </c:pt>
                <c:pt idx="225">
                  <c:v>19.89877957428703</c:v>
                </c:pt>
                <c:pt idx="226">
                  <c:v>19.906243894388123</c:v>
                </c:pt>
                <c:pt idx="227">
                  <c:v>19.913711014463686</c:v>
                </c:pt>
                <c:pt idx="228">
                  <c:v>19.921180935564017</c:v>
                </c:pt>
                <c:pt idx="229">
                  <c:v>19.961368294556681</c:v>
                </c:pt>
                <c:pt idx="230">
                  <c:v>20.00163672423626</c:v>
                </c:pt>
                <c:pt idx="231">
                  <c:v>20.041986388148132</c:v>
                </c:pt>
                <c:pt idx="232">
                  <c:v>20.082417450167586</c:v>
                </c:pt>
                <c:pt idx="233">
                  <c:v>20.122930074500488</c:v>
                </c:pt>
                <c:pt idx="234">
                  <c:v>20.163524425683978</c:v>
                </c:pt>
                <c:pt idx="235">
                  <c:v>20.204200668587106</c:v>
                </c:pt>
                <c:pt idx="236">
                  <c:v>20.244958968411517</c:v>
                </c:pt>
                <c:pt idx="237">
                  <c:v>20.285799490692138</c:v>
                </c:pt>
                <c:pt idx="238">
                  <c:v>20.326722401297815</c:v>
                </c:pt>
                <c:pt idx="239">
                  <c:v>20.367727866431999</c:v>
                </c:pt>
                <c:pt idx="240">
                  <c:v>20.408816052633441</c:v>
                </c:pt>
                <c:pt idx="241">
                  <c:v>20.427741379911506</c:v>
                </c:pt>
                <c:pt idx="242">
                  <c:v>20.446684256860841</c:v>
                </c:pt>
                <c:pt idx="243">
                  <c:v>20.465644699755448</c:v>
                </c:pt>
                <c:pt idx="244">
                  <c:v>20.484622724884424</c:v>
                </c:pt>
                <c:pt idx="245">
                  <c:v>20.503618348551985</c:v>
                </c:pt>
                <c:pt idx="246">
                  <c:v>20.522631587077445</c:v>
                </c:pt>
                <c:pt idx="247">
                  <c:v>20.541662456795269</c:v>
                </c:pt>
                <c:pt idx="248">
                  <c:v>20.560710974055063</c:v>
                </c:pt>
                <c:pt idx="249">
                  <c:v>20.579777155221585</c:v>
                </c:pt>
                <c:pt idx="250">
                  <c:v>20.598861016674785</c:v>
                </c:pt>
                <c:pt idx="251">
                  <c:v>20.617962574809791</c:v>
                </c:pt>
                <c:pt idx="252">
                  <c:v>20.637081846036939</c:v>
                </c:pt>
                <c:pt idx="253">
                  <c:v>20.652587249925944</c:v>
                </c:pt>
                <c:pt idx="254">
                  <c:v>20.66810430359914</c:v>
                </c:pt>
                <c:pt idx="255">
                  <c:v>20.683633015809431</c:v>
                </c:pt>
                <c:pt idx="256">
                  <c:v>20.699173395316315</c:v>
                </c:pt>
                <c:pt idx="257">
                  <c:v>20.714725450885865</c:v>
                </c:pt>
                <c:pt idx="258">
                  <c:v>20.730289191290737</c:v>
                </c:pt>
                <c:pt idx="259">
                  <c:v>20.745864625310183</c:v>
                </c:pt>
                <c:pt idx="260">
                  <c:v>20.761451761730047</c:v>
                </c:pt>
                <c:pt idx="261">
                  <c:v>20.777050609342773</c:v>
                </c:pt>
                <c:pt idx="262">
                  <c:v>20.792661176947416</c:v>
                </c:pt>
                <c:pt idx="263">
                  <c:v>20.80828347334964</c:v>
                </c:pt>
                <c:pt idx="264">
                  <c:v>20.823917507361728</c:v>
                </c:pt>
                <c:pt idx="265">
                  <c:v>20.843875239131489</c:v>
                </c:pt>
                <c:pt idx="266">
                  <c:v>20.863852098476901</c:v>
                </c:pt>
                <c:pt idx="267">
                  <c:v>20.88384810372991</c:v>
                </c:pt>
                <c:pt idx="268">
                  <c:v>20.903863273240034</c:v>
                </c:pt>
                <c:pt idx="269">
                  <c:v>20.923897625374384</c:v>
                </c:pt>
                <c:pt idx="270">
                  <c:v>20.943951178517676</c:v>
                </c:pt>
                <c:pt idx="271">
                  <c:v>20.964023951072225</c:v>
                </c:pt>
                <c:pt idx="272">
                  <c:v>20.984115961457995</c:v>
                </c:pt>
                <c:pt idx="273">
                  <c:v>21.004227228112622</c:v>
                </c:pt>
                <c:pt idx="274">
                  <c:v>21.024357769491381</c:v>
                </c:pt>
                <c:pt idx="275">
                  <c:v>21.044507604067256</c:v>
                </c:pt>
                <c:pt idx="276">
                  <c:v>21.064676750330932</c:v>
                </c:pt>
                <c:pt idx="277">
                  <c:v>21.08324160027545</c:v>
                </c:pt>
                <c:pt idx="278">
                  <c:v>21.101822811907237</c:v>
                </c:pt>
                <c:pt idx="279">
                  <c:v>21.120420399646274</c:v>
                </c:pt>
                <c:pt idx="280">
                  <c:v>21.139034377925263</c:v>
                </c:pt>
                <c:pt idx="281">
                  <c:v>21.157664761189608</c:v>
                </c:pt>
                <c:pt idx="282">
                  <c:v>21.176311563897443</c:v>
                </c:pt>
                <c:pt idx="283">
                  <c:v>21.194974800519663</c:v>
                </c:pt>
                <c:pt idx="284">
                  <c:v>21.213654485539905</c:v>
                </c:pt>
                <c:pt idx="285">
                  <c:v>21.232350633454569</c:v>
                </c:pt>
                <c:pt idx="286">
                  <c:v>21.251063258772838</c:v>
                </c:pt>
                <c:pt idx="287">
                  <c:v>21.269792376016678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'3-3'!$G$5</c:f>
              <c:strCache>
                <c:ptCount val="1"/>
                <c:pt idx="0">
                  <c:v>GM PE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'3-3'!$A$6:$A$293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  <c:pt idx="264">
                  <c:v>51136</c:v>
                </c:pt>
                <c:pt idx="265">
                  <c:v>51167</c:v>
                </c:pt>
                <c:pt idx="266">
                  <c:v>51196</c:v>
                </c:pt>
                <c:pt idx="267">
                  <c:v>51227</c:v>
                </c:pt>
                <c:pt idx="268">
                  <c:v>51257</c:v>
                </c:pt>
                <c:pt idx="269">
                  <c:v>51288</c:v>
                </c:pt>
                <c:pt idx="270">
                  <c:v>51318</c:v>
                </c:pt>
                <c:pt idx="271">
                  <c:v>51349</c:v>
                </c:pt>
                <c:pt idx="272">
                  <c:v>51380</c:v>
                </c:pt>
                <c:pt idx="273">
                  <c:v>51410</c:v>
                </c:pt>
                <c:pt idx="274">
                  <c:v>51441</c:v>
                </c:pt>
                <c:pt idx="275">
                  <c:v>51471</c:v>
                </c:pt>
                <c:pt idx="276">
                  <c:v>51502</c:v>
                </c:pt>
                <c:pt idx="277">
                  <c:v>51533</c:v>
                </c:pt>
                <c:pt idx="278">
                  <c:v>51561</c:v>
                </c:pt>
                <c:pt idx="279">
                  <c:v>51592</c:v>
                </c:pt>
                <c:pt idx="280">
                  <c:v>51622</c:v>
                </c:pt>
                <c:pt idx="281">
                  <c:v>51653</c:v>
                </c:pt>
                <c:pt idx="282">
                  <c:v>51683</c:v>
                </c:pt>
                <c:pt idx="283">
                  <c:v>51714</c:v>
                </c:pt>
                <c:pt idx="284">
                  <c:v>51745</c:v>
                </c:pt>
                <c:pt idx="285">
                  <c:v>51775</c:v>
                </c:pt>
                <c:pt idx="286">
                  <c:v>51806</c:v>
                </c:pt>
                <c:pt idx="287">
                  <c:v>51836</c:v>
                </c:pt>
              </c:numCache>
            </c:numRef>
          </c:cat>
          <c:val>
            <c:numRef>
              <c:f>'3-3'!$G$6:$G$293</c:f>
              <c:numCache>
                <c:formatCode>#,##0.0</c:formatCode>
                <c:ptCount val="288"/>
                <c:pt idx="0">
                  <c:v>13.326155307360569</c:v>
                </c:pt>
                <c:pt idx="1">
                  <c:v>13.725939966581386</c:v>
                </c:pt>
                <c:pt idx="2">
                  <c:v>13.346864029763911</c:v>
                </c:pt>
                <c:pt idx="3">
                  <c:v>13.747269950656829</c:v>
                </c:pt>
                <c:pt idx="4">
                  <c:v>13.890891891716278</c:v>
                </c:pt>
                <c:pt idx="5">
                  <c:v>13.68223701829254</c:v>
                </c:pt>
                <c:pt idx="6">
                  <c:v>13.417982821670813</c:v>
                </c:pt>
                <c:pt idx="7">
                  <c:v>13.128041168215129</c:v>
                </c:pt>
                <c:pt idx="8">
                  <c:v>13.00895947044056</c:v>
                </c:pt>
                <c:pt idx="9">
                  <c:v>12.653108836366423</c:v>
                </c:pt>
                <c:pt idx="10">
                  <c:v>12.355700573192445</c:v>
                </c:pt>
                <c:pt idx="11">
                  <c:v>11.985029555996672</c:v>
                </c:pt>
                <c:pt idx="12">
                  <c:v>11.675892564287302</c:v>
                </c:pt>
                <c:pt idx="13">
                  <c:v>11.372668726229893</c:v>
                </c:pt>
                <c:pt idx="14">
                  <c:v>11.574552507052235</c:v>
                </c:pt>
                <c:pt idx="15">
                  <c:v>11.921789082263802</c:v>
                </c:pt>
                <c:pt idx="16">
                  <c:v>12.279442754731715</c:v>
                </c:pt>
                <c:pt idx="17">
                  <c:v>12.526476804460431</c:v>
                </c:pt>
                <c:pt idx="18">
                  <c:v>12.591351583164355</c:v>
                </c:pt>
                <c:pt idx="19">
                  <c:v>12.62925188625924</c:v>
                </c:pt>
                <c:pt idx="20">
                  <c:v>12.424751849674296</c:v>
                </c:pt>
                <c:pt idx="21">
                  <c:v>12.052009294184067</c:v>
                </c:pt>
                <c:pt idx="22">
                  <c:v>11.919035832707785</c:v>
                </c:pt>
                <c:pt idx="23">
                  <c:v>11.672023147734581</c:v>
                </c:pt>
                <c:pt idx="24">
                  <c:v>11.518780397695872</c:v>
                </c:pt>
                <c:pt idx="25">
                  <c:v>11.728101875400759</c:v>
                </c:pt>
                <c:pt idx="26">
                  <c:v>11.941227182983098</c:v>
                </c:pt>
                <c:pt idx="27">
                  <c:v>12.158225444366032</c:v>
                </c:pt>
                <c:pt idx="28">
                  <c:v>12.379167039605834</c:v>
                </c:pt>
                <c:pt idx="29">
                  <c:v>12.604123627718606</c:v>
                </c:pt>
                <c:pt idx="30">
                  <c:v>12.83316816992178</c:v>
                </c:pt>
                <c:pt idx="31">
                  <c:v>13.06637495329797</c:v>
                </c:pt>
                <c:pt idx="32">
                  <c:v>13.303819614888845</c:v>
                </c:pt>
                <c:pt idx="33">
                  <c:v>13.545579166226833</c:v>
                </c:pt>
                <c:pt idx="34">
                  <c:v>13.791732018312661</c:v>
                </c:pt>
                <c:pt idx="35">
                  <c:v>14.042358007046721</c:v>
                </c:pt>
                <c:pt idx="36">
                  <c:v>14.297538419122645</c:v>
                </c:pt>
                <c:pt idx="37">
                  <c:v>14.417362663638011</c:v>
                </c:pt>
                <c:pt idx="38">
                  <c:v>14.538191126442761</c:v>
                </c:pt>
                <c:pt idx="39">
                  <c:v>14.660032223649818</c:v>
                </c:pt>
                <c:pt idx="40">
                  <c:v>14.782894441905533</c:v>
                </c:pt>
                <c:pt idx="41">
                  <c:v>14.906786338980806</c:v>
                </c:pt>
                <c:pt idx="42">
                  <c:v>15.031716544367166</c:v>
                </c:pt>
                <c:pt idx="43">
                  <c:v>15.157693759877835</c:v>
                </c:pt>
                <c:pt idx="44">
                  <c:v>15.284726760253859</c:v>
                </c:pt>
                <c:pt idx="45">
                  <c:v>15.412824393775278</c:v>
                </c:pt>
                <c:pt idx="46">
                  <c:v>15.541995582877455</c:v>
                </c:pt>
                <c:pt idx="47">
                  <c:v>15.672249324772535</c:v>
                </c:pt>
                <c:pt idx="48">
                  <c:v>15.803594692076159</c:v>
                </c:pt>
                <c:pt idx="49">
                  <c:v>15.856746534857255</c:v>
                </c:pt>
                <c:pt idx="50">
                  <c:v>15.910077141928758</c:v>
                </c:pt>
                <c:pt idx="51">
                  <c:v>15.963587114524229</c:v>
                </c:pt>
                <c:pt idx="52">
                  <c:v>16.017277055899335</c:v>
                </c:pt>
                <c:pt idx="53">
                  <c:v>16.071147571338667</c:v>
                </c:pt>
                <c:pt idx="54">
                  <c:v>16.125199268162547</c:v>
                </c:pt>
                <c:pt idx="55">
                  <c:v>16.179432755733885</c:v>
                </c:pt>
                <c:pt idx="56">
                  <c:v>16.233848645465052</c:v>
                </c:pt>
                <c:pt idx="57">
                  <c:v>16.28844755082476</c:v>
                </c:pt>
                <c:pt idx="58">
                  <c:v>16.343230087344988</c:v>
                </c:pt>
                <c:pt idx="59">
                  <c:v>16.398196872627921</c:v>
                </c:pt>
                <c:pt idx="60">
                  <c:v>16.453348526352904</c:v>
                </c:pt>
                <c:pt idx="61">
                  <c:v>16.493545524661585</c:v>
                </c:pt>
                <c:pt idx="62">
                  <c:v>16.533840727823247</c:v>
                </c:pt>
                <c:pt idx="63">
                  <c:v>16.574234375761101</c:v>
                </c:pt>
                <c:pt idx="64">
                  <c:v>16.61472670898452</c:v>
                </c:pt>
                <c:pt idx="65">
                  <c:v>16.655317968590463</c:v>
                </c:pt>
                <c:pt idx="66">
                  <c:v>16.696008396264908</c:v>
                </c:pt>
                <c:pt idx="67">
                  <c:v>16.73679823428429</c:v>
                </c:pt>
                <c:pt idx="68">
                  <c:v>16.777687725516952</c:v>
                </c:pt>
                <c:pt idx="69">
                  <c:v>16.818677113424588</c:v>
                </c:pt>
                <c:pt idx="70">
                  <c:v>16.859766642063683</c:v>
                </c:pt>
                <c:pt idx="71">
                  <c:v>16.900956556086978</c:v>
                </c:pt>
                <c:pt idx="72">
                  <c:v>16.942247100744925</c:v>
                </c:pt>
                <c:pt idx="73">
                  <c:v>16.968608907158846</c:v>
                </c:pt>
                <c:pt idx="74">
                  <c:v>16.995011732029962</c:v>
                </c:pt>
                <c:pt idx="75">
                  <c:v>17.021455639182186</c:v>
                </c:pt>
                <c:pt idx="76">
                  <c:v>17.047940692538745</c:v>
                </c:pt>
                <c:pt idx="77">
                  <c:v>17.074466956122343</c:v>
                </c:pt>
                <c:pt idx="78">
                  <c:v>17.101034494055277</c:v>
                </c:pt>
                <c:pt idx="79">
                  <c:v>17.127643370559635</c:v>
                </c:pt>
                <c:pt idx="80">
                  <c:v>17.154293649957435</c:v>
                </c:pt>
                <c:pt idx="81">
                  <c:v>17.180985396670767</c:v>
                </c:pt>
                <c:pt idx="82">
                  <c:v>17.207718675221965</c:v>
                </c:pt>
                <c:pt idx="83">
                  <c:v>17.234493550233761</c:v>
                </c:pt>
                <c:pt idx="84">
                  <c:v>17.261310086429436</c:v>
                </c:pt>
                <c:pt idx="85">
                  <c:v>17.281365464379377</c:v>
                </c:pt>
                <c:pt idx="86">
                  <c:v>17.301444144047593</c:v>
                </c:pt>
                <c:pt idx="87">
                  <c:v>17.321546152507636</c:v>
                </c:pt>
                <c:pt idx="88">
                  <c:v>17.341671516864483</c:v>
                </c:pt>
                <c:pt idx="89">
                  <c:v>17.361820264254629</c:v>
                </c:pt>
                <c:pt idx="90">
                  <c:v>17.381992421846096</c:v>
                </c:pt>
                <c:pt idx="91">
                  <c:v>17.402188016838462</c:v>
                </c:pt>
                <c:pt idx="92">
                  <c:v>17.422407076462918</c:v>
                </c:pt>
                <c:pt idx="93">
                  <c:v>17.442649627982284</c:v>
                </c:pt>
                <c:pt idx="94">
                  <c:v>17.462915698691063</c:v>
                </c:pt>
                <c:pt idx="95">
                  <c:v>17.483205315915455</c:v>
                </c:pt>
                <c:pt idx="96">
                  <c:v>17.503518507013439</c:v>
                </c:pt>
                <c:pt idx="97">
                  <c:v>17.533337629435369</c:v>
                </c:pt>
                <c:pt idx="98">
                  <c:v>17.563207551932816</c:v>
                </c:pt>
                <c:pt idx="99">
                  <c:v>17.593128361049168</c:v>
                </c:pt>
                <c:pt idx="100">
                  <c:v>17.623100143475238</c:v>
                </c:pt>
                <c:pt idx="101">
                  <c:v>17.653122986049524</c:v>
                </c:pt>
                <c:pt idx="102">
                  <c:v>17.683196975758481</c:v>
                </c:pt>
                <c:pt idx="103">
                  <c:v>17.713322199736734</c:v>
                </c:pt>
                <c:pt idx="104">
                  <c:v>17.74349874526736</c:v>
                </c:pt>
                <c:pt idx="105">
                  <c:v>17.773726699782131</c:v>
                </c:pt>
                <c:pt idx="106">
                  <c:v>17.804006150861774</c:v>
                </c:pt>
                <c:pt idx="107">
                  <c:v>17.834337186236208</c:v>
                </c:pt>
                <c:pt idx="108">
                  <c:v>17.864719893784827</c:v>
                </c:pt>
                <c:pt idx="109">
                  <c:v>17.884864654277074</c:v>
                </c:pt>
                <c:pt idx="110">
                  <c:v>17.905032130567704</c:v>
                </c:pt>
                <c:pt idx="111">
                  <c:v>17.925222348271696</c:v>
                </c:pt>
                <c:pt idx="112">
                  <c:v>17.945435333032897</c:v>
                </c:pt>
                <c:pt idx="113">
                  <c:v>17.965671110524088</c:v>
                </c:pt>
                <c:pt idx="114">
                  <c:v>17.985929706446989</c:v>
                </c:pt>
                <c:pt idx="115">
                  <c:v>18.006211146532305</c:v>
                </c:pt>
                <c:pt idx="116">
                  <c:v>18.026515456539762</c:v>
                </c:pt>
                <c:pt idx="117">
                  <c:v>18.046842662258122</c:v>
                </c:pt>
                <c:pt idx="118">
                  <c:v>18.067192789505228</c:v>
                </c:pt>
                <c:pt idx="119">
                  <c:v>18.087565864128045</c:v>
                </c:pt>
                <c:pt idx="120">
                  <c:v>18.107961912002683</c:v>
                </c:pt>
                <c:pt idx="121">
                  <c:v>18.135803214276191</c:v>
                </c:pt>
                <c:pt idx="122">
                  <c:v>18.163687323029858</c:v>
                </c:pt>
                <c:pt idx="123">
                  <c:v>18.191614304079383</c:v>
                </c:pt>
                <c:pt idx="124">
                  <c:v>18.219584223341656</c:v>
                </c:pt>
                <c:pt idx="125">
                  <c:v>18.247597146834906</c:v>
                </c:pt>
                <c:pt idx="126">
                  <c:v>18.275653140678891</c:v>
                </c:pt>
                <c:pt idx="127">
                  <c:v>18.303752271095011</c:v>
                </c:pt>
                <c:pt idx="128">
                  <c:v>18.331894604406479</c:v>
                </c:pt>
                <c:pt idx="129">
                  <c:v>18.360080207038497</c:v>
                </c:pt>
                <c:pt idx="130">
                  <c:v>18.388309145518374</c:v>
                </c:pt>
                <c:pt idx="131">
                  <c:v>18.416581486475742</c:v>
                </c:pt>
                <c:pt idx="132">
                  <c:v>18.44489729664264</c:v>
                </c:pt>
                <c:pt idx="133">
                  <c:v>18.470167276788771</c:v>
                </c:pt>
                <c:pt idx="134">
                  <c:v>18.495471877452779</c:v>
                </c:pt>
                <c:pt idx="135">
                  <c:v>18.520811146065654</c:v>
                </c:pt>
                <c:pt idx="136">
                  <c:v>18.546185130123376</c:v>
                </c:pt>
                <c:pt idx="137">
                  <c:v>18.571593877186988</c:v>
                </c:pt>
                <c:pt idx="138">
                  <c:v>18.597037434882694</c:v>
                </c:pt>
                <c:pt idx="139">
                  <c:v>18.622515850901948</c:v>
                </c:pt>
                <c:pt idx="140">
                  <c:v>18.64802917300155</c:v>
                </c:pt>
                <c:pt idx="141">
                  <c:v>18.673577449003719</c:v>
                </c:pt>
                <c:pt idx="142">
                  <c:v>18.699160726796183</c:v>
                </c:pt>
                <c:pt idx="143">
                  <c:v>18.724779054332299</c:v>
                </c:pt>
                <c:pt idx="144">
                  <c:v>18.750432479631108</c:v>
                </c:pt>
                <c:pt idx="145">
                  <c:v>18.767647131093486</c:v>
                </c:pt>
                <c:pt idx="146">
                  <c:v>18.784877587216659</c:v>
                </c:pt>
                <c:pt idx="147">
                  <c:v>18.802123862510779</c:v>
                </c:pt>
                <c:pt idx="148">
                  <c:v>18.819385971499315</c:v>
                </c:pt>
                <c:pt idx="149">
                  <c:v>18.836663928719091</c:v>
                </c:pt>
                <c:pt idx="150">
                  <c:v>18.853957748720266</c:v>
                </c:pt>
                <c:pt idx="151">
                  <c:v>18.871267446066359</c:v>
                </c:pt>
                <c:pt idx="152">
                  <c:v>18.888593035334253</c:v>
                </c:pt>
                <c:pt idx="153">
                  <c:v>18.905934531114223</c:v>
                </c:pt>
                <c:pt idx="154">
                  <c:v>18.923291948009926</c:v>
                </c:pt>
                <c:pt idx="155">
                  <c:v>18.940665300638447</c:v>
                </c:pt>
                <c:pt idx="156">
                  <c:v>18.95805460363027</c:v>
                </c:pt>
                <c:pt idx="157">
                  <c:v>18.992491297419711</c:v>
                </c:pt>
                <c:pt idx="158">
                  <c:v>19.026990544351015</c:v>
                </c:pt>
                <c:pt idx="159">
                  <c:v>19.061552458049945</c:v>
                </c:pt>
                <c:pt idx="160">
                  <c:v>19.096177152348673</c:v>
                </c:pt>
                <c:pt idx="161">
                  <c:v>19.130864741286114</c:v>
                </c:pt>
                <c:pt idx="162">
                  <c:v>19.165615339108356</c:v>
                </c:pt>
                <c:pt idx="163">
                  <c:v>19.200429060268998</c:v>
                </c:pt>
                <c:pt idx="164">
                  <c:v>19.235306019429554</c:v>
                </c:pt>
                <c:pt idx="165">
                  <c:v>19.270246331459798</c:v>
                </c:pt>
                <c:pt idx="166">
                  <c:v>19.30525011143818</c:v>
                </c:pt>
                <c:pt idx="167">
                  <c:v>19.340317474652171</c:v>
                </c:pt>
                <c:pt idx="168">
                  <c:v>19.375448536598665</c:v>
                </c:pt>
                <c:pt idx="169">
                  <c:v>19.391881027186166</c:v>
                </c:pt>
                <c:pt idx="170">
                  <c:v>19.408327454315391</c:v>
                </c:pt>
                <c:pt idx="171">
                  <c:v>19.424787829806043</c:v>
                </c:pt>
                <c:pt idx="172">
                  <c:v>19.441262165487849</c:v>
                </c:pt>
                <c:pt idx="173">
                  <c:v>19.457750473200576</c:v>
                </c:pt>
                <c:pt idx="174">
                  <c:v>19.474252764794027</c:v>
                </c:pt>
                <c:pt idx="175">
                  <c:v>19.490769052128055</c:v>
                </c:pt>
                <c:pt idx="176">
                  <c:v>19.507299347072571</c:v>
                </c:pt>
                <c:pt idx="177">
                  <c:v>19.523843661507556</c:v>
                </c:pt>
                <c:pt idx="178">
                  <c:v>19.540402007323063</c:v>
                </c:pt>
                <c:pt idx="179">
                  <c:v>19.556974396419239</c:v>
                </c:pt>
                <c:pt idx="180">
                  <c:v>19.573560840706303</c:v>
                </c:pt>
                <c:pt idx="181">
                  <c:v>19.596085945051026</c:v>
                </c:pt>
                <c:pt idx="182">
                  <c:v>19.618636971113819</c:v>
                </c:pt>
                <c:pt idx="183">
                  <c:v>19.641213948725198</c:v>
                </c:pt>
                <c:pt idx="184">
                  <c:v>19.663816907750007</c:v>
                </c:pt>
                <c:pt idx="185">
                  <c:v>19.686445878087454</c:v>
                </c:pt>
                <c:pt idx="186">
                  <c:v>19.709100889671163</c:v>
                </c:pt>
                <c:pt idx="187">
                  <c:v>19.731781972469204</c:v>
                </c:pt>
                <c:pt idx="188">
                  <c:v>19.754489156484119</c:v>
                </c:pt>
                <c:pt idx="189">
                  <c:v>19.777222471752999</c:v>
                </c:pt>
                <c:pt idx="190">
                  <c:v>19.799981948347497</c:v>
                </c:pt>
                <c:pt idx="191">
                  <c:v>19.822767616373856</c:v>
                </c:pt>
                <c:pt idx="192">
                  <c:v>19.845579505972978</c:v>
                </c:pt>
                <c:pt idx="193">
                  <c:v>19.872067688283877</c:v>
                </c:pt>
                <c:pt idx="194">
                  <c:v>19.898591224755222</c:v>
                </c:pt>
                <c:pt idx="195">
                  <c:v>19.925150162574738</c:v>
                </c:pt>
                <c:pt idx="196">
                  <c:v>19.951744548993108</c:v>
                </c:pt>
                <c:pt idx="197">
                  <c:v>19.978374431324088</c:v>
                </c:pt>
                <c:pt idx="198">
                  <c:v>20.005039856944592</c:v>
                </c:pt>
                <c:pt idx="199">
                  <c:v>20.031740873294762</c:v>
                </c:pt>
                <c:pt idx="200">
                  <c:v>20.058477527878054</c:v>
                </c:pt>
                <c:pt idx="201">
                  <c:v>20.085249868261339</c:v>
                </c:pt>
                <c:pt idx="202">
                  <c:v>20.112057942074973</c:v>
                </c:pt>
                <c:pt idx="203">
                  <c:v>20.138901797012881</c:v>
                </c:pt>
                <c:pt idx="204">
                  <c:v>20.165781480832646</c:v>
                </c:pt>
                <c:pt idx="205">
                  <c:v>20.18484834171376</c:v>
                </c:pt>
                <c:pt idx="206">
                  <c:v>20.203933230420091</c:v>
                </c:pt>
                <c:pt idx="207">
                  <c:v>20.223036163997044</c:v>
                </c:pt>
                <c:pt idx="208">
                  <c:v>20.242157159506156</c:v>
                </c:pt>
                <c:pt idx="209">
                  <c:v>20.261296234025075</c:v>
                </c:pt>
                <c:pt idx="210">
                  <c:v>20.280453404647616</c:v>
                </c:pt>
                <c:pt idx="211">
                  <c:v>20.299628688483743</c:v>
                </c:pt>
                <c:pt idx="212">
                  <c:v>20.318822102659606</c:v>
                </c:pt>
                <c:pt idx="213">
                  <c:v>20.338033664317539</c:v>
                </c:pt>
                <c:pt idx="214">
                  <c:v>20.357263390616104</c:v>
                </c:pt>
                <c:pt idx="215">
                  <c:v>20.376511298730055</c:v>
                </c:pt>
                <c:pt idx="216">
                  <c:v>20.395777405850406</c:v>
                </c:pt>
                <c:pt idx="217">
                  <c:v>20.403428157028372</c:v>
                </c:pt>
                <c:pt idx="218">
                  <c:v>20.411081778113797</c:v>
                </c:pt>
                <c:pt idx="219">
                  <c:v>20.418738270183216</c:v>
                </c:pt>
                <c:pt idx="220">
                  <c:v>20.426397634313581</c:v>
                </c:pt>
                <c:pt idx="221">
                  <c:v>20.434059871582239</c:v>
                </c:pt>
                <c:pt idx="222">
                  <c:v>20.441724983066948</c:v>
                </c:pt>
                <c:pt idx="223">
                  <c:v>20.449392969845867</c:v>
                </c:pt>
                <c:pt idx="224">
                  <c:v>20.457063832997566</c:v>
                </c:pt>
                <c:pt idx="225">
                  <c:v>20.464737573601013</c:v>
                </c:pt>
                <c:pt idx="226">
                  <c:v>20.472414192735574</c:v>
                </c:pt>
                <c:pt idx="227">
                  <c:v>20.480093691481034</c:v>
                </c:pt>
                <c:pt idx="228">
                  <c:v>20.48777607091758</c:v>
                </c:pt>
                <c:pt idx="229">
                  <c:v>20.529106432535514</c:v>
                </c:pt>
                <c:pt idx="230">
                  <c:v>20.570520170640265</c:v>
                </c:pt>
                <c:pt idx="231">
                  <c:v>20.612017453428724</c:v>
                </c:pt>
                <c:pt idx="232">
                  <c:v>20.653598449437105</c:v>
                </c:pt>
                <c:pt idx="233">
                  <c:v>20.695263327541593</c:v>
                </c:pt>
                <c:pt idx="234">
                  <c:v>20.737012256959066</c:v>
                </c:pt>
                <c:pt idx="235">
                  <c:v>20.778845407247751</c:v>
                </c:pt>
                <c:pt idx="236">
                  <c:v>20.820762948307937</c:v>
                </c:pt>
                <c:pt idx="237">
                  <c:v>20.86276505038267</c:v>
                </c:pt>
                <c:pt idx="238">
                  <c:v>20.904851884058402</c:v>
                </c:pt>
                <c:pt idx="239">
                  <c:v>20.947023620265732</c:v>
                </c:pt>
                <c:pt idx="240">
                  <c:v>20.989280430280065</c:v>
                </c:pt>
                <c:pt idx="241">
                  <c:v>21.00874402877837</c:v>
                </c:pt>
                <c:pt idx="242">
                  <c:v>21.028225676092966</c:v>
                </c:pt>
                <c:pt idx="243">
                  <c:v>21.047725388960721</c:v>
                </c:pt>
                <c:pt idx="244">
                  <c:v>21.067243184134025</c:v>
                </c:pt>
                <c:pt idx="245">
                  <c:v>21.086779078380815</c:v>
                </c:pt>
                <c:pt idx="246">
                  <c:v>21.106333088484565</c:v>
                </c:pt>
                <c:pt idx="247">
                  <c:v>21.125905231244314</c:v>
                </c:pt>
                <c:pt idx="248">
                  <c:v>21.145495523474679</c:v>
                </c:pt>
                <c:pt idx="249">
                  <c:v>21.165103982005864</c:v>
                </c:pt>
                <c:pt idx="250">
                  <c:v>21.184730623683699</c:v>
                </c:pt>
                <c:pt idx="251">
                  <c:v>21.204375465369615</c:v>
                </c:pt>
                <c:pt idx="252">
                  <c:v>21.224038523940692</c:v>
                </c:pt>
                <c:pt idx="253">
                  <c:v>21.239984930119853</c:v>
                </c:pt>
                <c:pt idx="254">
                  <c:v>21.255943317424549</c:v>
                </c:pt>
                <c:pt idx="255">
                  <c:v>21.271913694856654</c:v>
                </c:pt>
                <c:pt idx="256">
                  <c:v>21.287896071424786</c:v>
                </c:pt>
                <c:pt idx="257">
                  <c:v>21.303890456144348</c:v>
                </c:pt>
                <c:pt idx="258">
                  <c:v>21.319896858037502</c:v>
                </c:pt>
                <c:pt idx="259">
                  <c:v>21.335915286133201</c:v>
                </c:pt>
                <c:pt idx="260">
                  <c:v>21.351945749467173</c:v>
                </c:pt>
                <c:pt idx="261">
                  <c:v>21.36798825708194</c:v>
                </c:pt>
                <c:pt idx="262">
                  <c:v>21.38404281802681</c:v>
                </c:pt>
                <c:pt idx="263">
                  <c:v>21.400109441357905</c:v>
                </c:pt>
                <c:pt idx="264">
                  <c:v>21.416188136138139</c:v>
                </c:pt>
                <c:pt idx="265">
                  <c:v>21.436713502616414</c:v>
                </c:pt>
                <c:pt idx="266">
                  <c:v>21.457258540693871</c:v>
                </c:pt>
                <c:pt idx="267">
                  <c:v>21.477823269223858</c:v>
                </c:pt>
                <c:pt idx="268">
                  <c:v>21.498407707077781</c:v>
                </c:pt>
                <c:pt idx="269">
                  <c:v>21.519011873145153</c:v>
                </c:pt>
                <c:pt idx="270">
                  <c:v>21.539635786333573</c:v>
                </c:pt>
                <c:pt idx="271">
                  <c:v>21.560279465568769</c:v>
                </c:pt>
                <c:pt idx="272">
                  <c:v>21.580942929794599</c:v>
                </c:pt>
                <c:pt idx="273">
                  <c:v>21.60162619797309</c:v>
                </c:pt>
                <c:pt idx="274">
                  <c:v>21.62232928908443</c:v>
                </c:pt>
                <c:pt idx="275">
                  <c:v>21.643052222126997</c:v>
                </c:pt>
                <c:pt idx="276">
                  <c:v>21.663795016117398</c:v>
                </c:pt>
                <c:pt idx="277">
                  <c:v>21.682887884641794</c:v>
                </c:pt>
                <c:pt idx="278">
                  <c:v>21.701997580210026</c:v>
                </c:pt>
                <c:pt idx="279">
                  <c:v>21.721124117652213</c:v>
                </c:pt>
                <c:pt idx="280">
                  <c:v>21.740267511811545</c:v>
                </c:pt>
                <c:pt idx="281">
                  <c:v>21.759427777544278</c:v>
                </c:pt>
                <c:pt idx="282">
                  <c:v>21.778604929719766</c:v>
                </c:pt>
                <c:pt idx="283">
                  <c:v>21.797798983220485</c:v>
                </c:pt>
                <c:pt idx="284">
                  <c:v>21.817009952942005</c:v>
                </c:pt>
                <c:pt idx="285">
                  <c:v>21.836237853793033</c:v>
                </c:pt>
                <c:pt idx="286">
                  <c:v>21.855482700695422</c:v>
                </c:pt>
                <c:pt idx="287">
                  <c:v>21.874744508584168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'3-3'!$H$5</c:f>
              <c:strCache>
                <c:ptCount val="1"/>
                <c:pt idx="0">
                  <c:v>GN</c:v>
                </c:pt>
              </c:strCache>
            </c:strRef>
          </c:tx>
          <c:spPr>
            <a:ln w="22225" cap="rnd">
              <a:solidFill>
                <a:srgbClr val="00CC6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'3-3'!$A$6:$A$293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  <c:pt idx="264">
                  <c:v>51136</c:v>
                </c:pt>
                <c:pt idx="265">
                  <c:v>51167</c:v>
                </c:pt>
                <c:pt idx="266">
                  <c:v>51196</c:v>
                </c:pt>
                <c:pt idx="267">
                  <c:v>51227</c:v>
                </c:pt>
                <c:pt idx="268">
                  <c:v>51257</c:v>
                </c:pt>
                <c:pt idx="269">
                  <c:v>51288</c:v>
                </c:pt>
                <c:pt idx="270">
                  <c:v>51318</c:v>
                </c:pt>
                <c:pt idx="271">
                  <c:v>51349</c:v>
                </c:pt>
                <c:pt idx="272">
                  <c:v>51380</c:v>
                </c:pt>
                <c:pt idx="273">
                  <c:v>51410</c:v>
                </c:pt>
                <c:pt idx="274">
                  <c:v>51441</c:v>
                </c:pt>
                <c:pt idx="275">
                  <c:v>51471</c:v>
                </c:pt>
                <c:pt idx="276">
                  <c:v>51502</c:v>
                </c:pt>
                <c:pt idx="277">
                  <c:v>51533</c:v>
                </c:pt>
                <c:pt idx="278">
                  <c:v>51561</c:v>
                </c:pt>
                <c:pt idx="279">
                  <c:v>51592</c:v>
                </c:pt>
                <c:pt idx="280">
                  <c:v>51622</c:v>
                </c:pt>
                <c:pt idx="281">
                  <c:v>51653</c:v>
                </c:pt>
                <c:pt idx="282">
                  <c:v>51683</c:v>
                </c:pt>
                <c:pt idx="283">
                  <c:v>51714</c:v>
                </c:pt>
                <c:pt idx="284">
                  <c:v>51745</c:v>
                </c:pt>
                <c:pt idx="285">
                  <c:v>51775</c:v>
                </c:pt>
                <c:pt idx="286">
                  <c:v>51806</c:v>
                </c:pt>
                <c:pt idx="287">
                  <c:v>51836</c:v>
                </c:pt>
              </c:numCache>
            </c:numRef>
          </c:cat>
          <c:val>
            <c:numRef>
              <c:f>'3-3'!$H$6:$H$293</c:f>
              <c:numCache>
                <c:formatCode>#,##0.0</c:formatCode>
                <c:ptCount val="288"/>
                <c:pt idx="0">
                  <c:v>4.3100408780325532</c:v>
                </c:pt>
                <c:pt idx="1">
                  <c:v>4.3545846392375145</c:v>
                </c:pt>
                <c:pt idx="2">
                  <c:v>4.1770061919241064</c:v>
                </c:pt>
                <c:pt idx="3">
                  <c:v>3.2391767071176027</c:v>
                </c:pt>
                <c:pt idx="4">
                  <c:v>3.2942035206647802</c:v>
                </c:pt>
                <c:pt idx="5">
                  <c:v>3.3489586875731567</c:v>
                </c:pt>
                <c:pt idx="6">
                  <c:v>3.2357097429233068</c:v>
                </c:pt>
                <c:pt idx="7">
                  <c:v>3.2260494916125619</c:v>
                </c:pt>
                <c:pt idx="8">
                  <c:v>3.2090578323841541</c:v>
                </c:pt>
                <c:pt idx="9">
                  <c:v>3.6124732966542505</c:v>
                </c:pt>
                <c:pt idx="10">
                  <c:v>3.6123854265133741</c:v>
                </c:pt>
                <c:pt idx="11">
                  <c:v>3.5571369752275581</c:v>
                </c:pt>
                <c:pt idx="12">
                  <c:v>3.4017837743861001</c:v>
                </c:pt>
                <c:pt idx="13">
                  <c:v>3.3911149287494253</c:v>
                </c:pt>
                <c:pt idx="14">
                  <c:v>3.3883608762398274</c:v>
                </c:pt>
                <c:pt idx="15">
                  <c:v>2.3085338977983065</c:v>
                </c:pt>
                <c:pt idx="16">
                  <c:v>2.250304808337102</c:v>
                </c:pt>
                <c:pt idx="17">
                  <c:v>2.3044720165958363</c:v>
                </c:pt>
                <c:pt idx="18">
                  <c:v>2.4185539007875096</c:v>
                </c:pt>
                <c:pt idx="19">
                  <c:v>2.4113332783131707</c:v>
                </c:pt>
                <c:pt idx="20">
                  <c:v>2.3986327436630535</c:v>
                </c:pt>
                <c:pt idx="21">
                  <c:v>2.5676020467503373</c:v>
                </c:pt>
                <c:pt idx="22">
                  <c:v>2.6233556702465557</c:v>
                </c:pt>
                <c:pt idx="23">
                  <c:v>2.6807475782906192</c:v>
                </c:pt>
                <c:pt idx="24">
                  <c:v>2.6861471292461241</c:v>
                </c:pt>
                <c:pt idx="25">
                  <c:v>2.6915575559553768</c:v>
                </c:pt>
                <c:pt idx="26">
                  <c:v>2.6969788803242762</c:v>
                </c:pt>
                <c:pt idx="27">
                  <c:v>2.702411124302845</c:v>
                </c:pt>
                <c:pt idx="28">
                  <c:v>2.7078543098853163</c:v>
                </c:pt>
                <c:pt idx="29">
                  <c:v>2.713308459110225</c:v>
                </c:pt>
                <c:pt idx="30">
                  <c:v>2.7187735940604951</c:v>
                </c:pt>
                <c:pt idx="31">
                  <c:v>2.7242497368635306</c:v>
                </c:pt>
                <c:pt idx="32">
                  <c:v>2.729736909691304</c:v>
                </c:pt>
                <c:pt idx="33">
                  <c:v>2.7352351347604467</c:v>
                </c:pt>
                <c:pt idx="34">
                  <c:v>2.7407444343323384</c:v>
                </c:pt>
                <c:pt idx="35">
                  <c:v>2.7462648307131983</c:v>
                </c:pt>
                <c:pt idx="36">
                  <c:v>2.7697018181799464</c:v>
                </c:pt>
                <c:pt idx="37">
                  <c:v>2.7933388199990516</c:v>
                </c:pt>
                <c:pt idx="38">
                  <c:v>2.8171775431194641</c:v>
                </c:pt>
                <c:pt idx="39">
                  <c:v>2.8412197090574622</c:v>
                </c:pt>
                <c:pt idx="40">
                  <c:v>2.8654670540209719</c:v>
                </c:pt>
                <c:pt idx="41">
                  <c:v>2.8899213290349475</c:v>
                </c:pt>
                <c:pt idx="42">
                  <c:v>2.9145843000678213</c:v>
                </c:pt>
                <c:pt idx="43">
                  <c:v>2.9394577481590352</c:v>
                </c:pt>
                <c:pt idx="44">
                  <c:v>2.9645434695476558</c:v>
                </c:pt>
                <c:pt idx="45">
                  <c:v>2.9898432758020927</c:v>
                </c:pt>
                <c:pt idx="46">
                  <c:v>3.0153589939509202</c:v>
                </c:pt>
                <c:pt idx="47">
                  <c:v>3.0410924666148151</c:v>
                </c:pt>
                <c:pt idx="48">
                  <c:v>3.0724635420660338</c:v>
                </c:pt>
                <c:pt idx="49">
                  <c:v>3.1041582329238113</c:v>
                </c:pt>
                <c:pt idx="50">
                  <c:v>3.136179877515886</c:v>
                </c:pt>
                <c:pt idx="51">
                  <c:v>3.1685318486072691</c:v>
                </c:pt>
                <c:pt idx="52">
                  <c:v>3.2012175537554901</c:v>
                </c:pt>
                <c:pt idx="53">
                  <c:v>3.2342404356695078</c:v>
                </c:pt>
                <c:pt idx="54">
                  <c:v>3.2676039725723212</c:v>
                </c:pt>
                <c:pt idx="55">
                  <c:v>3.3013116785673233</c:v>
                </c:pt>
                <c:pt idx="56">
                  <c:v>3.3353671040084345</c:v>
                </c:pt>
                <c:pt idx="57">
                  <c:v>3.3697738358740508</c:v>
                </c:pt>
                <c:pt idx="58">
                  <c:v>3.4045354981448539</c:v>
                </c:pt>
                <c:pt idx="59">
                  <c:v>3.4396557521855158</c:v>
                </c:pt>
                <c:pt idx="60">
                  <c:v>3.4683323271939832</c:v>
                </c:pt>
                <c:pt idx="61">
                  <c:v>3.4972479801839298</c:v>
                </c:pt>
                <c:pt idx="62">
                  <c:v>3.526404704359956</c:v>
                </c:pt>
                <c:pt idx="63">
                  <c:v>3.5558045095441049</c:v>
                </c:pt>
                <c:pt idx="64">
                  <c:v>3.5854494223144013</c:v>
                </c:pt>
                <c:pt idx="65">
                  <c:v>3.6153414861445494</c:v>
                </c:pt>
                <c:pt idx="66">
                  <c:v>3.6454827615447907</c:v>
                </c:pt>
                <c:pt idx="67">
                  <c:v>3.6758753262039403</c:v>
                </c:pt>
                <c:pt idx="68">
                  <c:v>3.7065212751326042</c:v>
                </c:pt>
                <c:pt idx="69">
                  <c:v>3.7374227208075923</c:v>
                </c:pt>
                <c:pt idx="70">
                  <c:v>3.768581793317535</c:v>
                </c:pt>
                <c:pt idx="71">
                  <c:v>3.8000006405097135</c:v>
                </c:pt>
                <c:pt idx="72">
                  <c:v>3.8207501103954145</c:v>
                </c:pt>
                <c:pt idx="73">
                  <c:v>3.8416128803937384</c:v>
                </c:pt>
                <c:pt idx="74">
                  <c:v>3.8625895691670222</c:v>
                </c:pt>
                <c:pt idx="75">
                  <c:v>3.8836807987557371</c:v>
                </c:pt>
                <c:pt idx="76">
                  <c:v>3.9048871945969359</c:v>
                </c:pt>
                <c:pt idx="77">
                  <c:v>3.9262093855427986</c:v>
                </c:pt>
                <c:pt idx="78">
                  <c:v>3.9476480038792814</c:v>
                </c:pt>
                <c:pt idx="79">
                  <c:v>3.9692036853448651</c:v>
                </c:pt>
                <c:pt idx="80">
                  <c:v>3.9908770691494082</c:v>
                </c:pt>
                <c:pt idx="81">
                  <c:v>4.0126687979931024</c:v>
                </c:pt>
                <c:pt idx="82">
                  <c:v>4.0345795180855291</c:v>
                </c:pt>
                <c:pt idx="83">
                  <c:v>4.0566098791648244</c:v>
                </c:pt>
                <c:pt idx="84">
                  <c:v>4.055013997436359</c:v>
                </c:pt>
                <c:pt idx="85">
                  <c:v>4.0534187435322515</c:v>
                </c:pt>
                <c:pt idx="86">
                  <c:v>4.0518241172055136</c:v>
                </c:pt>
                <c:pt idx="87">
                  <c:v>4.0502301182092539</c:v>
                </c:pt>
                <c:pt idx="88">
                  <c:v>4.0486367462966797</c:v>
                </c:pt>
                <c:pt idx="89">
                  <c:v>4.0470440012210949</c:v>
                </c:pt>
                <c:pt idx="90">
                  <c:v>4.0454518827358994</c:v>
                </c:pt>
                <c:pt idx="91">
                  <c:v>4.0438603905945909</c:v>
                </c:pt>
                <c:pt idx="92">
                  <c:v>4.0422695245507638</c:v>
                </c:pt>
                <c:pt idx="93">
                  <c:v>4.0406792843581103</c:v>
                </c:pt>
                <c:pt idx="94">
                  <c:v>4.0390896697704184</c:v>
                </c:pt>
                <c:pt idx="95">
                  <c:v>4.037500680541573</c:v>
                </c:pt>
                <c:pt idx="96">
                  <c:v>4.0306116840015829</c:v>
                </c:pt>
                <c:pt idx="97">
                  <c:v>4.0237344418307144</c:v>
                </c:pt>
                <c:pt idx="98">
                  <c:v>4.0168689339730435</c:v>
                </c:pt>
                <c:pt idx="99">
                  <c:v>4.0100151404068658</c:v>
                </c:pt>
                <c:pt idx="100">
                  <c:v>4.00317304114464</c:v>
                </c:pt>
                <c:pt idx="101">
                  <c:v>3.9963426162329276</c:v>
                </c:pt>
                <c:pt idx="102">
                  <c:v>3.9895238457523363</c:v>
                </c:pt>
                <c:pt idx="103">
                  <c:v>3.9827167098174616</c:v>
                </c:pt>
                <c:pt idx="104">
                  <c:v>3.975921188576828</c:v>
                </c:pt>
                <c:pt idx="105">
                  <c:v>3.9691372622128314</c:v>
                </c:pt>
                <c:pt idx="106">
                  <c:v>3.9623649109416825</c:v>
                </c:pt>
                <c:pt idx="107">
                  <c:v>3.9556041150133474</c:v>
                </c:pt>
                <c:pt idx="108">
                  <c:v>3.957193033157266</c:v>
                </c:pt>
                <c:pt idx="109">
                  <c:v>3.9587825895503101</c:v>
                </c:pt>
                <c:pt idx="110">
                  <c:v>3.960372784448857</c:v>
                </c:pt>
                <c:pt idx="111">
                  <c:v>3.9619636181093867</c:v>
                </c:pt>
                <c:pt idx="112">
                  <c:v>3.9635550907884816</c:v>
                </c:pt>
                <c:pt idx="113">
                  <c:v>3.9651472027428278</c:v>
                </c:pt>
                <c:pt idx="114">
                  <c:v>3.9667399542292148</c:v>
                </c:pt>
                <c:pt idx="115">
                  <c:v>3.9683333455045346</c:v>
                </c:pt>
                <c:pt idx="116">
                  <c:v>3.9699273768257828</c:v>
                </c:pt>
                <c:pt idx="117">
                  <c:v>3.971522048450058</c:v>
                </c:pt>
                <c:pt idx="118">
                  <c:v>3.973117360634562</c:v>
                </c:pt>
                <c:pt idx="119">
                  <c:v>3.9747133136366002</c:v>
                </c:pt>
                <c:pt idx="120">
                  <c:v>3.9843654393569947</c:v>
                </c:pt>
                <c:pt idx="121">
                  <c:v>3.994041004134139</c:v>
                </c:pt>
                <c:pt idx="122">
                  <c:v>4.0037400648870367</c:v>
                </c:pt>
                <c:pt idx="123">
                  <c:v>4.0134626786729131</c:v>
                </c:pt>
                <c:pt idx="124">
                  <c:v>4.0232089026875499</c:v>
                </c:pt>
                <c:pt idx="125">
                  <c:v>4.0329787942656221</c:v>
                </c:pt>
                <c:pt idx="126">
                  <c:v>4.0427724108810352</c:v>
                </c:pt>
                <c:pt idx="127">
                  <c:v>4.0525898101472642</c:v>
                </c:pt>
                <c:pt idx="128">
                  <c:v>4.0624310498176905</c:v>
                </c:pt>
                <c:pt idx="129">
                  <c:v>4.0722961877859429</c:v>
                </c:pt>
                <c:pt idx="130">
                  <c:v>4.0821852820862388</c:v>
                </c:pt>
                <c:pt idx="131">
                  <c:v>4.0920983908937245</c:v>
                </c:pt>
                <c:pt idx="132">
                  <c:v>4.1050644725510912</c:v>
                </c:pt>
                <c:pt idx="133">
                  <c:v>4.1180716380870663</c:v>
                </c:pt>
                <c:pt idx="134">
                  <c:v>4.1311200176786089</c:v>
                </c:pt>
                <c:pt idx="135">
                  <c:v>4.1442097419151525</c:v>
                </c:pt>
                <c:pt idx="136">
                  <c:v>4.1573409417999114</c:v>
                </c:pt>
                <c:pt idx="137">
                  <c:v>4.1705137487511923</c:v>
                </c:pt>
                <c:pt idx="138">
                  <c:v>4.1837282946037098</c:v>
                </c:pt>
                <c:pt idx="139">
                  <c:v>4.1969847116099048</c:v>
                </c:pt>
                <c:pt idx="140">
                  <c:v>4.2102831324412691</c:v>
                </c:pt>
                <c:pt idx="141">
                  <c:v>4.2236236901896724</c:v>
                </c:pt>
                <c:pt idx="142">
                  <c:v>4.2370065183686956</c:v>
                </c:pt>
                <c:pt idx="143">
                  <c:v>4.2504317509149647</c:v>
                </c:pt>
                <c:pt idx="144">
                  <c:v>4.2598702183613373</c:v>
                </c:pt>
                <c:pt idx="145">
                  <c:v>4.2693296447768114</c:v>
                </c:pt>
                <c:pt idx="146">
                  <c:v>4.2788100767026709</c:v>
                </c:pt>
                <c:pt idx="147">
                  <c:v>4.2883115607835469</c:v>
                </c:pt>
                <c:pt idx="148">
                  <c:v>4.297834143767651</c:v>
                </c:pt>
                <c:pt idx="149">
                  <c:v>4.3073778725070024</c:v>
                </c:pt>
                <c:pt idx="150">
                  <c:v>4.3169427939576606</c:v>
                </c:pt>
                <c:pt idx="151">
                  <c:v>4.3265289551799535</c:v>
                </c:pt>
                <c:pt idx="152">
                  <c:v>4.3361364033387115</c:v>
                </c:pt>
                <c:pt idx="153">
                  <c:v>4.3457651857034989</c:v>
                </c:pt>
                <c:pt idx="154">
                  <c:v>4.3554153496488466</c:v>
                </c:pt>
                <c:pt idx="155">
                  <c:v>4.3650869426544849</c:v>
                </c:pt>
                <c:pt idx="156">
                  <c:v>4.3731932865179113</c:v>
                </c:pt>
                <c:pt idx="157">
                  <c:v>4.3813146845627768</c:v>
                </c:pt>
                <c:pt idx="158">
                  <c:v>4.3894511647459975</c:v>
                </c:pt>
                <c:pt idx="159">
                  <c:v>4.3976027550764085</c:v>
                </c:pt>
                <c:pt idx="160">
                  <c:v>4.4057694836148604</c:v>
                </c:pt>
                <c:pt idx="161">
                  <c:v>4.4139513784743141</c:v>
                </c:pt>
                <c:pt idx="162">
                  <c:v>4.4221484678199383</c:v>
                </c:pt>
                <c:pt idx="163">
                  <c:v>4.4303607798692077</c:v>
                </c:pt>
                <c:pt idx="164">
                  <c:v>4.4385883428919994</c:v>
                </c:pt>
                <c:pt idx="165">
                  <c:v>4.4468311852106899</c:v>
                </c:pt>
                <c:pt idx="166">
                  <c:v>4.4550893352002534</c:v>
                </c:pt>
                <c:pt idx="167">
                  <c:v>4.4633628212883574</c:v>
                </c:pt>
                <c:pt idx="168">
                  <c:v>4.4837708230082303</c:v>
                </c:pt>
                <c:pt idx="169">
                  <c:v>4.504272137002026</c:v>
                </c:pt>
                <c:pt idx="170">
                  <c:v>4.5248671899249651</c:v>
                </c:pt>
                <c:pt idx="171">
                  <c:v>4.545556410383079</c:v>
                </c:pt>
                <c:pt idx="172">
                  <c:v>4.5663402289421313</c:v>
                </c:pt>
                <c:pt idx="173">
                  <c:v>4.5872190781365774</c:v>
                </c:pt>
                <c:pt idx="174">
                  <c:v>4.6081933924785652</c:v>
                </c:pt>
                <c:pt idx="175">
                  <c:v>4.6292636084669807</c:v>
                </c:pt>
                <c:pt idx="176">
                  <c:v>4.6504301645965294</c:v>
                </c:pt>
                <c:pt idx="177">
                  <c:v>4.6716935013668612</c:v>
                </c:pt>
                <c:pt idx="178">
                  <c:v>4.6930540612917415</c:v>
                </c:pt>
                <c:pt idx="179">
                  <c:v>4.7145122889082574</c:v>
                </c:pt>
                <c:pt idx="180">
                  <c:v>4.7308057871429421</c:v>
                </c:pt>
                <c:pt idx="181">
                  <c:v>4.7471555962043794</c:v>
                </c:pt>
                <c:pt idx="182">
                  <c:v>4.763561910704504</c:v>
                </c:pt>
                <c:pt idx="183">
                  <c:v>4.7800249259278349</c:v>
                </c:pt>
                <c:pt idx="184">
                  <c:v>4.7965448378338005</c:v>
                </c:pt>
                <c:pt idx="185">
                  <c:v>4.8131218430590703</c:v>
                </c:pt>
                <c:pt idx="186">
                  <c:v>4.8297561389198975</c:v>
                </c:pt>
                <c:pt idx="187">
                  <c:v>4.8464479234144653</c:v>
                </c:pt>
                <c:pt idx="188">
                  <c:v>4.8631973952252459</c:v>
                </c:pt>
                <c:pt idx="189">
                  <c:v>4.8800047537213622</c:v>
                </c:pt>
                <c:pt idx="190">
                  <c:v>4.896870198960964</c:v>
                </c:pt>
                <c:pt idx="191">
                  <c:v>4.9137939316936086</c:v>
                </c:pt>
                <c:pt idx="192">
                  <c:v>4.925691209144933</c:v>
                </c:pt>
                <c:pt idx="193">
                  <c:v>4.9376172922834156</c:v>
                </c:pt>
                <c:pt idx="194">
                  <c:v>4.9495722508533833</c:v>
                </c:pt>
                <c:pt idx="195">
                  <c:v>4.9615561547680276</c:v>
                </c:pt>
                <c:pt idx="196">
                  <c:v>4.9735690741098155</c:v>
                </c:pt>
                <c:pt idx="197">
                  <c:v>4.985611079130897</c:v>
                </c:pt>
                <c:pt idx="198">
                  <c:v>4.997682240253515</c:v>
                </c:pt>
                <c:pt idx="199">
                  <c:v>5.009782628070421</c:v>
                </c:pt>
                <c:pt idx="200">
                  <c:v>5.0219123133452852</c:v>
                </c:pt>
                <c:pt idx="201">
                  <c:v>5.0340713670131096</c:v>
                </c:pt>
                <c:pt idx="202">
                  <c:v>5.046259860180645</c:v>
                </c:pt>
                <c:pt idx="203">
                  <c:v>5.0584778641268056</c:v>
                </c:pt>
                <c:pt idx="204">
                  <c:v>5.0721497057765639</c:v>
                </c:pt>
                <c:pt idx="205">
                  <c:v>5.0858584991060791</c:v>
                </c:pt>
                <c:pt idx="206">
                  <c:v>5.0996043439868011</c:v>
                </c:pt>
                <c:pt idx="207">
                  <c:v>5.1133873405601076</c:v>
                </c:pt>
                <c:pt idx="208">
                  <c:v>5.1272075892380329</c:v>
                </c:pt>
                <c:pt idx="209">
                  <c:v>5.141065190704003</c:v>
                </c:pt>
                <c:pt idx="210">
                  <c:v>5.1549602459135651</c:v>
                </c:pt>
                <c:pt idx="211">
                  <c:v>5.1688928560951251</c:v>
                </c:pt>
                <c:pt idx="212">
                  <c:v>5.1828631227506845</c:v>
                </c:pt>
                <c:pt idx="213">
                  <c:v>5.1968711476565819</c:v>
                </c:pt>
                <c:pt idx="214">
                  <c:v>5.2109170328642307</c:v>
                </c:pt>
                <c:pt idx="215">
                  <c:v>5.2250008807008657</c:v>
                </c:pt>
                <c:pt idx="216">
                  <c:v>5.2391994093266243</c:v>
                </c:pt>
                <c:pt idx="217">
                  <c:v>5.2534365213363365</c:v>
                </c:pt>
                <c:pt idx="218">
                  <c:v>5.267712321577311</c:v>
                </c:pt>
                <c:pt idx="219">
                  <c:v>5.2820269151817705</c:v>
                </c:pt>
                <c:pt idx="220">
                  <c:v>5.2963804075676277</c:v>
                </c:pt>
                <c:pt idx="221">
                  <c:v>5.3107729044392586</c:v>
                </c:pt>
                <c:pt idx="222">
                  <c:v>5.325204511788284</c:v>
                </c:pt>
                <c:pt idx="223">
                  <c:v>5.3396753358943467</c:v>
                </c:pt>
                <c:pt idx="224">
                  <c:v>5.3541854833258977</c:v>
                </c:pt>
                <c:pt idx="225">
                  <c:v>5.3687350609409794</c:v>
                </c:pt>
                <c:pt idx="226">
                  <c:v>5.3833241758880108</c:v>
                </c:pt>
                <c:pt idx="227">
                  <c:v>5.3979529356065798</c:v>
                </c:pt>
                <c:pt idx="228">
                  <c:v>5.4127006393051813</c:v>
                </c:pt>
                <c:pt idx="229">
                  <c:v>5.4274886350861662</c:v>
                </c:pt>
                <c:pt idx="230">
                  <c:v>5.4423170330312072</c:v>
                </c:pt>
                <c:pt idx="231">
                  <c:v>5.4571859435227319</c:v>
                </c:pt>
                <c:pt idx="232">
                  <c:v>5.472095477244741</c:v>
                </c:pt>
                <c:pt idx="233">
                  <c:v>5.4870457451836359</c:v>
                </c:pt>
                <c:pt idx="234">
                  <c:v>5.502036858629042</c:v>
                </c:pt>
                <c:pt idx="235">
                  <c:v>5.5170689291746378</c:v>
                </c:pt>
                <c:pt idx="236">
                  <c:v>5.5321420687189873</c:v>
                </c:pt>
                <c:pt idx="237">
                  <c:v>5.5472563894663702</c:v>
                </c:pt>
                <c:pt idx="238">
                  <c:v>5.5624120039276201</c:v>
                </c:pt>
                <c:pt idx="239">
                  <c:v>5.5776090249209593</c:v>
                </c:pt>
                <c:pt idx="240">
                  <c:v>5.5929294052094995</c:v>
                </c:pt>
                <c:pt idx="241">
                  <c:v>5.6082918669797523</c:v>
                </c:pt>
                <c:pt idx="242">
                  <c:v>5.6236965258196525</c:v>
                </c:pt>
                <c:pt idx="243">
                  <c:v>5.6391434976346266</c:v>
                </c:pt>
                <c:pt idx="244">
                  <c:v>5.6546328986484662</c:v>
                </c:pt>
                <c:pt idx="245">
                  <c:v>5.6701648454042015</c:v>
                </c:pt>
                <c:pt idx="246">
                  <c:v>5.6857394547649811</c:v>
                </c:pt>
                <c:pt idx="247">
                  <c:v>5.7013568439149473</c:v>
                </c:pt>
                <c:pt idx="248">
                  <c:v>5.7170171303601212</c:v>
                </c:pt>
                <c:pt idx="249">
                  <c:v>5.732720431929283</c:v>
                </c:pt>
                <c:pt idx="250">
                  <c:v>5.748466866774864</c:v>
                </c:pt>
                <c:pt idx="251">
                  <c:v>5.764256553373829</c:v>
                </c:pt>
                <c:pt idx="252">
                  <c:v>5.7801741720320905</c:v>
                </c:pt>
                <c:pt idx="253">
                  <c:v>5.7961357461564917</c:v>
                </c:pt>
                <c:pt idx="254">
                  <c:v>5.8121413971271858</c:v>
                </c:pt>
                <c:pt idx="255">
                  <c:v>5.8281912466595109</c:v>
                </c:pt>
                <c:pt idx="256">
                  <c:v>5.8442854168049125</c:v>
                </c:pt>
                <c:pt idx="257">
                  <c:v>5.8604240299518748</c:v>
                </c:pt>
                <c:pt idx="258">
                  <c:v>5.8766072088268482</c:v>
                </c:pt>
                <c:pt idx="259">
                  <c:v>5.892835076495186</c:v>
                </c:pt>
                <c:pt idx="260">
                  <c:v>5.9091077563620766</c:v>
                </c:pt>
                <c:pt idx="261">
                  <c:v>5.9254253721734855</c:v>
                </c:pt>
                <c:pt idx="262">
                  <c:v>5.9417880480170933</c:v>
                </c:pt>
                <c:pt idx="263">
                  <c:v>5.9581959083232405</c:v>
                </c:pt>
                <c:pt idx="264">
                  <c:v>5.9747364364260793</c:v>
                </c:pt>
                <c:pt idx="265">
                  <c:v>5.9913228826346883</c:v>
                </c:pt>
                <c:pt idx="266">
                  <c:v>6.0079553744221705</c:v>
                </c:pt>
                <c:pt idx="267">
                  <c:v>6.0246340396155071</c:v>
                </c:pt>
                <c:pt idx="268">
                  <c:v>6.0413590063965374</c:v>
                </c:pt>
                <c:pt idx="269">
                  <c:v>6.0581304033029477</c:v>
                </c:pt>
                <c:pt idx="270">
                  <c:v>6.0749483592292561</c:v>
                </c:pt>
                <c:pt idx="271">
                  <c:v>6.0918130034278057</c:v>
                </c:pt>
                <c:pt idx="272">
                  <c:v>6.1087244655097548</c:v>
                </c:pt>
                <c:pt idx="273">
                  <c:v>6.1256828754460768</c:v>
                </c:pt>
                <c:pt idx="274">
                  <c:v>6.1426883635685554</c:v>
                </c:pt>
                <c:pt idx="275">
                  <c:v>6.1597410605707887</c:v>
                </c:pt>
                <c:pt idx="276">
                  <c:v>6.176931329813355</c:v>
                </c:pt>
                <c:pt idx="277">
                  <c:v>6.1941695727213286</c:v>
                </c:pt>
                <c:pt idx="278">
                  <c:v>6.2114559231769961</c:v>
                </c:pt>
                <c:pt idx="279">
                  <c:v>6.2287905154362777</c:v>
                </c:pt>
                <c:pt idx="280">
                  <c:v>6.2461734841297654</c:v>
                </c:pt>
                <c:pt idx="281">
                  <c:v>6.2636049642637728</c:v>
                </c:pt>
                <c:pt idx="282">
                  <c:v>6.2810850912213816</c:v>
                </c:pt>
                <c:pt idx="283">
                  <c:v>6.2986140007634912</c:v>
                </c:pt>
                <c:pt idx="284">
                  <c:v>6.3161918290298775</c:v>
                </c:pt>
                <c:pt idx="285">
                  <c:v>6.3338187125402472</c:v>
                </c:pt>
                <c:pt idx="286">
                  <c:v>6.3514947881952981</c:v>
                </c:pt>
                <c:pt idx="287">
                  <c:v>6.3692201932777834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8656408"/>
        <c:axId val="788652880"/>
      </c:lineChart>
      <c:dateAx>
        <c:axId val="7886564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88652880"/>
        <c:crosses val="autoZero"/>
        <c:auto val="1"/>
        <c:lblOffset val="100"/>
        <c:baseTimeUnit val="months"/>
      </c:dateAx>
      <c:valAx>
        <c:axId val="78865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200" b="1">
                    <a:solidFill>
                      <a:sysClr val="windowText" lastClr="000000"/>
                    </a:solidFill>
                  </a:rPr>
                  <a:t>US$/MBTU </a:t>
                </a:r>
                <a:r>
                  <a:rPr lang="es-CO" sz="800" b="1">
                    <a:solidFill>
                      <a:sysClr val="windowText" lastClr="000000"/>
                    </a:solidFill>
                  </a:rPr>
                  <a:t>dic 2017</a:t>
                </a:r>
                <a:endParaRPr lang="es-CO" sz="12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0345114627661833E-2"/>
              <c:y val="0.228572817286728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8865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089133089133085"/>
          <c:w val="0.99535185185185182"/>
          <c:h val="0.139108669108669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1174919427695"/>
          <c:y val="3.1736326932479922E-2"/>
          <c:w val="0.8507935808545003"/>
          <c:h val="0.772701028384204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'5-1'!$A$5</c:f>
              <c:strCache>
                <c:ptCount val="1"/>
                <c:pt idx="0">
                  <c:v>Reservas Probadas</c:v>
                </c:pt>
              </c:strCache>
            </c:strRef>
          </c:tx>
          <c:spPr>
            <a:solidFill>
              <a:srgbClr val="3154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'5-1'!$B$4:$D$4</c:f>
              <c:strCache>
                <c:ptCount val="3"/>
                <c:pt idx="0">
                  <c:v>Escenario Bajo</c:v>
                </c:pt>
                <c:pt idx="1">
                  <c:v>Escenario Medio</c:v>
                </c:pt>
                <c:pt idx="2">
                  <c:v>Escenario Alto</c:v>
                </c:pt>
              </c:strCache>
            </c:strRef>
          </c:cat>
          <c:val>
            <c:numRef>
              <c:f>'5-1'!$B$5:$D$5</c:f>
              <c:numCache>
                <c:formatCode>#,##0</c:formatCode>
                <c:ptCount val="3"/>
                <c:pt idx="0">
                  <c:v>1717.9</c:v>
                </c:pt>
                <c:pt idx="1">
                  <c:v>1717.9</c:v>
                </c:pt>
                <c:pt idx="2">
                  <c:v>1717.9</c:v>
                </c:pt>
              </c:numCache>
            </c:numRef>
          </c:val>
        </c:ser>
        <c:ser>
          <c:idx val="1"/>
          <c:order val="1"/>
          <c:tx>
            <c:strRef>
              <c:f>'5-1'!$A$6</c:f>
              <c:strCache>
                <c:ptCount val="1"/>
                <c:pt idx="0">
                  <c:v>Reservas Probables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'5-1'!$B$4:$D$4</c:f>
              <c:strCache>
                <c:ptCount val="3"/>
                <c:pt idx="0">
                  <c:v>Escenario Bajo</c:v>
                </c:pt>
                <c:pt idx="1">
                  <c:v>Escenario Medio</c:v>
                </c:pt>
                <c:pt idx="2">
                  <c:v>Escenario Alto</c:v>
                </c:pt>
              </c:strCache>
            </c:strRef>
          </c:cat>
          <c:val>
            <c:numRef>
              <c:f>'5-1'!$B$6:$D$6</c:f>
              <c:numCache>
                <c:formatCode>#,##0</c:formatCode>
                <c:ptCount val="3"/>
                <c:pt idx="0">
                  <c:v>585.75</c:v>
                </c:pt>
                <c:pt idx="1">
                  <c:v>702.9</c:v>
                </c:pt>
                <c:pt idx="2">
                  <c:v>781</c:v>
                </c:pt>
              </c:numCache>
            </c:numRef>
          </c:val>
        </c:ser>
        <c:ser>
          <c:idx val="2"/>
          <c:order val="2"/>
          <c:tx>
            <c:strRef>
              <c:f>'5-1'!$A$7</c:f>
              <c:strCache>
                <c:ptCount val="1"/>
                <c:pt idx="0">
                  <c:v>Reservas Posibles 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2086606803799249"/>
                  <c:y val="-1.3960757495881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9809062422314"/>
                  <c:y val="-1.0472217289988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1732849073372288"/>
                  <c:y val="-3.49073909666268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'5-1'!$B$4:$D$4</c:f>
              <c:strCache>
                <c:ptCount val="3"/>
                <c:pt idx="0">
                  <c:v>Escenario Bajo</c:v>
                </c:pt>
                <c:pt idx="1">
                  <c:v>Escenario Medio</c:v>
                </c:pt>
                <c:pt idx="2">
                  <c:v>Escenario Alto</c:v>
                </c:pt>
              </c:strCache>
            </c:strRef>
          </c:cat>
          <c:val>
            <c:numRef>
              <c:f>'5-1'!$B$7:$D$7</c:f>
              <c:numCache>
                <c:formatCode>#,##0</c:formatCode>
                <c:ptCount val="3"/>
                <c:pt idx="0">
                  <c:v>213</c:v>
                </c:pt>
                <c:pt idx="1">
                  <c:v>319.5</c:v>
                </c:pt>
                <c:pt idx="2">
                  <c:v>426</c:v>
                </c:pt>
              </c:numCache>
            </c:numRef>
          </c:val>
        </c:ser>
        <c:ser>
          <c:idx val="3"/>
          <c:order val="3"/>
          <c:tx>
            <c:strRef>
              <c:f>'5-1'!$A$8</c:f>
              <c:strCache>
                <c:ptCount val="1"/>
                <c:pt idx="0">
                  <c:v>Recuperación Mejorada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'5-1'!$B$4:$D$4</c:f>
              <c:strCache>
                <c:ptCount val="3"/>
                <c:pt idx="0">
                  <c:v>Escenario Bajo</c:v>
                </c:pt>
                <c:pt idx="1">
                  <c:v>Escenario Medio</c:v>
                </c:pt>
                <c:pt idx="2">
                  <c:v>Escenario Alto</c:v>
                </c:pt>
              </c:strCache>
            </c:strRef>
          </c:cat>
          <c:val>
            <c:numRef>
              <c:f>'5-1'!$B$8:$D$8</c:f>
              <c:numCache>
                <c:formatCode>#,##0</c:formatCode>
                <c:ptCount val="3"/>
                <c:pt idx="0">
                  <c:v>678.4</c:v>
                </c:pt>
                <c:pt idx="1">
                  <c:v>1017.5999999999999</c:v>
                </c:pt>
                <c:pt idx="2">
                  <c:v>1221.1199999999999</c:v>
                </c:pt>
              </c:numCache>
            </c:numRef>
          </c:val>
        </c:ser>
        <c:ser>
          <c:idx val="4"/>
          <c:order val="4"/>
          <c:tx>
            <c:strRef>
              <c:f>'5-1'!$A$9</c:f>
              <c:strCache>
                <c:ptCount val="1"/>
                <c:pt idx="0">
                  <c:v>Yet To Find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'5-1'!$B$4:$D$4</c:f>
              <c:strCache>
                <c:ptCount val="3"/>
                <c:pt idx="0">
                  <c:v>Escenario Bajo</c:v>
                </c:pt>
                <c:pt idx="1">
                  <c:v>Escenario Medio</c:v>
                </c:pt>
                <c:pt idx="2">
                  <c:v>Escenario Alto</c:v>
                </c:pt>
              </c:strCache>
            </c:strRef>
          </c:cat>
          <c:val>
            <c:numRef>
              <c:f>'5-1'!$B$9:$D$9</c:f>
              <c:numCache>
                <c:formatCode>#,##0</c:formatCode>
                <c:ptCount val="3"/>
                <c:pt idx="1">
                  <c:v>1571</c:v>
                </c:pt>
                <c:pt idx="2">
                  <c:v>2379</c:v>
                </c:pt>
              </c:numCache>
            </c:numRef>
          </c:val>
        </c:ser>
        <c:ser>
          <c:idx val="5"/>
          <c:order val="5"/>
          <c:tx>
            <c:strRef>
              <c:f>'5-1'!$A$10</c:f>
              <c:strCache>
                <c:ptCount val="1"/>
                <c:pt idx="0">
                  <c:v>Recursos No Convencionales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163008030154757"/>
                  <c:y val="-4.93018796668022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'5-1'!$B$4:$D$4</c:f>
              <c:strCache>
                <c:ptCount val="3"/>
                <c:pt idx="0">
                  <c:v>Escenario Bajo</c:v>
                </c:pt>
                <c:pt idx="1">
                  <c:v>Escenario Medio</c:v>
                </c:pt>
                <c:pt idx="2">
                  <c:v>Escenario Alto</c:v>
                </c:pt>
              </c:strCache>
            </c:strRef>
          </c:cat>
          <c:val>
            <c:numRef>
              <c:f>'5-1'!$B$10:$D$10</c:f>
              <c:numCache>
                <c:formatCode>General</c:formatCode>
                <c:ptCount val="3"/>
                <c:pt idx="2">
                  <c:v>500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4"/>
        <c:overlap val="100"/>
        <c:axId val="788659152"/>
        <c:axId val="520610624"/>
      </c:barChart>
      <c:catAx>
        <c:axId val="78865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20610624"/>
        <c:crosses val="autoZero"/>
        <c:auto val="1"/>
        <c:lblAlgn val="ctr"/>
        <c:lblOffset val="100"/>
        <c:noMultiLvlLbl val="0"/>
      </c:catAx>
      <c:valAx>
        <c:axId val="52061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</a:rPr>
                  <a:t>MBBL</a:t>
                </a:r>
              </a:p>
            </c:rich>
          </c:tx>
          <c:layout>
            <c:manualLayout>
              <c:xMode val="edge"/>
              <c:yMode val="edge"/>
              <c:x val="6.4901823211146849E-3"/>
              <c:y val="0.373604773136487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88659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89583333333267E-3"/>
          <c:y val="0.89676374829723549"/>
          <c:w val="0.96903315972222226"/>
          <c:h val="8.03374451659940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09023569023569"/>
          <c:y val="2.1132883742630528E-2"/>
          <c:w val="0.82447407407407403"/>
          <c:h val="0.80212457049426211"/>
        </c:manualLayout>
      </c:layout>
      <c:areaChart>
        <c:grouping val="stacked"/>
        <c:varyColors val="0"/>
        <c:ser>
          <c:idx val="0"/>
          <c:order val="0"/>
          <c:tx>
            <c:strRef>
              <c:f>'5-2'!$B$5</c:f>
              <c:strCache>
                <c:ptCount val="1"/>
                <c:pt idx="0">
                  <c:v>Escenario Bajo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rgbClr val="004805"/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'5-2'!$A$7:$A$27</c15:sqref>
                  </c15:fullRef>
                </c:ext>
              </c:extLst>
              <c:f>'5-2'!$A$7:$A$27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'5-2'!$B$6:$B$27</c15:sqref>
                  </c15:fullRef>
                </c:ext>
              </c:extLst>
              <c:f>'5-2'!$B$6:$B$26</c:f>
              <c:numCache>
                <c:formatCode>#,##0</c:formatCode>
                <c:ptCount val="21"/>
                <c:pt idx="0">
                  <c:v>898385.86274000001</c:v>
                </c:pt>
                <c:pt idx="1">
                  <c:v>955231.33146700007</c:v>
                </c:pt>
                <c:pt idx="2">
                  <c:v>969972.51463999995</c:v>
                </c:pt>
                <c:pt idx="3">
                  <c:v>950741.53667300008</c:v>
                </c:pt>
                <c:pt idx="4">
                  <c:v>904992.58687599993</c:v>
                </c:pt>
                <c:pt idx="5">
                  <c:v>839501.91945500008</c:v>
                </c:pt>
                <c:pt idx="6">
                  <c:v>760367.85351199994</c:v>
                </c:pt>
                <c:pt idx="7">
                  <c:v>673010.77304500004</c:v>
                </c:pt>
                <c:pt idx="8">
                  <c:v>582173.12694799982</c:v>
                </c:pt>
                <c:pt idx="9">
                  <c:v>491919.42901099997</c:v>
                </c:pt>
                <c:pt idx="10">
                  <c:v>405636.25792000035</c:v>
                </c:pt>
                <c:pt idx="11">
                  <c:v>326032.25725700019</c:v>
                </c:pt>
                <c:pt idx="12">
                  <c:v>255138.13549999974</c:v>
                </c:pt>
                <c:pt idx="13">
                  <c:v>194306.66602300026</c:v>
                </c:pt>
                <c:pt idx="14">
                  <c:v>144212.68709600053</c:v>
                </c:pt>
                <c:pt idx="15">
                  <c:v>104853.10188499989</c:v>
                </c:pt>
                <c:pt idx="16">
                  <c:v>75546.878451999859</c:v>
                </c:pt>
                <c:pt idx="17">
                  <c:v>54935.049754999694</c:v>
                </c:pt>
                <c:pt idx="18">
                  <c:v>40980.713648001314</c:v>
                </c:pt>
                <c:pt idx="19">
                  <c:v>30969.032881000661</c:v>
                </c:pt>
                <c:pt idx="20">
                  <c:v>21507.235100001679</c:v>
                </c:pt>
              </c:numCache>
            </c:numRef>
          </c:val>
        </c:ser>
        <c:ser>
          <c:idx val="1"/>
          <c:order val="1"/>
          <c:tx>
            <c:strRef>
              <c:f>'5-2'!$C$5</c:f>
              <c:strCache>
                <c:ptCount val="1"/>
                <c:pt idx="0">
                  <c:v>Escenario Medio 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rgbClr val="004805"/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'5-2'!$A$7:$A$27</c15:sqref>
                  </c15:fullRef>
                </c:ext>
              </c:extLst>
              <c:f>'5-2'!$A$7:$A$27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'5-2'!$C$6:$C$27</c15:sqref>
                  </c15:fullRef>
                </c:ext>
              </c:extLst>
              <c:f>'5-2'!$C$6:$C$26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24638.151307259166</c:v>
                </c:pt>
                <c:pt idx="3">
                  <c:v>52989.88729816502</c:v>
                </c:pt>
                <c:pt idx="4">
                  <c:v>102421.79116008194</c:v>
                </c:pt>
                <c:pt idx="5">
                  <c:v>160417.31276400405</c:v>
                </c:pt>
                <c:pt idx="6">
                  <c:v>221371.61380373454</c:v>
                </c:pt>
                <c:pt idx="7">
                  <c:v>279185.7483153895</c:v>
                </c:pt>
                <c:pt idx="8">
                  <c:v>328899.6843614254</c:v>
                </c:pt>
                <c:pt idx="9">
                  <c:v>366692.30403064314</c:v>
                </c:pt>
                <c:pt idx="10">
                  <c:v>389881.40343818319</c:v>
                </c:pt>
                <c:pt idx="11">
                  <c:v>396923.69272553187</c:v>
                </c:pt>
                <c:pt idx="12">
                  <c:v>387414.79606051667</c:v>
                </c:pt>
                <c:pt idx="13">
                  <c:v>362089.25163730595</c:v>
                </c:pt>
                <c:pt idx="14">
                  <c:v>322820.51167641015</c:v>
                </c:pt>
                <c:pt idx="15">
                  <c:v>272620.94242468599</c:v>
                </c:pt>
                <c:pt idx="16">
                  <c:v>215641.82415533048</c:v>
                </c:pt>
                <c:pt idx="17">
                  <c:v>157173.35116787974</c:v>
                </c:pt>
                <c:pt idx="18">
                  <c:v>103644.63178821882</c:v>
                </c:pt>
                <c:pt idx="19">
                  <c:v>62623.688368565607</c:v>
                </c:pt>
                <c:pt idx="20">
                  <c:v>42817.457287493198</c:v>
                </c:pt>
              </c:numCache>
            </c:numRef>
          </c:val>
        </c:ser>
        <c:ser>
          <c:idx val="2"/>
          <c:order val="2"/>
          <c:tx>
            <c:strRef>
              <c:f>'5-2'!$D$5</c:f>
              <c:strCache>
                <c:ptCount val="1"/>
                <c:pt idx="0">
                  <c:v>Escenario Alto 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004805"/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'5-2'!$A$7:$A$27</c15:sqref>
                  </c15:fullRef>
                </c:ext>
              </c:extLst>
              <c:f>'5-2'!$A$7:$A$27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'5-2'!$D$6:$D$27</c15:sqref>
                  </c15:fullRef>
                </c:ext>
              </c:extLst>
              <c:f>'5-2'!$D$6:$D$26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20866.288878941868</c:v>
                </c:pt>
                <c:pt idx="4">
                  <c:v>157026.5237446065</c:v>
                </c:pt>
                <c:pt idx="5">
                  <c:v>291254.82425151271</c:v>
                </c:pt>
                <c:pt idx="6">
                  <c:v>397594.70009422116</c:v>
                </c:pt>
                <c:pt idx="7">
                  <c:v>465298.3413496174</c:v>
                </c:pt>
                <c:pt idx="8">
                  <c:v>495198.95920576248</c:v>
                </c:pt>
                <c:pt idx="9">
                  <c:v>495065.59042300092</c:v>
                </c:pt>
                <c:pt idx="10">
                  <c:v>475769.21607446065</c:v>
                </c:pt>
                <c:pt idx="11">
                  <c:v>448260.19456586771</c:v>
                </c:pt>
                <c:pt idx="12">
                  <c:v>421357.00893477112</c:v>
                </c:pt>
                <c:pt idx="13">
                  <c:v>400346.32842909481</c:v>
                </c:pt>
                <c:pt idx="14">
                  <c:v>386394.38436500571</c:v>
                </c:pt>
                <c:pt idx="15">
                  <c:v>376769.66026434395</c:v>
                </c:pt>
                <c:pt idx="16">
                  <c:v>365876.89627102442</c:v>
                </c:pt>
                <c:pt idx="17">
                  <c:v>347102.4078472933</c:v>
                </c:pt>
                <c:pt idx="18">
                  <c:v>315470.71874890366</c:v>
                </c:pt>
                <c:pt idx="19">
                  <c:v>271112.50827997428</c:v>
                </c:pt>
                <c:pt idx="20">
                  <c:v>223543.87282681896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938376"/>
        <c:axId val="1143937984"/>
      </c:areaChart>
      <c:catAx>
        <c:axId val="1143938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3937984"/>
        <c:crosses val="autoZero"/>
        <c:auto val="1"/>
        <c:lblAlgn val="ctr"/>
        <c:lblOffset val="100"/>
        <c:noMultiLvlLbl val="0"/>
      </c:catAx>
      <c:valAx>
        <c:axId val="114393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</a:rPr>
                  <a:t>BPD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3938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355902777777844E-3"/>
          <c:y val="0.93094517902440699"/>
          <c:w val="0.99506440972222221"/>
          <c:h val="5.83660648976255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32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5372395833333332E-2"/>
          <c:y val="0.123755"/>
          <c:w val="0.79468958333333328"/>
          <c:h val="0.772053055555555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AD9D2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FF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4">
                  <a:lumMod val="90000"/>
                  <a:lumOff val="1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4"/>
            <c:bubble3D val="0"/>
            <c:spPr>
              <a:solidFill>
                <a:srgbClr val="FFB13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3.4265972222222225E-2"/>
                  <c:y val="0.1143138888888888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0388038194444445"/>
                  <c:y val="-0.1047777777777777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59409722222222E-2"/>
                  <c:y val="-3.85580555555555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4427083333333E-2"/>
                  <c:y val="5.30391666666666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0037065972222223"/>
                  <c:y val="0.1328952777777777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13324895833333333"/>
                  <c:y val="0.1282816666666666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24005399305555555"/>
                  <c:y val="9.06377777777777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32740190972222222"/>
                  <c:y val="1.447361111111111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27587951388888887"/>
                  <c:y val="-2.013805555555555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9761111111111111E-2"/>
                  <c:y val="-3.17430555555555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7.1319444444444366E-2"/>
                  <c:y val="-4.159000000000000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9092604166666666"/>
                  <c:y val="-4.971500000000000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8229722222222222"/>
                  <c:y val="0.1317024999999999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8497534722222223"/>
                  <c:y val="2.69216666666666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7682361111111111"/>
                  <c:y val="0.2460513888888888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'5-5'!$A$7:$A$21</c:f>
              <c:strCache>
                <c:ptCount val="15"/>
                <c:pt idx="0">
                  <c:v>Apiay</c:v>
                </c:pt>
                <c:pt idx="1">
                  <c:v>CIB</c:v>
                </c:pt>
                <c:pt idx="2">
                  <c:v>Rubiales</c:v>
                </c:pt>
                <c:pt idx="3">
                  <c:v>Porvenir</c:v>
                </c:pt>
                <c:pt idx="4">
                  <c:v>Orito</c:v>
                </c:pt>
                <c:pt idx="5">
                  <c:v>Araguaney</c:v>
                </c:pt>
                <c:pt idx="6">
                  <c:v>Tenay</c:v>
                </c:pt>
                <c:pt idx="7">
                  <c:v>Ayacucho</c:v>
                </c:pt>
                <c:pt idx="8">
                  <c:v>Caño Limon</c:v>
                </c:pt>
                <c:pt idx="9">
                  <c:v>Velasquez 26</c:v>
                </c:pt>
                <c:pt idx="10">
                  <c:v>Tibu</c:v>
                </c:pt>
                <c:pt idx="11">
                  <c:v>Santiago</c:v>
                </c:pt>
                <c:pt idx="12">
                  <c:v>Vasconia</c:v>
                </c:pt>
                <c:pt idx="13">
                  <c:v>Coveñas</c:v>
                </c:pt>
                <c:pt idx="14">
                  <c:v>Banadia</c:v>
                </c:pt>
              </c:strCache>
            </c:strRef>
          </c:cat>
          <c:val>
            <c:numRef>
              <c:f>'5-5'!$B$7:$B$21</c:f>
              <c:numCache>
                <c:formatCode>#,##0.0</c:formatCode>
                <c:ptCount val="15"/>
                <c:pt idx="0">
                  <c:v>1002.3332156652968</c:v>
                </c:pt>
                <c:pt idx="1">
                  <c:v>560.59305092786349</c:v>
                </c:pt>
                <c:pt idx="2">
                  <c:v>544.20827508808782</c:v>
                </c:pt>
                <c:pt idx="3">
                  <c:v>385.3416296659837</c:v>
                </c:pt>
                <c:pt idx="4">
                  <c:v>209.2278305166281</c:v>
                </c:pt>
                <c:pt idx="5">
                  <c:v>181.61349456010927</c:v>
                </c:pt>
                <c:pt idx="6">
                  <c:v>174.63032600063309</c:v>
                </c:pt>
                <c:pt idx="7">
                  <c:v>166.9530537827869</c:v>
                </c:pt>
                <c:pt idx="8">
                  <c:v>85.420499097677578</c:v>
                </c:pt>
                <c:pt idx="9">
                  <c:v>83.917324583562007</c:v>
                </c:pt>
                <c:pt idx="10">
                  <c:v>69.286450459655271</c:v>
                </c:pt>
                <c:pt idx="11">
                  <c:v>46.898988949453553</c:v>
                </c:pt>
                <c:pt idx="12">
                  <c:v>4.9552631031420766</c:v>
                </c:pt>
                <c:pt idx="13">
                  <c:v>3.0848800218579235</c:v>
                </c:pt>
                <c:pt idx="14">
                  <c:v>0.68608427868852462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55850694444445"/>
          <c:y val="1.9376388888888887E-2"/>
          <c:w val="0.88348194444444439"/>
          <c:h val="0.731758888888888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'5-6'!$A$7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invertIfNegative val="0"/>
          <c:cat>
            <c:numRef>
              <c:f>'5-6'!$B$6:$V$6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'5-6'!$B$7:$V$7</c:f>
              <c:numCache>
                <c:formatCode>0.0</c:formatCode>
                <c:ptCount val="21"/>
                <c:pt idx="0">
                  <c:v>251.07700616438356</c:v>
                </c:pt>
                <c:pt idx="1">
                  <c:v>254.46532377049175</c:v>
                </c:pt>
                <c:pt idx="2">
                  <c:v>226.40190705142606</c:v>
                </c:pt>
                <c:pt idx="3">
                  <c:v>202.5167054794521</c:v>
                </c:pt>
                <c:pt idx="4">
                  <c:v>206.94944589041097</c:v>
                </c:pt>
                <c:pt idx="5">
                  <c:v>215.2830681320072</c:v>
                </c:pt>
                <c:pt idx="6">
                  <c:v>232.99002729872575</c:v>
                </c:pt>
                <c:pt idx="7">
                  <c:v>199.71793365066583</c:v>
                </c:pt>
                <c:pt idx="8">
                  <c:v>183.62568652681531</c:v>
                </c:pt>
                <c:pt idx="9">
                  <c:v>150.69560519337176</c:v>
                </c:pt>
                <c:pt idx="10">
                  <c:v>121.8430748180714</c:v>
                </c:pt>
                <c:pt idx="11">
                  <c:v>99.39518471568114</c:v>
                </c:pt>
                <c:pt idx="12">
                  <c:v>81.122070998050503</c:v>
                </c:pt>
                <c:pt idx="13">
                  <c:v>68.390390693640313</c:v>
                </c:pt>
                <c:pt idx="14">
                  <c:v>57.392164683868565</c:v>
                </c:pt>
                <c:pt idx="15">
                  <c:v>43.769180048657134</c:v>
                </c:pt>
                <c:pt idx="16">
                  <c:v>23.549675868569867</c:v>
                </c:pt>
                <c:pt idx="17">
                  <c:v>17.525334236478727</c:v>
                </c:pt>
                <c:pt idx="18">
                  <c:v>2.0184273682115448</c:v>
                </c:pt>
                <c:pt idx="19">
                  <c:v>1.5572443802830878</c:v>
                </c:pt>
                <c:pt idx="20">
                  <c:v>1.1981697431001426</c:v>
                </c:pt>
              </c:numCache>
            </c:numRef>
          </c:val>
        </c:ser>
        <c:ser>
          <c:idx val="2"/>
          <c:order val="1"/>
          <c:tx>
            <c:strRef>
              <c:f>'5-6'!$A$8</c:f>
              <c:strCache>
                <c:ptCount val="1"/>
                <c:pt idx="0">
                  <c:v>Araguaney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'5-6'!$B$6:$V$6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'5-6'!$B$8:$V$8</c:f>
              <c:numCache>
                <c:formatCode>0.0</c:formatCode>
                <c:ptCount val="21"/>
                <c:pt idx="0">
                  <c:v>40.596404109589031</c:v>
                </c:pt>
                <c:pt idx="1">
                  <c:v>50.19534767759562</c:v>
                </c:pt>
                <c:pt idx="2">
                  <c:v>55.974470547945216</c:v>
                </c:pt>
                <c:pt idx="3">
                  <c:v>52.603978767123294</c:v>
                </c:pt>
                <c:pt idx="4">
                  <c:v>46.785706164383562</c:v>
                </c:pt>
                <c:pt idx="5">
                  <c:v>37.762058743169405</c:v>
                </c:pt>
                <c:pt idx="6">
                  <c:v>32.607195890410956</c:v>
                </c:pt>
                <c:pt idx="7">
                  <c:v>32.747347260273969</c:v>
                </c:pt>
                <c:pt idx="8">
                  <c:v>27.946615753424659</c:v>
                </c:pt>
                <c:pt idx="9">
                  <c:v>21.834227459016393</c:v>
                </c:pt>
                <c:pt idx="10">
                  <c:v>14.312286986301368</c:v>
                </c:pt>
                <c:pt idx="11">
                  <c:v>8.1034363013698645</c:v>
                </c:pt>
                <c:pt idx="12">
                  <c:v>3.4778212328767122</c:v>
                </c:pt>
                <c:pt idx="13">
                  <c:v>1.3672493169398909</c:v>
                </c:pt>
                <c:pt idx="14">
                  <c:v>0.68324246575342462</c:v>
                </c:pt>
                <c:pt idx="15">
                  <c:v>0.36988150684931509</c:v>
                </c:pt>
                <c:pt idx="16">
                  <c:v>0.25823287671232881</c:v>
                </c:pt>
                <c:pt idx="17">
                  <c:v>7.6368852459016395E-2</c:v>
                </c:pt>
                <c:pt idx="18">
                  <c:v>6.7859589041095889E-2</c:v>
                </c:pt>
                <c:pt idx="19">
                  <c:v>6.2058904109589037E-2</c:v>
                </c:pt>
                <c:pt idx="20">
                  <c:v>5.7803424657534241E-2</c:v>
                </c:pt>
              </c:numCache>
            </c:numRef>
          </c:val>
        </c:ser>
        <c:ser>
          <c:idx val="3"/>
          <c:order val="2"/>
          <c:tx>
            <c:strRef>
              <c:f>'5-6'!$A$9</c:f>
              <c:strCache>
                <c:ptCount val="1"/>
                <c:pt idx="0">
                  <c:v>Ayacucho</c:v>
                </c:pt>
              </c:strCache>
            </c:strRef>
          </c:tx>
          <c:spPr>
            <a:solidFill>
              <a:srgbClr val="005305"/>
            </a:solidFill>
            <a:ln>
              <a:noFill/>
            </a:ln>
            <a:effectLst/>
          </c:spPr>
          <c:invertIfNegative val="0"/>
          <c:cat>
            <c:numRef>
              <c:f>'5-6'!$B$6:$V$6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'5-6'!$B$9:$V$9</c:f>
              <c:numCache>
                <c:formatCode>0.0</c:formatCode>
                <c:ptCount val="21"/>
                <c:pt idx="0">
                  <c:v>25.276522602739725</c:v>
                </c:pt>
                <c:pt idx="1">
                  <c:v>31.774171448087433</c:v>
                </c:pt>
                <c:pt idx="2">
                  <c:v>32.795541780821914</c:v>
                </c:pt>
                <c:pt idx="3">
                  <c:v>33.277797260273971</c:v>
                </c:pt>
                <c:pt idx="4">
                  <c:v>31.34253904109589</c:v>
                </c:pt>
                <c:pt idx="5">
                  <c:v>28.502888661202185</c:v>
                </c:pt>
                <c:pt idx="6">
                  <c:v>25.889989726027402</c:v>
                </c:pt>
                <c:pt idx="7">
                  <c:v>22.927363698630135</c:v>
                </c:pt>
                <c:pt idx="8">
                  <c:v>20.046096575342467</c:v>
                </c:pt>
                <c:pt idx="9">
                  <c:v>17.516831284153007</c:v>
                </c:pt>
                <c:pt idx="10">
                  <c:v>15.139026027397261</c:v>
                </c:pt>
                <c:pt idx="11">
                  <c:v>13.344541780821917</c:v>
                </c:pt>
                <c:pt idx="12">
                  <c:v>11.682520547945206</c:v>
                </c:pt>
                <c:pt idx="13">
                  <c:v>10.150828551912568</c:v>
                </c:pt>
                <c:pt idx="14">
                  <c:v>8.8743910958904113</c:v>
                </c:pt>
                <c:pt idx="15">
                  <c:v>7.8602123287671226</c:v>
                </c:pt>
                <c:pt idx="16">
                  <c:v>6.855236301369863</c:v>
                </c:pt>
                <c:pt idx="17">
                  <c:v>6.2074214480874321</c:v>
                </c:pt>
                <c:pt idx="18">
                  <c:v>5.6998363013698627</c:v>
                </c:pt>
                <c:pt idx="19">
                  <c:v>4.894246575342466</c:v>
                </c:pt>
                <c:pt idx="20">
                  <c:v>4.2649589041095899</c:v>
                </c:pt>
              </c:numCache>
            </c:numRef>
          </c:val>
        </c:ser>
        <c:ser>
          <c:idx val="4"/>
          <c:order val="3"/>
          <c:tx>
            <c:strRef>
              <c:f>'5-6'!$A$10</c:f>
              <c:strCache>
                <c:ptCount val="1"/>
                <c:pt idx="0">
                  <c:v>Banadia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'5-6'!$B$10:$V$10</c:f>
              <c:numCache>
                <c:formatCode>0.0</c:formatCode>
                <c:ptCount val="21"/>
                <c:pt idx="0">
                  <c:v>0.11001095890410958</c:v>
                </c:pt>
                <c:pt idx="1">
                  <c:v>0.19145901639344262</c:v>
                </c:pt>
                <c:pt idx="2">
                  <c:v>0.18347945205479452</c:v>
                </c:pt>
                <c:pt idx="3">
                  <c:v>0.17533972602739725</c:v>
                </c:pt>
                <c:pt idx="4">
                  <c:v>0.16758630136986302</c:v>
                </c:pt>
                <c:pt idx="5">
                  <c:v>0.15975409836065574</c:v>
                </c:pt>
                <c:pt idx="6">
                  <c:v>0.15314794520547945</c:v>
                </c:pt>
                <c:pt idx="7">
                  <c:v>0.14641369863013698</c:v>
                </c:pt>
                <c:pt idx="8">
                  <c:v>0.13999726027397261</c:v>
                </c:pt>
                <c:pt idx="9">
                  <c:v>0.13350819672131145</c:v>
                </c:pt>
                <c:pt idx="10">
                  <c:v>0.12803835616438358</c:v>
                </c:pt>
                <c:pt idx="11">
                  <c:v>0.12245479452054794</c:v>
                </c:pt>
                <c:pt idx="12">
                  <c:v>6.8493150684931503E-2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5"/>
          <c:order val="4"/>
          <c:tx>
            <c:strRef>
              <c:f>'5-6'!$A$11</c:f>
              <c:strCache>
                <c:ptCount val="1"/>
                <c:pt idx="0">
                  <c:v>Caño Limon</c:v>
                </c:pt>
              </c:strCache>
            </c:strRef>
          </c:tx>
          <c:spPr>
            <a:solidFill>
              <a:srgbClr val="548D00"/>
            </a:solidFill>
            <a:ln>
              <a:noFill/>
            </a:ln>
            <a:effectLst/>
          </c:spPr>
          <c:invertIfNegative val="0"/>
          <c:cat>
            <c:numRef>
              <c:f>'5-6'!$B$6:$V$6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'5-6'!$B$11:$V$11</c:f>
              <c:numCache>
                <c:formatCode>0.0</c:formatCode>
                <c:ptCount val="21"/>
                <c:pt idx="0">
                  <c:v>50.13423698630136</c:v>
                </c:pt>
                <c:pt idx="1">
                  <c:v>46.765129781420768</c:v>
                </c:pt>
                <c:pt idx="2">
                  <c:v>35.646065753424665</c:v>
                </c:pt>
                <c:pt idx="3">
                  <c:v>27.480558219178082</c:v>
                </c:pt>
                <c:pt idx="4">
                  <c:v>21.667823287671229</c:v>
                </c:pt>
                <c:pt idx="5">
                  <c:v>16.737119535519128</c:v>
                </c:pt>
                <c:pt idx="6">
                  <c:v>7.8003808219178081</c:v>
                </c:pt>
                <c:pt idx="7">
                  <c:v>0.49091232876712332</c:v>
                </c:pt>
                <c:pt idx="8">
                  <c:v>0.37704657534246577</c:v>
                </c:pt>
                <c:pt idx="9">
                  <c:v>0.30202185792349728</c:v>
                </c:pt>
                <c:pt idx="10">
                  <c:v>0.2515849315068493</c:v>
                </c:pt>
                <c:pt idx="11">
                  <c:v>0.21271917808219176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0"/>
          <c:order val="5"/>
          <c:tx>
            <c:strRef>
              <c:f>'5-6'!$A$12</c:f>
              <c:strCache>
                <c:ptCount val="1"/>
                <c:pt idx="0">
                  <c:v>CIB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'5-6'!$B$12:$V$12</c:f>
              <c:numCache>
                <c:formatCode>0.0</c:formatCode>
                <c:ptCount val="21"/>
                <c:pt idx="0">
                  <c:v>91.049679429536525</c:v>
                </c:pt>
                <c:pt idx="1">
                  <c:v>106.19187037764803</c:v>
                </c:pt>
                <c:pt idx="2">
                  <c:v>117.50778462834046</c:v>
                </c:pt>
                <c:pt idx="3">
                  <c:v>127.10928082191779</c:v>
                </c:pt>
                <c:pt idx="4">
                  <c:v>134.26574532521664</c:v>
                </c:pt>
                <c:pt idx="5">
                  <c:v>133.78446690317759</c:v>
                </c:pt>
                <c:pt idx="6">
                  <c:v>123.74232004001092</c:v>
                </c:pt>
                <c:pt idx="7">
                  <c:v>106.85793114986657</c:v>
                </c:pt>
                <c:pt idx="8">
                  <c:v>98.437733424247099</c:v>
                </c:pt>
                <c:pt idx="9">
                  <c:v>84.050465665493974</c:v>
                </c:pt>
                <c:pt idx="10">
                  <c:v>71.35392774416934</c:v>
                </c:pt>
                <c:pt idx="11">
                  <c:v>59.568349797898392</c:v>
                </c:pt>
                <c:pt idx="12">
                  <c:v>52.275266249409967</c:v>
                </c:pt>
                <c:pt idx="13">
                  <c:v>40.02042603885436</c:v>
                </c:pt>
                <c:pt idx="14">
                  <c:v>25.065343812186246</c:v>
                </c:pt>
                <c:pt idx="15">
                  <c:v>19.587669834711491</c:v>
                </c:pt>
                <c:pt idx="16">
                  <c:v>7.8546954998377965</c:v>
                </c:pt>
                <c:pt idx="17">
                  <c:v>6.2061726825321841</c:v>
                </c:pt>
                <c:pt idx="18">
                  <c:v>5.548085789958928</c:v>
                </c:pt>
                <c:pt idx="19">
                  <c:v>4.7780989649777332</c:v>
                </c:pt>
                <c:pt idx="20">
                  <c:v>4.2784399296614559</c:v>
                </c:pt>
              </c:numCache>
            </c:numRef>
          </c:val>
        </c:ser>
        <c:ser>
          <c:idx val="6"/>
          <c:order val="6"/>
          <c:tx>
            <c:strRef>
              <c:f>'5-6'!$A$13</c:f>
              <c:strCache>
                <c:ptCount val="1"/>
                <c:pt idx="0">
                  <c:v>Coveñas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  <a:prstDash val="sysDot"/>
            </a:ln>
            <a:effectLst/>
          </c:spPr>
          <c:invertIfNegative val="0"/>
          <c:cat>
            <c:numRef>
              <c:f>'5-6'!$B$6:$V$6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'5-6'!$B$13:$V$13</c:f>
              <c:numCache>
                <c:formatCode>0.0</c:formatCode>
                <c:ptCount val="21"/>
                <c:pt idx="0">
                  <c:v>1.0174164383561641</c:v>
                </c:pt>
                <c:pt idx="1">
                  <c:v>0.91389754098360654</c:v>
                </c:pt>
                <c:pt idx="2">
                  <c:v>0.84600136986301377</c:v>
                </c:pt>
                <c:pt idx="3">
                  <c:v>0.71030684931506849</c:v>
                </c:pt>
                <c:pt idx="4">
                  <c:v>0.6306979452054795</c:v>
                </c:pt>
                <c:pt idx="5">
                  <c:v>0.57003142076502733</c:v>
                </c:pt>
                <c:pt idx="6">
                  <c:v>0.53182465753424646</c:v>
                </c:pt>
                <c:pt idx="7">
                  <c:v>0.43650342465753428</c:v>
                </c:pt>
                <c:pt idx="8">
                  <c:v>0.39321027397260278</c:v>
                </c:pt>
                <c:pt idx="9">
                  <c:v>0.26129918032786886</c:v>
                </c:pt>
                <c:pt idx="10">
                  <c:v>0.22619041095890413</c:v>
                </c:pt>
                <c:pt idx="11">
                  <c:v>0.1694486301369863</c:v>
                </c:pt>
                <c:pt idx="12">
                  <c:v>0.11898013698630137</c:v>
                </c:pt>
                <c:pt idx="13">
                  <c:v>8.1704918032786872E-2</c:v>
                </c:pt>
                <c:pt idx="14">
                  <c:v>7.1384931506849311E-2</c:v>
                </c:pt>
                <c:pt idx="15">
                  <c:v>4.8799315068493145E-2</c:v>
                </c:pt>
                <c:pt idx="16">
                  <c:v>1.3138356164383563E-2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7"/>
          <c:order val="7"/>
          <c:tx>
            <c:strRef>
              <c:f>'5-6'!$A$14</c:f>
              <c:strCache>
                <c:ptCount val="1"/>
                <c:pt idx="0">
                  <c:v>Orito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'5-6'!$B$14:$V$14</c:f>
              <c:numCache>
                <c:formatCode>0.0</c:formatCode>
                <c:ptCount val="21"/>
                <c:pt idx="0">
                  <c:v>41.910975244886473</c:v>
                </c:pt>
                <c:pt idx="1">
                  <c:v>58.560508879781423</c:v>
                </c:pt>
                <c:pt idx="2">
                  <c:v>73.242792465753411</c:v>
                </c:pt>
                <c:pt idx="3">
                  <c:v>68.394970547945206</c:v>
                </c:pt>
                <c:pt idx="4">
                  <c:v>60.891686301369859</c:v>
                </c:pt>
                <c:pt idx="5">
                  <c:v>53.777882476233252</c:v>
                </c:pt>
                <c:pt idx="6">
                  <c:v>39.686765955535591</c:v>
                </c:pt>
                <c:pt idx="7">
                  <c:v>20.819515841387933</c:v>
                </c:pt>
                <c:pt idx="8">
                  <c:v>14.324637250759658</c:v>
                </c:pt>
                <c:pt idx="9">
                  <c:v>10.234931560771479</c:v>
                </c:pt>
                <c:pt idx="10">
                  <c:v>8.0125959512116225</c:v>
                </c:pt>
                <c:pt idx="11">
                  <c:v>6.6102433507118752</c:v>
                </c:pt>
                <c:pt idx="12">
                  <c:v>5.5649973211190211</c:v>
                </c:pt>
                <c:pt idx="13">
                  <c:v>5.0113521226294688</c:v>
                </c:pt>
                <c:pt idx="14">
                  <c:v>4.1264659144559266</c:v>
                </c:pt>
                <c:pt idx="15">
                  <c:v>4.2526934082506287</c:v>
                </c:pt>
                <c:pt idx="16">
                  <c:v>3.1608213293060059</c:v>
                </c:pt>
                <c:pt idx="17">
                  <c:v>1.9302817882352754</c:v>
                </c:pt>
                <c:pt idx="18">
                  <c:v>1.4520414064203238</c:v>
                </c:pt>
                <c:pt idx="19">
                  <c:v>0.85215252908323136</c:v>
                </c:pt>
                <c:pt idx="20">
                  <c:v>0.34254271822510463</c:v>
                </c:pt>
              </c:numCache>
            </c:numRef>
          </c:val>
        </c:ser>
        <c:ser>
          <c:idx val="8"/>
          <c:order val="8"/>
          <c:tx>
            <c:strRef>
              <c:f>'5-6'!$A$15</c:f>
              <c:strCache>
                <c:ptCount val="1"/>
                <c:pt idx="0">
                  <c:v>Porvenir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'5-6'!$B$15:$V$15</c:f>
              <c:numCache>
                <c:formatCode>0.0</c:formatCode>
                <c:ptCount val="21"/>
                <c:pt idx="0">
                  <c:v>140.05772808219177</c:v>
                </c:pt>
                <c:pt idx="1">
                  <c:v>140.19198907103825</c:v>
                </c:pt>
                <c:pt idx="2">
                  <c:v>117.81232945205484</c:v>
                </c:pt>
                <c:pt idx="3">
                  <c:v>121.14136301369862</c:v>
                </c:pt>
                <c:pt idx="4">
                  <c:v>100.10497945205479</c:v>
                </c:pt>
                <c:pt idx="5">
                  <c:v>76.382163251366137</c:v>
                </c:pt>
                <c:pt idx="6">
                  <c:v>57.25680958904109</c:v>
                </c:pt>
                <c:pt idx="7">
                  <c:v>43.178720547945211</c:v>
                </c:pt>
                <c:pt idx="8">
                  <c:v>33.689349999999997</c:v>
                </c:pt>
                <c:pt idx="9">
                  <c:v>26.636021174863387</c:v>
                </c:pt>
                <c:pt idx="10">
                  <c:v>21.448663698630138</c:v>
                </c:pt>
                <c:pt idx="11">
                  <c:v>17.099165068493154</c:v>
                </c:pt>
                <c:pt idx="12">
                  <c:v>14.037004794520549</c:v>
                </c:pt>
                <c:pt idx="13">
                  <c:v>9.9784685792349723</c:v>
                </c:pt>
                <c:pt idx="14">
                  <c:v>7.0746095890410965</c:v>
                </c:pt>
                <c:pt idx="15">
                  <c:v>4.5059643835616434</c:v>
                </c:pt>
                <c:pt idx="16">
                  <c:v>4.0206924657534246</c:v>
                </c:pt>
                <c:pt idx="17">
                  <c:v>3.038866803278689</c:v>
                </c:pt>
                <c:pt idx="18">
                  <c:v>0.27923219178082187</c:v>
                </c:pt>
                <c:pt idx="19">
                  <c:v>0.25643835616438354</c:v>
                </c:pt>
                <c:pt idx="20">
                  <c:v>0.24013698630136987</c:v>
                </c:pt>
              </c:numCache>
            </c:numRef>
          </c:val>
        </c:ser>
        <c:ser>
          <c:idx val="9"/>
          <c:order val="9"/>
          <c:tx>
            <c:strRef>
              <c:f>'5-6'!$A$16</c:f>
              <c:strCache>
                <c:ptCount val="1"/>
                <c:pt idx="0">
                  <c:v>Rubiales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'5-6'!$B$16:$V$16</c:f>
              <c:numCache>
                <c:formatCode>0.0</c:formatCode>
                <c:ptCount val="21"/>
                <c:pt idx="0">
                  <c:v>185.13276849315068</c:v>
                </c:pt>
                <c:pt idx="1">
                  <c:v>170.30622882513663</c:v>
                </c:pt>
                <c:pt idx="2">
                  <c:v>156.13350410958904</c:v>
                </c:pt>
                <c:pt idx="3">
                  <c:v>155.64318630136984</c:v>
                </c:pt>
                <c:pt idx="4">
                  <c:v>144.03893972602739</c:v>
                </c:pt>
                <c:pt idx="5">
                  <c:v>148.05580410210342</c:v>
                </c:pt>
                <c:pt idx="6">
                  <c:v>122.48172433268975</c:v>
                </c:pt>
                <c:pt idx="7">
                  <c:v>97.945060673328527</c:v>
                </c:pt>
                <c:pt idx="8">
                  <c:v>71.851416518921738</c:v>
                </c:pt>
                <c:pt idx="9">
                  <c:v>51.389502635544723</c:v>
                </c:pt>
                <c:pt idx="10">
                  <c:v>32.748271345464332</c:v>
                </c:pt>
                <c:pt idx="11">
                  <c:v>18.347422349434659</c:v>
                </c:pt>
                <c:pt idx="12">
                  <c:v>6.7366526726427507</c:v>
                </c:pt>
                <c:pt idx="13">
                  <c:v>4.1600257948079138</c:v>
                </c:pt>
                <c:pt idx="14">
                  <c:v>1.9978369674671039</c:v>
                </c:pt>
                <c:pt idx="15">
                  <c:v>0.72000839908315628</c:v>
                </c:pt>
                <c:pt idx="16">
                  <c:v>0.46933444295721793</c:v>
                </c:pt>
                <c:pt idx="17">
                  <c:v>0.30593368025491846</c:v>
                </c:pt>
                <c:pt idx="18">
                  <c:v>0.19887671346666427</c:v>
                </c:pt>
                <c:pt idx="19">
                  <c:v>0.12999211791626478</c:v>
                </c:pt>
                <c:pt idx="20">
                  <c:v>8.4734814661534097E-2</c:v>
                </c:pt>
              </c:numCache>
            </c:numRef>
          </c:val>
        </c:ser>
        <c:ser>
          <c:idx val="10"/>
          <c:order val="10"/>
          <c:tx>
            <c:strRef>
              <c:f>'5-6'!$A$17</c:f>
              <c:strCache>
                <c:ptCount val="1"/>
                <c:pt idx="0">
                  <c:v>Santiago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'5-6'!$B$17:$V$17</c:f>
              <c:numCache>
                <c:formatCode>0.0</c:formatCode>
                <c:ptCount val="21"/>
                <c:pt idx="0">
                  <c:v>18.094318493150688</c:v>
                </c:pt>
                <c:pt idx="1">
                  <c:v>19.179665983606554</c:v>
                </c:pt>
                <c:pt idx="2">
                  <c:v>18.333301369863008</c:v>
                </c:pt>
                <c:pt idx="3">
                  <c:v>14.223915068493152</c:v>
                </c:pt>
                <c:pt idx="4">
                  <c:v>11.608284246575343</c:v>
                </c:pt>
                <c:pt idx="5">
                  <c:v>9.0725969945355196</c:v>
                </c:pt>
                <c:pt idx="6">
                  <c:v>6.5002424657534252</c:v>
                </c:pt>
                <c:pt idx="7">
                  <c:v>4.5138171232876703</c:v>
                </c:pt>
                <c:pt idx="8">
                  <c:v>3.4964924657534246</c:v>
                </c:pt>
                <c:pt idx="9">
                  <c:v>2.4655942622950819</c:v>
                </c:pt>
                <c:pt idx="10">
                  <c:v>1.6303917808219175</c:v>
                </c:pt>
                <c:pt idx="11">
                  <c:v>1.1876369863013698</c:v>
                </c:pt>
                <c:pt idx="12">
                  <c:v>0.91992602739726037</c:v>
                </c:pt>
                <c:pt idx="13">
                  <c:v>0.48015027322404374</c:v>
                </c:pt>
                <c:pt idx="14">
                  <c:v>0.44191438356164381</c:v>
                </c:pt>
                <c:pt idx="15">
                  <c:v>0.39014315068493155</c:v>
                </c:pt>
                <c:pt idx="16">
                  <c:v>0.28623424657534247</c:v>
                </c:pt>
                <c:pt idx="17">
                  <c:v>0.21754986338797813</c:v>
                </c:pt>
                <c:pt idx="18">
                  <c:v>9.2534246575342483E-2</c:v>
                </c:pt>
                <c:pt idx="19">
                  <c:v>5.6465753424657532E-2</c:v>
                </c:pt>
                <c:pt idx="20">
                  <c:v>4.8041095890410959E-2</c:v>
                </c:pt>
              </c:numCache>
            </c:numRef>
          </c:val>
        </c:ser>
        <c:ser>
          <c:idx val="11"/>
          <c:order val="11"/>
          <c:tx>
            <c:strRef>
              <c:f>'5-6'!$A$18</c:f>
              <c:strCache>
                <c:ptCount val="1"/>
                <c:pt idx="0">
                  <c:v>Tenay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'5-6'!$B$6:$V$6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'5-6'!$B$18:$V$18</c:f>
              <c:numCache>
                <c:formatCode>0.0</c:formatCode>
                <c:ptCount val="21"/>
                <c:pt idx="0">
                  <c:v>49.451726027397264</c:v>
                </c:pt>
                <c:pt idx="1">
                  <c:v>53.724478029792657</c:v>
                </c:pt>
                <c:pt idx="2">
                  <c:v>51.812928351673044</c:v>
                </c:pt>
                <c:pt idx="3">
                  <c:v>48.471747260273965</c:v>
                </c:pt>
                <c:pt idx="4">
                  <c:v>44.276294625053907</c:v>
                </c:pt>
                <c:pt idx="5">
                  <c:v>39.897655455717718</c:v>
                </c:pt>
                <c:pt idx="6">
                  <c:v>31.772495848963398</c:v>
                </c:pt>
                <c:pt idx="7">
                  <c:v>25.097281101122277</c:v>
                </c:pt>
                <c:pt idx="8">
                  <c:v>18.401755199604011</c:v>
                </c:pt>
                <c:pt idx="9">
                  <c:v>14.162574719192124</c:v>
                </c:pt>
                <c:pt idx="10">
                  <c:v>11.408408441587783</c:v>
                </c:pt>
                <c:pt idx="11">
                  <c:v>8.9026324190867587</c:v>
                </c:pt>
                <c:pt idx="12">
                  <c:v>6.8049547945205475</c:v>
                </c:pt>
                <c:pt idx="13">
                  <c:v>5.608351775956284</c:v>
                </c:pt>
                <c:pt idx="14">
                  <c:v>5.1326965753424654</c:v>
                </c:pt>
                <c:pt idx="15">
                  <c:v>4.3333356164383554</c:v>
                </c:pt>
                <c:pt idx="16">
                  <c:v>3.1551815068493152</c:v>
                </c:pt>
                <c:pt idx="17">
                  <c:v>2.5486810109289619</c:v>
                </c:pt>
                <c:pt idx="18">
                  <c:v>2.209254109589041</c:v>
                </c:pt>
                <c:pt idx="19">
                  <c:v>1.8080130136986299</c:v>
                </c:pt>
                <c:pt idx="20">
                  <c:v>1.321577397260274</c:v>
                </c:pt>
              </c:numCache>
            </c:numRef>
          </c:val>
        </c:ser>
        <c:ser>
          <c:idx val="12"/>
          <c:order val="12"/>
          <c:tx>
            <c:strRef>
              <c:f>'5-6'!$A$19</c:f>
              <c:strCache>
                <c:ptCount val="1"/>
                <c:pt idx="0">
                  <c:v>Tibu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'5-6'!$B$6:$V$6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'5-6'!$B$19:$V$19</c:f>
              <c:numCache>
                <c:formatCode>0.0</c:formatCode>
                <c:ptCount val="21"/>
                <c:pt idx="0">
                  <c:v>5.8059630136986309</c:v>
                </c:pt>
                <c:pt idx="1">
                  <c:v>9.3831905737704915</c:v>
                </c:pt>
                <c:pt idx="2">
                  <c:v>13.11696006063328</c:v>
                </c:pt>
                <c:pt idx="3">
                  <c:v>15.974755479452055</c:v>
                </c:pt>
                <c:pt idx="4">
                  <c:v>17.464065753424656</c:v>
                </c:pt>
                <c:pt idx="5">
                  <c:v>15.741347706557553</c:v>
                </c:pt>
                <c:pt idx="6">
                  <c:v>14.15332356822864</c:v>
                </c:pt>
                <c:pt idx="7">
                  <c:v>12.71441675796417</c:v>
                </c:pt>
                <c:pt idx="8">
                  <c:v>11.441816291234263</c:v>
                </c:pt>
                <c:pt idx="9">
                  <c:v>10.330888145341444</c:v>
                </c:pt>
                <c:pt idx="10">
                  <c:v>9.3741817682748252</c:v>
                </c:pt>
                <c:pt idx="11">
                  <c:v>7.6556613543882284</c:v>
                </c:pt>
                <c:pt idx="12">
                  <c:v>4.5862157534246579</c:v>
                </c:pt>
                <c:pt idx="13">
                  <c:v>4.1855683060109286</c:v>
                </c:pt>
                <c:pt idx="14">
                  <c:v>3.8728561643835615</c:v>
                </c:pt>
                <c:pt idx="15">
                  <c:v>3.2290109589041096</c:v>
                </c:pt>
                <c:pt idx="16">
                  <c:v>2.9336691780821922</c:v>
                </c:pt>
                <c:pt idx="17">
                  <c:v>2.7027137978142077</c:v>
                </c:pt>
                <c:pt idx="18">
                  <c:v>2.4924671232876707</c:v>
                </c:pt>
                <c:pt idx="19">
                  <c:v>1.8471595890410961</c:v>
                </c:pt>
                <c:pt idx="20">
                  <c:v>1.6520027397260273</c:v>
                </c:pt>
              </c:numCache>
            </c:numRef>
          </c:val>
        </c:ser>
        <c:ser>
          <c:idx val="13"/>
          <c:order val="13"/>
          <c:tx>
            <c:strRef>
              <c:f>'5-6'!$A$20</c:f>
              <c:strCache>
                <c:ptCount val="1"/>
                <c:pt idx="0">
                  <c:v>Vasconia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'5-6'!$B$6:$V$6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'5-6'!$B$20:$V$20</c:f>
              <c:numCache>
                <c:formatCode>0.0</c:formatCode>
                <c:ptCount val="21"/>
                <c:pt idx="0">
                  <c:v>3.3598349315068496</c:v>
                </c:pt>
                <c:pt idx="1">
                  <c:v>2.8521352459016391</c:v>
                </c:pt>
                <c:pt idx="2">
                  <c:v>2.6558513698630142</c:v>
                </c:pt>
                <c:pt idx="3">
                  <c:v>2.3420479452054792</c:v>
                </c:pt>
                <c:pt idx="4">
                  <c:v>0.51140273972602734</c:v>
                </c:pt>
                <c:pt idx="5">
                  <c:v>0.45485450819672141</c:v>
                </c:pt>
                <c:pt idx="6">
                  <c:v>0.40987602739726031</c:v>
                </c:pt>
                <c:pt idx="7">
                  <c:v>0.29282054794520546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'5-6'!$A$21</c:f>
              <c:strCache>
                <c:ptCount val="1"/>
                <c:pt idx="0">
                  <c:v>Velasquez 26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'5-6'!$B$6:$V$6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'5-6'!$B$21:$V$21</c:f>
              <c:numCache>
                <c:formatCode>0.0</c:formatCode>
                <c:ptCount val="21"/>
                <c:pt idx="0">
                  <c:v>38.346184931506855</c:v>
                </c:pt>
                <c:pt idx="1">
                  <c:v>40.505271174863388</c:v>
                </c:pt>
                <c:pt idx="2">
                  <c:v>41.272922995733211</c:v>
                </c:pt>
                <c:pt idx="3">
                  <c:v>38.038968493150676</c:v>
                </c:pt>
                <c:pt idx="4">
                  <c:v>13.45302397260274</c:v>
                </c:pt>
                <c:pt idx="5">
                  <c:v>8.3210616503602068</c:v>
                </c:pt>
                <c:pt idx="6">
                  <c:v>5.5355630479107987</c:v>
                </c:pt>
                <c:pt idx="7">
                  <c:v>5.2722291389000313</c:v>
                </c:pt>
                <c:pt idx="8">
                  <c:v>4.8319834580164924</c:v>
                </c:pt>
                <c:pt idx="9">
                  <c:v>4.3395537067797658</c:v>
                </c:pt>
                <c:pt idx="10">
                  <c:v>3.7544496921991479</c:v>
                </c:pt>
                <c:pt idx="11">
                  <c:v>2.6259938356164385</c:v>
                </c:pt>
                <c:pt idx="12">
                  <c:v>1.978580821917808</c:v>
                </c:pt>
                <c:pt idx="13">
                  <c:v>1.6153435792349728</c:v>
                </c:pt>
                <c:pt idx="14">
                  <c:v>1.3360938356164385</c:v>
                </c:pt>
                <c:pt idx="15">
                  <c:v>1.167849315068493</c:v>
                </c:pt>
                <c:pt idx="16">
                  <c:v>1.4641726027397259</c:v>
                </c:pt>
                <c:pt idx="17">
                  <c:v>0.88410724043715849</c:v>
                </c:pt>
                <c:pt idx="18">
                  <c:v>0.39533630136986303</c:v>
                </c:pt>
                <c:pt idx="19">
                  <c:v>0.38382328767123292</c:v>
                </c:pt>
                <c:pt idx="20">
                  <c:v>0.35288013698630138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143939160"/>
        <c:axId val="1143935632"/>
      </c:barChart>
      <c:catAx>
        <c:axId val="1143939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3935632"/>
        <c:crosses val="autoZero"/>
        <c:auto val="1"/>
        <c:lblAlgn val="ctr"/>
        <c:lblOffset val="100"/>
        <c:noMultiLvlLbl val="0"/>
      </c:catAx>
      <c:valAx>
        <c:axId val="1143935632"/>
        <c:scaling>
          <c:orientation val="minMax"/>
          <c:max val="1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solidFill>
                      <a:sysClr val="windowText" lastClr="000000"/>
                    </a:solidFill>
                    <a:latin typeface="+mj-lt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5.4930555555555557E-3"/>
              <c:y val="0.318943333333333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3939160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145833333333334E-3"/>
          <c:y val="0.86384472222222219"/>
          <c:w val="0.99030086805555551"/>
          <c:h val="0.127335833333333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63939393939395"/>
          <c:y val="1.9376388888888887E-2"/>
          <c:w val="0.82729343434343439"/>
          <c:h val="0.76257888888888892"/>
        </c:manualLayout>
      </c:layout>
      <c:areaChart>
        <c:grouping val="stacked"/>
        <c:varyColors val="0"/>
        <c:ser>
          <c:idx val="0"/>
          <c:order val="0"/>
          <c:tx>
            <c:strRef>
              <c:f>'5-7'!$A$11</c:f>
              <c:strCache>
                <c:ptCount val="1"/>
                <c:pt idx="0">
                  <c:v>Livianos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  <a:effectLst/>
          </c:spPr>
          <c:cat>
            <c:numRef>
              <c:f>'5-7'!$B$10:$V$10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'5-7'!$B$11:$V$11</c:f>
              <c:numCache>
                <c:formatCode>#,##0</c:formatCode>
                <c:ptCount val="21"/>
                <c:pt idx="0">
                  <c:v>45000</c:v>
                </c:pt>
                <c:pt idx="1">
                  <c:v>45000</c:v>
                </c:pt>
                <c:pt idx="2">
                  <c:v>45000</c:v>
                </c:pt>
                <c:pt idx="3">
                  <c:v>45000</c:v>
                </c:pt>
                <c:pt idx="4">
                  <c:v>45000</c:v>
                </c:pt>
                <c:pt idx="5">
                  <c:v>45000</c:v>
                </c:pt>
                <c:pt idx="6">
                  <c:v>45000</c:v>
                </c:pt>
                <c:pt idx="7">
                  <c:v>45000</c:v>
                </c:pt>
                <c:pt idx="8">
                  <c:v>42775.586991635544</c:v>
                </c:pt>
                <c:pt idx="9">
                  <c:v>13234.758651256199</c:v>
                </c:pt>
                <c:pt idx="10">
                  <c:v>2694.3834736496165</c:v>
                </c:pt>
                <c:pt idx="11">
                  <c:v>169.44863013698631</c:v>
                </c:pt>
                <c:pt idx="12">
                  <c:v>118.98013698630137</c:v>
                </c:pt>
                <c:pt idx="13">
                  <c:v>81.704918032786878</c:v>
                </c:pt>
                <c:pt idx="14">
                  <c:v>71.384931506849313</c:v>
                </c:pt>
                <c:pt idx="15">
                  <c:v>48.799315068493144</c:v>
                </c:pt>
                <c:pt idx="16">
                  <c:v>13.138356164383563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"/>
          <c:order val="1"/>
          <c:tx>
            <c:strRef>
              <c:f>'5-7'!$A$12</c:f>
              <c:strCache>
                <c:ptCount val="1"/>
                <c:pt idx="0">
                  <c:v>Pesados</c:v>
                </c:pt>
              </c:strCache>
            </c:strRef>
          </c:tx>
          <c:spPr>
            <a:solidFill>
              <a:srgbClr val="C8B328"/>
            </a:solidFill>
            <a:ln>
              <a:solidFill>
                <a:schemeClr val="bg1"/>
              </a:solidFill>
            </a:ln>
            <a:effectLst/>
          </c:spPr>
          <c:cat>
            <c:numRef>
              <c:f>'5-7'!$B$10:$V$10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'5-7'!$B$12:$V$12</c:f>
              <c:numCache>
                <c:formatCode>#,##0</c:formatCode>
                <c:ptCount val="21"/>
                <c:pt idx="0">
                  <c:v>105000</c:v>
                </c:pt>
                <c:pt idx="1">
                  <c:v>105000</c:v>
                </c:pt>
                <c:pt idx="2">
                  <c:v>105000</c:v>
                </c:pt>
                <c:pt idx="3">
                  <c:v>105000</c:v>
                </c:pt>
                <c:pt idx="4">
                  <c:v>105000</c:v>
                </c:pt>
                <c:pt idx="5">
                  <c:v>105000</c:v>
                </c:pt>
                <c:pt idx="6">
                  <c:v>105000</c:v>
                </c:pt>
                <c:pt idx="7">
                  <c:v>105000</c:v>
                </c:pt>
                <c:pt idx="8">
                  <c:v>105000</c:v>
                </c:pt>
                <c:pt idx="9">
                  <c:v>105000</c:v>
                </c:pt>
                <c:pt idx="10">
                  <c:v>105000</c:v>
                </c:pt>
                <c:pt idx="11">
                  <c:v>105000</c:v>
                </c:pt>
                <c:pt idx="12">
                  <c:v>69384.073885267688</c:v>
                </c:pt>
                <c:pt idx="13">
                  <c:v>46230.320893346783</c:v>
                </c:pt>
                <c:pt idx="14">
                  <c:v>27113.265900440179</c:v>
                </c:pt>
                <c:pt idx="15">
                  <c:v>6880.9205998533198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'5-7'!$A$13</c:f>
              <c:strCache>
                <c:ptCount val="1"/>
                <c:pt idx="0">
                  <c:v>Cabotaje de Orito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  <a:effectLst/>
          </c:spPr>
          <c:cat>
            <c:numRef>
              <c:f>'5-7'!$B$10:$V$10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'5-7'!$B$13:$V$13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2224.4130083644559</c:v>
                </c:pt>
                <c:pt idx="9">
                  <c:v>11353.963779691463</c:v>
                </c:pt>
                <c:pt idx="10">
                  <c:v>8815.3809837326171</c:v>
                </c:pt>
                <c:pt idx="11">
                  <c:v>7189.3151088186205</c:v>
                </c:pt>
                <c:pt idx="12">
                  <c:v>5981.5570493420119</c:v>
                </c:pt>
                <c:pt idx="13">
                  <c:v>5311.0075707634551</c:v>
                </c:pt>
                <c:pt idx="14">
                  <c:v>4341.4364082523489</c:v>
                </c:pt>
                <c:pt idx="15">
                  <c:v>4407.757761397389</c:v>
                </c:pt>
                <c:pt idx="16">
                  <c:v>3272.3680657848749</c:v>
                </c:pt>
                <c:pt idx="17">
                  <c:v>2010.5237920651944</c:v>
                </c:pt>
                <c:pt idx="18">
                  <c:v>1509.6063974590288</c:v>
                </c:pt>
                <c:pt idx="19">
                  <c:v>893.67580021535753</c:v>
                </c:pt>
                <c:pt idx="20">
                  <c:v>372.41280305583405</c:v>
                </c:pt>
              </c:numCache>
            </c:numRef>
          </c:val>
        </c:ser>
        <c:ser>
          <c:idx val="3"/>
          <c:order val="3"/>
          <c:tx>
            <c:strRef>
              <c:f>'5-7'!$A$14</c:f>
              <c:strCache>
                <c:ptCount val="1"/>
                <c:pt idx="0">
                  <c:v>Importación Livianos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  <a:effectLst/>
          </c:spPr>
          <c:cat>
            <c:numRef>
              <c:f>'5-7'!$B$10:$V$10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'5-7'!$B$14:$V$14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20411.277569052341</c:v>
                </c:pt>
                <c:pt idx="10">
                  <c:v>33490.235542617767</c:v>
                </c:pt>
                <c:pt idx="11">
                  <c:v>37641.236261044396</c:v>
                </c:pt>
                <c:pt idx="12">
                  <c:v>38899.462813671693</c:v>
                </c:pt>
                <c:pt idx="13">
                  <c:v>39607.287511203758</c:v>
                </c:pt>
                <c:pt idx="14">
                  <c:v>40587.178660240803</c:v>
                </c:pt>
                <c:pt idx="15">
                  <c:v>40543.442923534116</c:v>
                </c:pt>
                <c:pt idx="16">
                  <c:v>41714.493578050744</c:v>
                </c:pt>
                <c:pt idx="17">
                  <c:v>42989.476207934807</c:v>
                </c:pt>
                <c:pt idx="18">
                  <c:v>43490.393602540971</c:v>
                </c:pt>
                <c:pt idx="19">
                  <c:v>44106.324199784642</c:v>
                </c:pt>
                <c:pt idx="20">
                  <c:v>44627.587196944165</c:v>
                </c:pt>
              </c:numCache>
            </c:numRef>
          </c:val>
        </c:ser>
        <c:ser>
          <c:idx val="4"/>
          <c:order val="4"/>
          <c:tx>
            <c:strRef>
              <c:f>'5-7'!$A$15</c:f>
              <c:strCache>
                <c:ptCount val="1"/>
                <c:pt idx="0">
                  <c:v>Importación Pesados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/>
              </a:solidFill>
            </a:ln>
            <a:effectLst/>
          </c:spPr>
          <c:cat>
            <c:numRef>
              <c:f>'5-7'!$B$10:$V$10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'5-7'!$B$15:$V$15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35615.926114732312</c:v>
                </c:pt>
                <c:pt idx="13">
                  <c:v>58769.679106653217</c:v>
                </c:pt>
                <c:pt idx="14">
                  <c:v>77886.734099559821</c:v>
                </c:pt>
                <c:pt idx="15">
                  <c:v>98119.079400146686</c:v>
                </c:pt>
                <c:pt idx="16">
                  <c:v>105000</c:v>
                </c:pt>
                <c:pt idx="17">
                  <c:v>105000</c:v>
                </c:pt>
                <c:pt idx="18">
                  <c:v>105000</c:v>
                </c:pt>
                <c:pt idx="19">
                  <c:v>105000</c:v>
                </c:pt>
                <c:pt idx="20">
                  <c:v>105000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935240"/>
        <c:axId val="1143933672"/>
      </c:areaChart>
      <c:lineChart>
        <c:grouping val="standard"/>
        <c:varyColors val="0"/>
        <c:ser>
          <c:idx val="5"/>
          <c:order val="5"/>
          <c:tx>
            <c:strRef>
              <c:f>'5-7'!$A$5</c:f>
              <c:strCache>
                <c:ptCount val="1"/>
                <c:pt idx="0">
                  <c:v>Carga Reficar</c:v>
                </c:pt>
              </c:strCache>
            </c:strRef>
          </c:tx>
          <c:spPr>
            <a:ln w="47625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'5-7'!$B$5:$V$5</c:f>
              <c:numCache>
                <c:formatCode>#,##0</c:formatCode>
                <c:ptCount val="21"/>
                <c:pt idx="0">
                  <c:v>150000</c:v>
                </c:pt>
                <c:pt idx="1">
                  <c:v>150000</c:v>
                </c:pt>
                <c:pt idx="2">
                  <c:v>150000</c:v>
                </c:pt>
                <c:pt idx="3">
                  <c:v>150000</c:v>
                </c:pt>
                <c:pt idx="4">
                  <c:v>150000</c:v>
                </c:pt>
                <c:pt idx="5">
                  <c:v>150000</c:v>
                </c:pt>
                <c:pt idx="6">
                  <c:v>150000</c:v>
                </c:pt>
                <c:pt idx="7">
                  <c:v>150000</c:v>
                </c:pt>
                <c:pt idx="8">
                  <c:v>150000</c:v>
                </c:pt>
                <c:pt idx="9">
                  <c:v>150000</c:v>
                </c:pt>
                <c:pt idx="10">
                  <c:v>150000</c:v>
                </c:pt>
                <c:pt idx="11">
                  <c:v>150000</c:v>
                </c:pt>
                <c:pt idx="12">
                  <c:v>150000</c:v>
                </c:pt>
                <c:pt idx="13">
                  <c:v>150000</c:v>
                </c:pt>
                <c:pt idx="14">
                  <c:v>150000</c:v>
                </c:pt>
                <c:pt idx="15">
                  <c:v>150000</c:v>
                </c:pt>
                <c:pt idx="16">
                  <c:v>150000</c:v>
                </c:pt>
                <c:pt idx="17">
                  <c:v>150000</c:v>
                </c:pt>
                <c:pt idx="18">
                  <c:v>150000</c:v>
                </c:pt>
                <c:pt idx="19">
                  <c:v>150000</c:v>
                </c:pt>
                <c:pt idx="20">
                  <c:v>150000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35240"/>
        <c:axId val="1143933672"/>
      </c:lineChart>
      <c:dateAx>
        <c:axId val="114393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3933672"/>
        <c:crosses val="autoZero"/>
        <c:auto val="0"/>
        <c:lblOffset val="100"/>
        <c:baseTimeUnit val="days"/>
        <c:majorUnit val="1"/>
        <c:majorTimeUnit val="days"/>
      </c:dateAx>
      <c:valAx>
        <c:axId val="1143933672"/>
        <c:scaling>
          <c:orientation val="minMax"/>
          <c:max val="15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solidFill>
                      <a:schemeClr val="tx1"/>
                    </a:solidFill>
                    <a:latin typeface="+mj-lt"/>
                    <a:cs typeface="Arial" panose="020B0604020202020204" pitchFamily="34" charset="0"/>
                  </a:rPr>
                  <a:t>BPD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solidFill>
            <a:schemeClr val="bg1"/>
          </a:solidFill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3935240"/>
        <c:crosses val="autoZero"/>
        <c:crossBetween val="midCat"/>
        <c:majorUnit val="1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461279461279451E-3"/>
          <c:y val="0.91675027777777773"/>
          <c:w val="0.98763046019958323"/>
          <c:h val="8.15180945979816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36329966329966"/>
          <c:y val="1.7732101013110391E-2"/>
          <c:w val="0.83132272727272727"/>
          <c:h val="0.80491222222222225"/>
        </c:manualLayout>
      </c:layout>
      <c:areaChart>
        <c:grouping val="stacked"/>
        <c:varyColors val="0"/>
        <c:ser>
          <c:idx val="3"/>
          <c:order val="0"/>
          <c:tx>
            <c:strRef>
              <c:f>'5-8'!$A$11</c:f>
              <c:strCache>
                <c:ptCount val="1"/>
                <c:pt idx="0">
                  <c:v>Importación Livianos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  <a:effectLst/>
          </c:spPr>
          <c:cat>
            <c:numRef>
              <c:f>'5-8'!$B$10:$V$10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'5-8'!$B$11:$V$11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20411.277569052341</c:v>
                </c:pt>
                <c:pt idx="10">
                  <c:v>33490.235542617767</c:v>
                </c:pt>
                <c:pt idx="11">
                  <c:v>37641.236261044396</c:v>
                </c:pt>
                <c:pt idx="12">
                  <c:v>38899.462813671693</c:v>
                </c:pt>
                <c:pt idx="13">
                  <c:v>39607.287511203758</c:v>
                </c:pt>
                <c:pt idx="14">
                  <c:v>40587.178660240803</c:v>
                </c:pt>
                <c:pt idx="15">
                  <c:v>40543.442923534116</c:v>
                </c:pt>
                <c:pt idx="16">
                  <c:v>41714.493578050744</c:v>
                </c:pt>
                <c:pt idx="17">
                  <c:v>42989.476207934807</c:v>
                </c:pt>
                <c:pt idx="18">
                  <c:v>43490.393602540971</c:v>
                </c:pt>
                <c:pt idx="19">
                  <c:v>44106.324199784642</c:v>
                </c:pt>
                <c:pt idx="20">
                  <c:v>44627.587196944165</c:v>
                </c:pt>
              </c:numCache>
            </c:numRef>
          </c:val>
        </c:ser>
        <c:ser>
          <c:idx val="4"/>
          <c:order val="1"/>
          <c:tx>
            <c:strRef>
              <c:f>'5-8'!$A$12</c:f>
              <c:strCache>
                <c:ptCount val="1"/>
                <c:pt idx="0">
                  <c:v>Importación Pesados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/>
              </a:solidFill>
            </a:ln>
            <a:effectLst/>
          </c:spPr>
          <c:cat>
            <c:numRef>
              <c:f>'5-8'!$B$10:$V$10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'5-8'!$B$12:$V$12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35615.926114732312</c:v>
                </c:pt>
                <c:pt idx="13">
                  <c:v>58769.679106653217</c:v>
                </c:pt>
                <c:pt idx="14">
                  <c:v>77886.734099559821</c:v>
                </c:pt>
                <c:pt idx="15">
                  <c:v>98119.079400146686</c:v>
                </c:pt>
                <c:pt idx="16">
                  <c:v>105000</c:v>
                </c:pt>
                <c:pt idx="17">
                  <c:v>105000</c:v>
                </c:pt>
                <c:pt idx="18">
                  <c:v>105000</c:v>
                </c:pt>
                <c:pt idx="19">
                  <c:v>105000</c:v>
                </c:pt>
                <c:pt idx="20">
                  <c:v>105000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936416"/>
        <c:axId val="1143940728"/>
      </c:areaChart>
      <c:lineChart>
        <c:grouping val="standard"/>
        <c:varyColors val="0"/>
        <c:ser>
          <c:idx val="5"/>
          <c:order val="2"/>
          <c:tx>
            <c:strRef>
              <c:f>'5-8'!$A$5</c:f>
              <c:strCache>
                <c:ptCount val="1"/>
                <c:pt idx="0">
                  <c:v>Carga Reficar</c:v>
                </c:pt>
              </c:strCache>
            </c:strRef>
          </c:tx>
          <c:spPr>
            <a:ln w="47625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'5-8'!$B$5:$V$5</c:f>
              <c:numCache>
                <c:formatCode>#,##0</c:formatCode>
                <c:ptCount val="21"/>
                <c:pt idx="0">
                  <c:v>150000</c:v>
                </c:pt>
                <c:pt idx="1">
                  <c:v>150000</c:v>
                </c:pt>
                <c:pt idx="2">
                  <c:v>150000</c:v>
                </c:pt>
                <c:pt idx="3">
                  <c:v>150000</c:v>
                </c:pt>
                <c:pt idx="4">
                  <c:v>150000</c:v>
                </c:pt>
                <c:pt idx="5">
                  <c:v>150000</c:v>
                </c:pt>
                <c:pt idx="6">
                  <c:v>150000</c:v>
                </c:pt>
                <c:pt idx="7">
                  <c:v>150000</c:v>
                </c:pt>
                <c:pt idx="8">
                  <c:v>150000</c:v>
                </c:pt>
                <c:pt idx="9">
                  <c:v>150000</c:v>
                </c:pt>
                <c:pt idx="10">
                  <c:v>150000</c:v>
                </c:pt>
                <c:pt idx="11">
                  <c:v>150000</c:v>
                </c:pt>
                <c:pt idx="12">
                  <c:v>150000</c:v>
                </c:pt>
                <c:pt idx="13">
                  <c:v>150000</c:v>
                </c:pt>
                <c:pt idx="14">
                  <c:v>150000</c:v>
                </c:pt>
                <c:pt idx="15">
                  <c:v>150000</c:v>
                </c:pt>
                <c:pt idx="16">
                  <c:v>150000</c:v>
                </c:pt>
                <c:pt idx="17">
                  <c:v>150000</c:v>
                </c:pt>
                <c:pt idx="18">
                  <c:v>150000</c:v>
                </c:pt>
                <c:pt idx="19">
                  <c:v>150000</c:v>
                </c:pt>
                <c:pt idx="20">
                  <c:v>150000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36416"/>
        <c:axId val="1143940728"/>
      </c:lineChart>
      <c:dateAx>
        <c:axId val="114393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3940728"/>
        <c:crosses val="autoZero"/>
        <c:auto val="0"/>
        <c:lblOffset val="100"/>
        <c:baseTimeUnit val="days"/>
        <c:majorUnit val="1"/>
        <c:majorTimeUnit val="days"/>
      </c:dateAx>
      <c:valAx>
        <c:axId val="1143940728"/>
        <c:scaling>
          <c:orientation val="minMax"/>
          <c:max val="15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solidFill>
                      <a:schemeClr val="tx1"/>
                    </a:solidFill>
                    <a:latin typeface="+mj-lt"/>
                    <a:cs typeface="Arial" panose="020B0604020202020204" pitchFamily="34" charset="0"/>
                  </a:rPr>
                  <a:t>BPD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solidFill>
            <a:schemeClr val="bg1"/>
          </a:solidFill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3936416"/>
        <c:crosses val="autoZero"/>
        <c:crossBetween val="midCat"/>
        <c:majorUnit val="1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1675027777777773"/>
          <c:w val="0.98763046019958323"/>
          <c:h val="8.15180945979816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62053872053873"/>
          <c:y val="2.222239213036457E-2"/>
          <c:w val="0.83873080808080791"/>
          <c:h val="0.811282777777777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'5-9'!$B$6</c:f>
              <c:strCache>
                <c:ptCount val="1"/>
                <c:pt idx="0">
                  <c:v>Gasolina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'5-9'!$A$7:$A$27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'5-9'!$B$7:$B$27</c:f>
              <c:numCache>
                <c:formatCode>#,##0</c:formatCode>
                <c:ptCount val="21"/>
                <c:pt idx="0">
                  <c:v>29873.376</c:v>
                </c:pt>
                <c:pt idx="1">
                  <c:v>29873.376</c:v>
                </c:pt>
                <c:pt idx="2">
                  <c:v>29873.376</c:v>
                </c:pt>
                <c:pt idx="3">
                  <c:v>29873.376</c:v>
                </c:pt>
                <c:pt idx="4">
                  <c:v>29873.376</c:v>
                </c:pt>
                <c:pt idx="5">
                  <c:v>29873.376</c:v>
                </c:pt>
                <c:pt idx="6">
                  <c:v>29873.376</c:v>
                </c:pt>
                <c:pt idx="7">
                  <c:v>29873.376</c:v>
                </c:pt>
                <c:pt idx="8">
                  <c:v>29873.376</c:v>
                </c:pt>
                <c:pt idx="9">
                  <c:v>29873.376</c:v>
                </c:pt>
                <c:pt idx="10">
                  <c:v>29873.376</c:v>
                </c:pt>
                <c:pt idx="11">
                  <c:v>29873.376</c:v>
                </c:pt>
                <c:pt idx="12">
                  <c:v>29873.376</c:v>
                </c:pt>
                <c:pt idx="13">
                  <c:v>29873.376</c:v>
                </c:pt>
                <c:pt idx="14">
                  <c:v>29873.376</c:v>
                </c:pt>
                <c:pt idx="15">
                  <c:v>29873.376</c:v>
                </c:pt>
                <c:pt idx="16">
                  <c:v>29873.376</c:v>
                </c:pt>
                <c:pt idx="17">
                  <c:v>29873.376</c:v>
                </c:pt>
                <c:pt idx="18">
                  <c:v>29873.376</c:v>
                </c:pt>
                <c:pt idx="19">
                  <c:v>29873.376</c:v>
                </c:pt>
                <c:pt idx="20">
                  <c:v>29873.376</c:v>
                </c:pt>
              </c:numCache>
            </c:numRef>
          </c:val>
        </c:ser>
        <c:ser>
          <c:idx val="1"/>
          <c:order val="1"/>
          <c:tx>
            <c:strRef>
              <c:f>'5-9'!$C$6</c:f>
              <c:strCache>
                <c:ptCount val="1"/>
                <c:pt idx="0">
                  <c:v>ACPM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invertIfNegative val="0"/>
          <c:cat>
            <c:numRef>
              <c:f>'5-9'!$A$7:$A$27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'5-9'!$C$7:$C$27</c:f>
              <c:numCache>
                <c:formatCode>#,##0</c:formatCode>
                <c:ptCount val="21"/>
                <c:pt idx="0">
                  <c:v>75836.966400000005</c:v>
                </c:pt>
                <c:pt idx="1">
                  <c:v>75836.966400000005</c:v>
                </c:pt>
                <c:pt idx="2">
                  <c:v>75836.966400000005</c:v>
                </c:pt>
                <c:pt idx="3">
                  <c:v>75836.966400000005</c:v>
                </c:pt>
                <c:pt idx="4">
                  <c:v>75836.966400000005</c:v>
                </c:pt>
                <c:pt idx="5">
                  <c:v>75836.966400000005</c:v>
                </c:pt>
                <c:pt idx="6">
                  <c:v>75836.966400000005</c:v>
                </c:pt>
                <c:pt idx="7">
                  <c:v>75836.966400000005</c:v>
                </c:pt>
                <c:pt idx="8">
                  <c:v>75836.966400000005</c:v>
                </c:pt>
                <c:pt idx="9">
                  <c:v>75836.966400000005</c:v>
                </c:pt>
                <c:pt idx="10">
                  <c:v>75836.966400000005</c:v>
                </c:pt>
                <c:pt idx="11">
                  <c:v>75836.966400000005</c:v>
                </c:pt>
                <c:pt idx="12">
                  <c:v>75836.966400000005</c:v>
                </c:pt>
                <c:pt idx="13">
                  <c:v>75836.966400000005</c:v>
                </c:pt>
                <c:pt idx="14">
                  <c:v>75836.966400000005</c:v>
                </c:pt>
                <c:pt idx="15">
                  <c:v>75836.966400000005</c:v>
                </c:pt>
                <c:pt idx="16">
                  <c:v>75836.966400000005</c:v>
                </c:pt>
                <c:pt idx="17">
                  <c:v>75836.966400000005</c:v>
                </c:pt>
                <c:pt idx="18">
                  <c:v>75836.966400000005</c:v>
                </c:pt>
                <c:pt idx="19">
                  <c:v>75836.966400000005</c:v>
                </c:pt>
                <c:pt idx="20">
                  <c:v>75836.966400000005</c:v>
                </c:pt>
              </c:numCache>
            </c:numRef>
          </c:val>
        </c:ser>
        <c:ser>
          <c:idx val="2"/>
          <c:order val="2"/>
          <c:tx>
            <c:strRef>
              <c:f>'5-9'!$D$6</c:f>
              <c:strCache>
                <c:ptCount val="1"/>
                <c:pt idx="0">
                  <c:v>Jet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'5-9'!$A$7:$A$27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'5-9'!$D$7:$D$27</c:f>
              <c:numCache>
                <c:formatCode>#,##0</c:formatCode>
                <c:ptCount val="21"/>
                <c:pt idx="0">
                  <c:v>6950.7359999999999</c:v>
                </c:pt>
                <c:pt idx="1">
                  <c:v>6950.7359999999999</c:v>
                </c:pt>
                <c:pt idx="2">
                  <c:v>6950.7359999999999</c:v>
                </c:pt>
                <c:pt idx="3">
                  <c:v>6950.7359999999999</c:v>
                </c:pt>
                <c:pt idx="4">
                  <c:v>6950.7359999999999</c:v>
                </c:pt>
                <c:pt idx="5">
                  <c:v>6950.7359999999999</c:v>
                </c:pt>
                <c:pt idx="6">
                  <c:v>6950.7359999999999</c:v>
                </c:pt>
                <c:pt idx="7">
                  <c:v>6950.7359999999999</c:v>
                </c:pt>
                <c:pt idx="8">
                  <c:v>6950.7359999999999</c:v>
                </c:pt>
                <c:pt idx="9">
                  <c:v>6950.7359999999999</c:v>
                </c:pt>
                <c:pt idx="10">
                  <c:v>6950.7359999999999</c:v>
                </c:pt>
                <c:pt idx="11">
                  <c:v>6950.7359999999999</c:v>
                </c:pt>
                <c:pt idx="12">
                  <c:v>6950.7359999999999</c:v>
                </c:pt>
                <c:pt idx="13">
                  <c:v>6950.7359999999999</c:v>
                </c:pt>
                <c:pt idx="14">
                  <c:v>6950.7359999999999</c:v>
                </c:pt>
                <c:pt idx="15">
                  <c:v>6950.7359999999999</c:v>
                </c:pt>
                <c:pt idx="16">
                  <c:v>6950.7359999999999</c:v>
                </c:pt>
                <c:pt idx="17">
                  <c:v>6950.7359999999999</c:v>
                </c:pt>
                <c:pt idx="18">
                  <c:v>6950.7359999999999</c:v>
                </c:pt>
                <c:pt idx="19">
                  <c:v>6950.7359999999999</c:v>
                </c:pt>
                <c:pt idx="20">
                  <c:v>6950.7359999999999</c:v>
                </c:pt>
              </c:numCache>
            </c:numRef>
          </c:val>
        </c:ser>
        <c:ser>
          <c:idx val="3"/>
          <c:order val="3"/>
          <c:tx>
            <c:strRef>
              <c:f>'5-9'!$E$6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'5-9'!$A$7:$A$27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'5-9'!$E$7:$E$27</c:f>
              <c:numCache>
                <c:formatCode>#,##0</c:formatCode>
                <c:ptCount val="21"/>
                <c:pt idx="0">
                  <c:v>35226.921599999994</c:v>
                </c:pt>
                <c:pt idx="1">
                  <c:v>35226.921599999994</c:v>
                </c:pt>
                <c:pt idx="2">
                  <c:v>35226.921599999994</c:v>
                </c:pt>
                <c:pt idx="3">
                  <c:v>35226.921599999994</c:v>
                </c:pt>
                <c:pt idx="4">
                  <c:v>35226.921599999994</c:v>
                </c:pt>
                <c:pt idx="5">
                  <c:v>35226.921599999994</c:v>
                </c:pt>
                <c:pt idx="6">
                  <c:v>35226.921599999994</c:v>
                </c:pt>
                <c:pt idx="7">
                  <c:v>35226.921599999994</c:v>
                </c:pt>
                <c:pt idx="8">
                  <c:v>35226.921599999994</c:v>
                </c:pt>
                <c:pt idx="9">
                  <c:v>35226.921599999994</c:v>
                </c:pt>
                <c:pt idx="10">
                  <c:v>35226.921599999994</c:v>
                </c:pt>
                <c:pt idx="11">
                  <c:v>35226.921599999994</c:v>
                </c:pt>
                <c:pt idx="12">
                  <c:v>35226.921599999994</c:v>
                </c:pt>
                <c:pt idx="13">
                  <c:v>35226.921599999994</c:v>
                </c:pt>
                <c:pt idx="14">
                  <c:v>35226.921599999994</c:v>
                </c:pt>
                <c:pt idx="15">
                  <c:v>35226.921599999994</c:v>
                </c:pt>
                <c:pt idx="16">
                  <c:v>35226.921599999994</c:v>
                </c:pt>
                <c:pt idx="17">
                  <c:v>35226.921599999994</c:v>
                </c:pt>
                <c:pt idx="18">
                  <c:v>35226.921599999994</c:v>
                </c:pt>
                <c:pt idx="19">
                  <c:v>35226.921599999994</c:v>
                </c:pt>
                <c:pt idx="20">
                  <c:v>35226.921599999994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100"/>
        <c:axId val="1143937592"/>
        <c:axId val="1143937200"/>
      </c:barChart>
      <c:catAx>
        <c:axId val="114393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82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3937200"/>
        <c:crosses val="autoZero"/>
        <c:auto val="1"/>
        <c:lblAlgn val="ctr"/>
        <c:lblOffset val="100"/>
        <c:noMultiLvlLbl val="0"/>
      </c:catAx>
      <c:valAx>
        <c:axId val="114393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>
                    <a:latin typeface="+mj-lt"/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1.4759932659932661E-2"/>
              <c:y val="0.347501111111111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3937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774410774410761E-3"/>
          <c:y val="0.92333805555555548"/>
          <c:w val="0.98500690235690236"/>
          <c:h val="7.56255831964245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11144781144782"/>
          <c:y val="2.1292735042735041E-2"/>
          <c:w val="0.8411654882154882"/>
          <c:h val="0.70307295482295484"/>
        </c:manualLayout>
      </c:layout>
      <c:areaChart>
        <c:grouping val="stacked"/>
        <c:varyColors val="0"/>
        <c:ser>
          <c:idx val="0"/>
          <c:order val="0"/>
          <c:tx>
            <c:strRef>
              <c:f>'5-10'!$A$7</c:f>
              <c:strCache>
                <c:ptCount val="1"/>
                <c:pt idx="0">
                  <c:v>Area Barranca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  <a:effectLst/>
          </c:spPr>
          <c:cat>
            <c:numRef>
              <c:f>'5-10'!$B$5:$V$5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'5-10'!$B$7:$V$7</c:f>
              <c:numCache>
                <c:formatCode>#,##0</c:formatCode>
                <c:ptCount val="21"/>
                <c:pt idx="0">
                  <c:v>85346.816415837908</c:v>
                </c:pt>
                <c:pt idx="1">
                  <c:v>103649.06215846994</c:v>
                </c:pt>
                <c:pt idx="2">
                  <c:v>108976.53462834047</c:v>
                </c:pt>
                <c:pt idx="3">
                  <c:v>109074.86301369862</c:v>
                </c:pt>
                <c:pt idx="4">
                  <c:v>115288.1897260274</c:v>
                </c:pt>
                <c:pt idx="5">
                  <c:v>123346.88305633425</c:v>
                </c:pt>
                <c:pt idx="6">
                  <c:v>126809.96883148211</c:v>
                </c:pt>
                <c:pt idx="7">
                  <c:v>113879.75189074918</c:v>
                </c:pt>
                <c:pt idx="8">
                  <c:v>104366.48388959261</c:v>
                </c:pt>
                <c:pt idx="9">
                  <c:v>90759.995393705874</c:v>
                </c:pt>
                <c:pt idx="10">
                  <c:v>77412.619474917941</c:v>
                </c:pt>
                <c:pt idx="11">
                  <c:v>63281.900481092758</c:v>
                </c:pt>
                <c:pt idx="12">
                  <c:v>55380.145003377838</c:v>
                </c:pt>
                <c:pt idx="13">
                  <c:v>48314.324577129111</c:v>
                </c:pt>
                <c:pt idx="14">
                  <c:v>37179.245076846993</c:v>
                </c:pt>
                <c:pt idx="15">
                  <c:v>21326.944799174031</c:v>
                </c:pt>
                <c:pt idx="16">
                  <c:v>8261.0753141635469</c:v>
                </c:pt>
                <c:pt idx="17">
                  <c:v>6500.4380554183053</c:v>
                </c:pt>
                <c:pt idx="18">
                  <c:v>5560.3394240821699</c:v>
                </c:pt>
                <c:pt idx="19">
                  <c:v>4786.2162088993291</c:v>
                </c:pt>
                <c:pt idx="20">
                  <c:v>4283.8023896352679</c:v>
                </c:pt>
              </c:numCache>
            </c:numRef>
          </c:val>
        </c:ser>
        <c:ser>
          <c:idx val="1"/>
          <c:order val="1"/>
          <c:tx>
            <c:strRef>
              <c:f>'5-10'!$A$8</c:f>
              <c:strCache>
                <c:ptCount val="1"/>
                <c:pt idx="0">
                  <c:v>Ayacucho Liviano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bg1"/>
              </a:solidFill>
            </a:ln>
            <a:effectLst/>
          </c:spPr>
          <c:cat>
            <c:numRef>
              <c:f>'5-10'!$B$5:$V$5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'5-10'!$B$8:$V$8</c:f>
              <c:numCache>
                <c:formatCode>#,##0</c:formatCode>
                <c:ptCount val="21"/>
                <c:pt idx="0">
                  <c:v>18000</c:v>
                </c:pt>
                <c:pt idx="1">
                  <c:v>18000</c:v>
                </c:pt>
                <c:pt idx="2">
                  <c:v>18000</c:v>
                </c:pt>
                <c:pt idx="3">
                  <c:v>18000</c:v>
                </c:pt>
                <c:pt idx="4">
                  <c:v>18000</c:v>
                </c:pt>
                <c:pt idx="5">
                  <c:v>18000</c:v>
                </c:pt>
                <c:pt idx="6">
                  <c:v>18000</c:v>
                </c:pt>
                <c:pt idx="7">
                  <c:v>18000</c:v>
                </c:pt>
                <c:pt idx="8">
                  <c:v>18000</c:v>
                </c:pt>
                <c:pt idx="9">
                  <c:v>18000</c:v>
                </c:pt>
                <c:pt idx="10">
                  <c:v>18000</c:v>
                </c:pt>
                <c:pt idx="11">
                  <c:v>15499.938037287387</c:v>
                </c:pt>
                <c:pt idx="12">
                  <c:v>10570.972600766738</c:v>
                </c:pt>
                <c:pt idx="13">
                  <c:v>5648.0430327868853</c:v>
                </c:pt>
                <c:pt idx="14">
                  <c:v>4426.7054794520545</c:v>
                </c:pt>
                <c:pt idx="15">
                  <c:v>3484.3438356164384</c:v>
                </c:pt>
                <c:pt idx="16">
                  <c:v>3125.2308219178085</c:v>
                </c:pt>
                <c:pt idx="17">
                  <c:v>2779.0826502732243</c:v>
                </c:pt>
                <c:pt idx="18">
                  <c:v>2560.3267123287669</c:v>
                </c:pt>
                <c:pt idx="19">
                  <c:v>1909.2184931506852</c:v>
                </c:pt>
                <c:pt idx="20">
                  <c:v>1709.8061643835615</c:v>
                </c:pt>
              </c:numCache>
            </c:numRef>
          </c:val>
        </c:ser>
        <c:ser>
          <c:idx val="2"/>
          <c:order val="2"/>
          <c:tx>
            <c:strRef>
              <c:f>'5-10'!$A$9</c:f>
              <c:strCache>
                <c:ptCount val="1"/>
                <c:pt idx="0">
                  <c:v>Vasconia Liviano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  <a:effectLst/>
          </c:spPr>
          <c:cat>
            <c:numRef>
              <c:f>'5-10'!$B$5:$V$5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'5-10'!$B$9:$V$9</c:f>
              <c:numCache>
                <c:formatCode>#,##0</c:formatCode>
                <c:ptCount val="21"/>
                <c:pt idx="0">
                  <c:v>44927.183584162092</c:v>
                </c:pt>
                <c:pt idx="1">
                  <c:v>26274.93784153006</c:v>
                </c:pt>
                <c:pt idx="2">
                  <c:v>20667.465371659535</c:v>
                </c:pt>
                <c:pt idx="3">
                  <c:v>20289.136986301382</c:v>
                </c:pt>
                <c:pt idx="4">
                  <c:v>13795.810273972602</c:v>
                </c:pt>
                <c:pt idx="5">
                  <c:v>5293.5279025721247</c:v>
                </c:pt>
                <c:pt idx="6">
                  <c:v>1830.4421274242632</c:v>
                </c:pt>
                <c:pt idx="7">
                  <c:v>14760.659068157198</c:v>
                </c:pt>
                <c:pt idx="8">
                  <c:v>24273.927069313766</c:v>
                </c:pt>
                <c:pt idx="9">
                  <c:v>37880.415565200499</c:v>
                </c:pt>
                <c:pt idx="10">
                  <c:v>33994.135767910739</c:v>
                </c:pt>
                <c:pt idx="11">
                  <c:v>27601.471305367522</c:v>
                </c:pt>
                <c:pt idx="12">
                  <c:v>21591.590223788433</c:v>
                </c:pt>
                <c:pt idx="13">
                  <c:v>16091.474267734939</c:v>
                </c:pt>
                <c:pt idx="14">
                  <c:v>12871.376436068434</c:v>
                </c:pt>
                <c:pt idx="15">
                  <c:v>9350.6965753424665</c:v>
                </c:pt>
                <c:pt idx="16">
                  <c:v>7528.779452054795</c:v>
                </c:pt>
                <c:pt idx="17">
                  <c:v>5805.0976775956287</c:v>
                </c:pt>
                <c:pt idx="18">
                  <c:v>2581.0205479452052</c:v>
                </c:pt>
                <c:pt idx="19">
                  <c:v>2120.9171232876711</c:v>
                </c:pt>
                <c:pt idx="20">
                  <c:v>1609.7554794520547</c:v>
                </c:pt>
              </c:numCache>
            </c:numRef>
          </c:val>
        </c:ser>
        <c:ser>
          <c:idx val="3"/>
          <c:order val="3"/>
          <c:tx>
            <c:strRef>
              <c:f>'5-10'!$A$10</c:f>
              <c:strCache>
                <c:ptCount val="1"/>
                <c:pt idx="0">
                  <c:v>Velasquez 26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  <a:effectLst/>
          </c:spPr>
          <c:cat>
            <c:numRef>
              <c:f>'5-10'!$B$5:$V$5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'5-10'!$B$10:$U$10</c:f>
              <c:numCache>
                <c:formatCode>#,##0</c:formatCode>
                <c:ptCount val="20"/>
                <c:pt idx="0">
                  <c:v>40950</c:v>
                </c:pt>
                <c:pt idx="1">
                  <c:v>40950</c:v>
                </c:pt>
                <c:pt idx="2">
                  <c:v>40950</c:v>
                </c:pt>
                <c:pt idx="3">
                  <c:v>40950</c:v>
                </c:pt>
                <c:pt idx="4">
                  <c:v>14265.246806445548</c:v>
                </c:pt>
                <c:pt idx="5">
                  <c:v>8853.7084512783968</c:v>
                </c:pt>
                <c:pt idx="6">
                  <c:v>5841.5140959963064</c:v>
                </c:pt>
                <c:pt idx="7">
                  <c:v>5637.0891158610184</c:v>
                </c:pt>
                <c:pt idx="8">
                  <c:v>5143.0173846621419</c:v>
                </c:pt>
                <c:pt idx="9">
                  <c:v>4607.3023801758718</c:v>
                </c:pt>
                <c:pt idx="10">
                  <c:v>4159.162591054177</c:v>
                </c:pt>
                <c:pt idx="11">
                  <c:v>3343.946337587925</c:v>
                </c:pt>
                <c:pt idx="12">
                  <c:v>2086.4996081062677</c:v>
                </c:pt>
                <c:pt idx="13">
                  <c:v>1752.6657971433274</c:v>
                </c:pt>
                <c:pt idx="14">
                  <c:v>1457.9315903630886</c:v>
                </c:pt>
                <c:pt idx="15">
                  <c:v>1231.4675128173765</c:v>
                </c:pt>
                <c:pt idx="16">
                  <c:v>1464.172602739726</c:v>
                </c:pt>
                <c:pt idx="17">
                  <c:v>888.66879999261641</c:v>
                </c:pt>
                <c:pt idx="18">
                  <c:v>449.74157136680344</c:v>
                </c:pt>
                <c:pt idx="19">
                  <c:v>425.82497528134877</c:v>
                </c:pt>
              </c:numCache>
            </c:numRef>
          </c:val>
        </c:ser>
        <c:ser>
          <c:idx val="4"/>
          <c:order val="4"/>
          <c:tx>
            <c:strRef>
              <c:f>'5-10'!$A$11</c:f>
              <c:strCache>
                <c:ptCount val="1"/>
                <c:pt idx="0">
                  <c:v>Vasconia Pesado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bg1"/>
              </a:solidFill>
            </a:ln>
            <a:effectLst/>
          </c:spPr>
          <c:cat>
            <c:numRef>
              <c:f>'5-10'!$B$5:$V$5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'5-10'!$B$11:$V$11</c:f>
              <c:numCache>
                <c:formatCode>#,##0</c:formatCode>
                <c:ptCount val="21"/>
                <c:pt idx="0">
                  <c:v>22596.000000000007</c:v>
                </c:pt>
                <c:pt idx="1">
                  <c:v>22446.000000000007</c:v>
                </c:pt>
                <c:pt idx="2">
                  <c:v>22326.000000000007</c:v>
                </c:pt>
                <c:pt idx="3">
                  <c:v>22206.000000000007</c:v>
                </c:pt>
                <c:pt idx="4">
                  <c:v>48770.753193554461</c:v>
                </c:pt>
                <c:pt idx="5">
                  <c:v>53992.181959681489</c:v>
                </c:pt>
                <c:pt idx="6">
                  <c:v>57004.376314963578</c:v>
                </c:pt>
                <c:pt idx="7">
                  <c:v>57208.80129509887</c:v>
                </c:pt>
                <c:pt idx="8">
                  <c:v>57702.873026297748</c:v>
                </c:pt>
                <c:pt idx="9">
                  <c:v>58238.588030784013</c:v>
                </c:pt>
                <c:pt idx="10">
                  <c:v>58686.727819905711</c:v>
                </c:pt>
                <c:pt idx="11">
                  <c:v>59501.94407337196</c:v>
                </c:pt>
                <c:pt idx="12">
                  <c:v>60759.390802853617</c:v>
                </c:pt>
                <c:pt idx="13">
                  <c:v>61093.224613816557</c:v>
                </c:pt>
                <c:pt idx="14">
                  <c:v>61387.958820596803</c:v>
                </c:pt>
                <c:pt idx="15">
                  <c:v>60387.519917604797</c:v>
                </c:pt>
                <c:pt idx="16">
                  <c:v>51168.531629707031</c:v>
                </c:pt>
                <c:pt idx="17">
                  <c:v>27804.600734719214</c:v>
                </c:pt>
                <c:pt idx="18">
                  <c:v>20643.795638880118</c:v>
                </c:pt>
                <c:pt idx="19">
                  <c:v>2722.1540323553504</c:v>
                </c:pt>
                <c:pt idx="20">
                  <c:v>2073.7319525935172</c:v>
                </c:pt>
              </c:numCache>
            </c:numRef>
          </c:val>
        </c:ser>
        <c:ser>
          <c:idx val="5"/>
          <c:order val="5"/>
          <c:tx>
            <c:strRef>
              <c:f>'5-10'!$A$12</c:f>
              <c:strCache>
                <c:ptCount val="1"/>
                <c:pt idx="0">
                  <c:v>Ayacucho Pesado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  <a:ln>
              <a:solidFill>
                <a:schemeClr val="bg1"/>
              </a:solidFill>
            </a:ln>
            <a:effectLst/>
          </c:spPr>
          <c:cat>
            <c:numRef>
              <c:f>'5-10'!$B$5:$V$5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'5-10'!$B$12:$V$12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1226.902980537714</c:v>
                </c:pt>
                <c:pt idx="16">
                  <c:v>7016.6406530396916</c:v>
                </c:pt>
                <c:pt idx="17">
                  <c:v>6312.632195043012</c:v>
                </c:pt>
                <c:pt idx="18">
                  <c:v>5768.2301034463899</c:v>
                </c:pt>
                <c:pt idx="19">
                  <c:v>4938.9509302631532</c:v>
                </c:pt>
                <c:pt idx="20">
                  <c:v>4294.0992496127528</c:v>
                </c:pt>
              </c:numCache>
            </c:numRef>
          </c:val>
        </c:ser>
        <c:ser>
          <c:idx val="6"/>
          <c:order val="6"/>
          <c:tx>
            <c:strRef>
              <c:f>'5-10'!$A$13</c:f>
              <c:strCache>
                <c:ptCount val="1"/>
                <c:pt idx="0">
                  <c:v>Importación Liviano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chemeClr val="bg1"/>
              </a:solidFill>
            </a:ln>
            <a:effectLst/>
          </c:spPr>
          <c:cat>
            <c:numRef>
              <c:f>'5-10'!$B$5:$V$5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'5-10'!$B$13:$V$13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17233.655716077687</c:v>
                </c:pt>
                <c:pt idx="11">
                  <c:v>40257.101135158708</c:v>
                </c:pt>
                <c:pt idx="12">
                  <c:v>59097.703130973372</c:v>
                </c:pt>
                <c:pt idx="13">
                  <c:v>76586.569081255439</c:v>
                </c:pt>
                <c:pt idx="14">
                  <c:v>92163.083966538892</c:v>
                </c:pt>
                <c:pt idx="15">
                  <c:v>112478.42574877344</c:v>
                </c:pt>
                <c:pt idx="16">
                  <c:v>127725.32537077022</c:v>
                </c:pt>
                <c:pt idx="17">
                  <c:v>131555.79257561921</c:v>
                </c:pt>
                <c:pt idx="18">
                  <c:v>135938.72427455024</c:v>
                </c:pt>
                <c:pt idx="19">
                  <c:v>137824.05913356869</c:v>
                </c:pt>
                <c:pt idx="20">
                  <c:v>139037.04692543548</c:v>
                </c:pt>
              </c:numCache>
            </c:numRef>
          </c:val>
        </c:ser>
        <c:ser>
          <c:idx val="7"/>
          <c:order val="7"/>
          <c:tx>
            <c:strRef>
              <c:f>'5-10'!$A$14</c:f>
              <c:strCache>
                <c:ptCount val="1"/>
                <c:pt idx="0">
                  <c:v>Importación Pesado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cat>
            <c:numRef>
              <c:f>'5-10'!$B$5:$V$5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'5-10'!$B$14:$V$14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3196.5455254734406</c:v>
                </c:pt>
                <c:pt idx="17">
                  <c:v>27839.988681205046</c:v>
                </c:pt>
                <c:pt idx="18">
                  <c:v>35984.12309726658</c:v>
                </c:pt>
                <c:pt idx="19">
                  <c:v>54758.960473060033</c:v>
                </c:pt>
                <c:pt idx="20">
                  <c:v>56091.210408979226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939944"/>
        <c:axId val="1143936024"/>
      </c:areaChart>
      <c:lineChart>
        <c:grouping val="standard"/>
        <c:varyColors val="0"/>
        <c:ser>
          <c:idx val="8"/>
          <c:order val="8"/>
          <c:tx>
            <c:strRef>
              <c:f>'5-10'!$A$6</c:f>
              <c:strCache>
                <c:ptCount val="1"/>
                <c:pt idx="0">
                  <c:v>Carga Barrancabermeja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'5-10'!$B$6:$V$6</c:f>
              <c:numCache>
                <c:formatCode>#,##0</c:formatCode>
                <c:ptCount val="21"/>
                <c:pt idx="0">
                  <c:v>211820</c:v>
                </c:pt>
                <c:pt idx="1">
                  <c:v>211320</c:v>
                </c:pt>
                <c:pt idx="2">
                  <c:v>210920</c:v>
                </c:pt>
                <c:pt idx="3">
                  <c:v>210520</c:v>
                </c:pt>
                <c:pt idx="4">
                  <c:v>210120</c:v>
                </c:pt>
                <c:pt idx="5">
                  <c:v>209486.30136986627</c:v>
                </c:pt>
                <c:pt idx="6">
                  <c:v>209486.30136986627</c:v>
                </c:pt>
                <c:pt idx="7">
                  <c:v>209486.30136986627</c:v>
                </c:pt>
                <c:pt idx="8">
                  <c:v>209486.30136986627</c:v>
                </c:pt>
                <c:pt idx="9">
                  <c:v>209486.30136986627</c:v>
                </c:pt>
                <c:pt idx="10">
                  <c:v>209486.30136986627</c:v>
                </c:pt>
                <c:pt idx="11">
                  <c:v>209486.30136986627</c:v>
                </c:pt>
                <c:pt idx="12">
                  <c:v>209486.30136986627</c:v>
                </c:pt>
                <c:pt idx="13">
                  <c:v>209486.30136986627</c:v>
                </c:pt>
                <c:pt idx="14">
                  <c:v>209486.30136986627</c:v>
                </c:pt>
                <c:pt idx="15">
                  <c:v>209486.30136986627</c:v>
                </c:pt>
                <c:pt idx="16">
                  <c:v>209486.30136986627</c:v>
                </c:pt>
                <c:pt idx="17">
                  <c:v>209486.30136986627</c:v>
                </c:pt>
                <c:pt idx="18">
                  <c:v>209486.30136986627</c:v>
                </c:pt>
                <c:pt idx="19">
                  <c:v>209486.30136986627</c:v>
                </c:pt>
                <c:pt idx="20">
                  <c:v>209486.30136986627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39944"/>
        <c:axId val="1143936024"/>
      </c:lineChart>
      <c:catAx>
        <c:axId val="1143939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64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3936024"/>
        <c:crosses val="autoZero"/>
        <c:auto val="1"/>
        <c:lblAlgn val="ctr"/>
        <c:lblOffset val="100"/>
        <c:noMultiLvlLbl val="0"/>
      </c:catAx>
      <c:valAx>
        <c:axId val="1143936024"/>
        <c:scaling>
          <c:orientation val="minMax"/>
          <c:max val="225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>
                    <a:solidFill>
                      <a:schemeClr val="tx1"/>
                    </a:solidFill>
                    <a:latin typeface="+mj-lt"/>
                    <a:cs typeface="Arial" panose="020B0604020202020204" pitchFamily="34" charset="0"/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2.6941775914640039E-3"/>
              <c:y val="0.347476983317766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3939944"/>
        <c:crosses val="autoZero"/>
        <c:crossBetween val="midCat"/>
        <c:majorUnit val="2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312667887667891"/>
          <c:w val="1"/>
          <c:h val="0.15132051282051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050" b="1" i="0" u="none" strike="noStrike" kern="1200" baseline="0">
              <a:solidFill>
                <a:schemeClr val="tx1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44764309764312"/>
          <c:y val="3.9747064137308039E-2"/>
          <c:w val="0.81147508417508418"/>
          <c:h val="0.70000878207541095"/>
        </c:manualLayout>
      </c:layout>
      <c:areaChart>
        <c:grouping val="stacked"/>
        <c:varyColors val="0"/>
        <c:ser>
          <c:idx val="0"/>
          <c:order val="0"/>
          <c:tx>
            <c:strRef>
              <c:f>'2-4'!$A$7</c:f>
              <c:strCache>
                <c:ptCount val="1"/>
                <c:pt idx="0">
                  <c:v>Norte América</c:v>
                </c:pt>
              </c:strCache>
            </c:strRef>
          </c:tx>
          <c:spPr>
            <a:solidFill>
              <a:srgbClr val="7DD200"/>
            </a:solidFill>
            <a:ln>
              <a:noFill/>
            </a:ln>
            <a:effectLst/>
          </c:spPr>
          <c:cat>
            <c:numRef>
              <c:f>'2-4'!$B$6:$AM$6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'2-4'!$B$7:$AM$7</c:f>
              <c:numCache>
                <c:formatCode>#,##0.0</c:formatCode>
                <c:ptCount val="38"/>
                <c:pt idx="0">
                  <c:v>14062.626</c:v>
                </c:pt>
                <c:pt idx="1">
                  <c:v>14343.573</c:v>
                </c:pt>
                <c:pt idx="2">
                  <c:v>14789.534</c:v>
                </c:pt>
                <c:pt idx="3">
                  <c:v>14837.668</c:v>
                </c:pt>
                <c:pt idx="4">
                  <c:v>15225.950999999999</c:v>
                </c:pt>
                <c:pt idx="5">
                  <c:v>15305.173210993653</c:v>
                </c:pt>
                <c:pt idx="6">
                  <c:v>14794.259461641926</c:v>
                </c:pt>
                <c:pt idx="7">
                  <c:v>14731.747948215801</c:v>
                </c:pt>
                <c:pt idx="8">
                  <c:v>14644.107513987412</c:v>
                </c:pt>
                <c:pt idx="9">
                  <c:v>14017.533228268683</c:v>
                </c:pt>
                <c:pt idx="10">
                  <c:v>13822.819599872964</c:v>
                </c:pt>
                <c:pt idx="11">
                  <c:v>14158.681765182506</c:v>
                </c:pt>
                <c:pt idx="12">
                  <c:v>14031.977092615207</c:v>
                </c:pt>
                <c:pt idx="13">
                  <c:v>13889.814878986977</c:v>
                </c:pt>
                <c:pt idx="14">
                  <c:v>13808.098525926731</c:v>
                </c:pt>
                <c:pt idx="15">
                  <c:v>13780.614786560258</c:v>
                </c:pt>
                <c:pt idx="16">
                  <c:v>14047.173729487275</c:v>
                </c:pt>
                <c:pt idx="17">
                  <c:v>14267.438631641777</c:v>
                </c:pt>
                <c:pt idx="18">
                  <c:v>14184.287179061881</c:v>
                </c:pt>
                <c:pt idx="19">
                  <c:v>13690.195576949911</c:v>
                </c:pt>
                <c:pt idx="20">
                  <c:v>13893.990935695216</c:v>
                </c:pt>
                <c:pt idx="21">
                  <c:v>13968.727132730763</c:v>
                </c:pt>
                <c:pt idx="22">
                  <c:v>14078.751943444342</c:v>
                </c:pt>
                <c:pt idx="23">
                  <c:v>14169.103361368427</c:v>
                </c:pt>
                <c:pt idx="24">
                  <c:v>14162.198674079358</c:v>
                </c:pt>
                <c:pt idx="25">
                  <c:v>13707.906242865669</c:v>
                </c:pt>
                <c:pt idx="26">
                  <c:v>13725.89405094177</c:v>
                </c:pt>
                <c:pt idx="27">
                  <c:v>13631.154090879314</c:v>
                </c:pt>
                <c:pt idx="28">
                  <c:v>13159.192161045878</c:v>
                </c:pt>
                <c:pt idx="29">
                  <c:v>13446.726318474881</c:v>
                </c:pt>
                <c:pt idx="30">
                  <c:v>13843.136717496371</c:v>
                </c:pt>
                <c:pt idx="31">
                  <c:v>14310.193697066868</c:v>
                </c:pt>
                <c:pt idx="32">
                  <c:v>15535.00395798088</c:v>
                </c:pt>
                <c:pt idx="33">
                  <c:v>16934.437412989399</c:v>
                </c:pt>
                <c:pt idx="34">
                  <c:v>18785.575420733461</c:v>
                </c:pt>
                <c:pt idx="35">
                  <c:v>19676.352609910555</c:v>
                </c:pt>
                <c:pt idx="36">
                  <c:v>19269.836042576895</c:v>
                </c:pt>
                <c:pt idx="37" formatCode="General">
                  <c:v>20112</c:v>
                </c:pt>
              </c:numCache>
            </c:numRef>
          </c:val>
        </c:ser>
        <c:ser>
          <c:idx val="1"/>
          <c:order val="1"/>
          <c:tx>
            <c:strRef>
              <c:f>'2-4'!$A$8</c:f>
              <c:strCache>
                <c:ptCount val="1"/>
                <c:pt idx="0">
                  <c:v>Centro y Sudamérica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cat>
            <c:numRef>
              <c:f>'2-4'!$B$6:$AM$6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'2-4'!$B$8:$AM$8</c:f>
              <c:numCache>
                <c:formatCode>#,##0.0</c:formatCode>
                <c:ptCount val="38"/>
                <c:pt idx="0">
                  <c:v>3746.7660382513659</c:v>
                </c:pt>
                <c:pt idx="1">
                  <c:v>3725.0296712328768</c:v>
                </c:pt>
                <c:pt idx="2">
                  <c:v>3571.4597808219178</c:v>
                </c:pt>
                <c:pt idx="3">
                  <c:v>3539.0863013698627</c:v>
                </c:pt>
                <c:pt idx="4">
                  <c:v>3718.6941803278687</c:v>
                </c:pt>
                <c:pt idx="5">
                  <c:v>3719.9543561643836</c:v>
                </c:pt>
                <c:pt idx="6">
                  <c:v>3984.1915342465754</c:v>
                </c:pt>
                <c:pt idx="7">
                  <c:v>3928.0533972602743</c:v>
                </c:pt>
                <c:pt idx="8">
                  <c:v>4111.2847814207653</c:v>
                </c:pt>
                <c:pt idx="9">
                  <c:v>4166.4719999999998</c:v>
                </c:pt>
                <c:pt idx="10">
                  <c:v>4506.6656164383567</c:v>
                </c:pt>
                <c:pt idx="11">
                  <c:v>4748.7996438356167</c:v>
                </c:pt>
                <c:pt idx="12">
                  <c:v>4844.8938797814208</c:v>
                </c:pt>
                <c:pt idx="13">
                  <c:v>5040.3947123287671</c:v>
                </c:pt>
                <c:pt idx="14">
                  <c:v>5346.992602739726</c:v>
                </c:pt>
                <c:pt idx="15">
                  <c:v>5782.3186849315071</c:v>
                </c:pt>
                <c:pt idx="16">
                  <c:v>6158.5548087431689</c:v>
                </c:pt>
                <c:pt idx="17">
                  <c:v>6493.0440821917819</c:v>
                </c:pt>
                <c:pt idx="18">
                  <c:v>6907.8788219178077</c:v>
                </c:pt>
                <c:pt idx="19">
                  <c:v>6698.9677808219176</c:v>
                </c:pt>
                <c:pt idx="20">
                  <c:v>6650.243897938295</c:v>
                </c:pt>
                <c:pt idx="21">
                  <c:v>6793.5202655423027</c:v>
                </c:pt>
                <c:pt idx="22">
                  <c:v>6741.5180114178274</c:v>
                </c:pt>
                <c:pt idx="23">
                  <c:v>6686.6401290523145</c:v>
                </c:pt>
                <c:pt idx="24">
                  <c:v>7152.8747292277467</c:v>
                </c:pt>
                <c:pt idx="25">
                  <c:v>7328.1831551125806</c:v>
                </c:pt>
                <c:pt idx="26">
                  <c:v>7463.2303161060563</c:v>
                </c:pt>
                <c:pt idx="27">
                  <c:v>7294.5684944181085</c:v>
                </c:pt>
                <c:pt idx="28">
                  <c:v>7376.1714332373485</c:v>
                </c:pt>
                <c:pt idx="29">
                  <c:v>7322.3434827709452</c:v>
                </c:pt>
                <c:pt idx="30">
                  <c:v>7347.8663576215677</c:v>
                </c:pt>
                <c:pt idx="31">
                  <c:v>7400.9104259115229</c:v>
                </c:pt>
                <c:pt idx="32">
                  <c:v>7322.1257800695603</c:v>
                </c:pt>
                <c:pt idx="33">
                  <c:v>7344.0247739342904</c:v>
                </c:pt>
                <c:pt idx="34">
                  <c:v>7604.9529648065136</c:v>
                </c:pt>
                <c:pt idx="35">
                  <c:v>7711.995447518153</c:v>
                </c:pt>
                <c:pt idx="36">
                  <c:v>7473.6366329998318</c:v>
                </c:pt>
                <c:pt idx="37" formatCode="General">
                  <c:v>7182</c:v>
                </c:pt>
              </c:numCache>
            </c:numRef>
          </c:val>
        </c:ser>
        <c:ser>
          <c:idx val="2"/>
          <c:order val="2"/>
          <c:tx>
            <c:strRef>
              <c:f>'2-4'!$A$9</c:f>
              <c:strCache>
                <c:ptCount val="1"/>
                <c:pt idx="0">
                  <c:v>Europa &amp;Eurasia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'2-4'!$B$6:$AM$6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'2-4'!$B$9:$AM$9</c:f>
              <c:numCache>
                <c:formatCode>#,##0.0</c:formatCode>
                <c:ptCount val="38"/>
                <c:pt idx="0">
                  <c:v>15096.375841530056</c:v>
                </c:pt>
                <c:pt idx="1">
                  <c:v>15409.886657534251</c:v>
                </c:pt>
                <c:pt idx="2">
                  <c:v>15847.937241095888</c:v>
                </c:pt>
                <c:pt idx="3">
                  <c:v>16358.834032876714</c:v>
                </c:pt>
                <c:pt idx="4">
                  <c:v>16575.807978142075</c:v>
                </c:pt>
                <c:pt idx="5">
                  <c:v>16435.570487671233</c:v>
                </c:pt>
                <c:pt idx="6">
                  <c:v>16923.059235616438</c:v>
                </c:pt>
                <c:pt idx="7">
                  <c:v>17212.271841095884</c:v>
                </c:pt>
                <c:pt idx="8">
                  <c:v>17102.630625683065</c:v>
                </c:pt>
                <c:pt idx="9">
                  <c:v>16693.025923287674</c:v>
                </c:pt>
                <c:pt idx="10">
                  <c:v>16073.755449315071</c:v>
                </c:pt>
                <c:pt idx="11">
                  <c:v>15220.486939726025</c:v>
                </c:pt>
                <c:pt idx="12">
                  <c:v>14209.833226775958</c:v>
                </c:pt>
                <c:pt idx="13">
                  <c:v>13536.531260273972</c:v>
                </c:pt>
                <c:pt idx="14">
                  <c:v>13645.594336986303</c:v>
                </c:pt>
                <c:pt idx="15">
                  <c:v>13811.305265753426</c:v>
                </c:pt>
                <c:pt idx="16">
                  <c:v>13994.844344262294</c:v>
                </c:pt>
                <c:pt idx="17">
                  <c:v>14216.778345205481</c:v>
                </c:pt>
                <c:pt idx="18">
                  <c:v>14179.616980821917</c:v>
                </c:pt>
                <c:pt idx="19">
                  <c:v>14463.760583561645</c:v>
                </c:pt>
                <c:pt idx="20">
                  <c:v>15007.028601646572</c:v>
                </c:pt>
                <c:pt idx="21">
                  <c:v>15512.503345740448</c:v>
                </c:pt>
                <c:pt idx="22">
                  <c:v>16324.169745011899</c:v>
                </c:pt>
                <c:pt idx="23">
                  <c:v>17003.473117966318</c:v>
                </c:pt>
                <c:pt idx="24">
                  <c:v>17571.248405344279</c:v>
                </c:pt>
                <c:pt idx="25">
                  <c:v>17523.421434323853</c:v>
                </c:pt>
                <c:pt idx="26">
                  <c:v>17587.062654012036</c:v>
                </c:pt>
                <c:pt idx="27">
                  <c:v>17799.572519520814</c:v>
                </c:pt>
                <c:pt idx="28">
                  <c:v>17577.24241457463</c:v>
                </c:pt>
                <c:pt idx="29">
                  <c:v>17760.080605931787</c:v>
                </c:pt>
                <c:pt idx="30">
                  <c:v>17698.637951201628</c:v>
                </c:pt>
                <c:pt idx="31">
                  <c:v>17390.400595393876</c:v>
                </c:pt>
                <c:pt idx="32">
                  <c:v>17123.794421364481</c:v>
                </c:pt>
                <c:pt idx="33">
                  <c:v>17165.835135048161</c:v>
                </c:pt>
                <c:pt idx="34">
                  <c:v>17205.975801654611</c:v>
                </c:pt>
                <c:pt idx="35">
                  <c:v>17462.722824303804</c:v>
                </c:pt>
                <c:pt idx="36">
                  <c:v>17716.132044717036</c:v>
                </c:pt>
                <c:pt idx="37" formatCode="General">
                  <c:v>16907</c:v>
                </c:pt>
              </c:numCache>
            </c:numRef>
          </c:val>
        </c:ser>
        <c:ser>
          <c:idx val="3"/>
          <c:order val="3"/>
          <c:tx>
            <c:strRef>
              <c:f>'2-4'!$A$10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548D00"/>
            </a:solidFill>
            <a:ln>
              <a:noFill/>
            </a:ln>
            <a:effectLst/>
          </c:spPr>
          <c:cat>
            <c:numRef>
              <c:f>'2-4'!$B$6:$AM$6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'2-4'!$B$10:$AM$10</c:f>
              <c:numCache>
                <c:formatCode>#,##0.0</c:formatCode>
                <c:ptCount val="38"/>
                <c:pt idx="0">
                  <c:v>18882.40601092896</c:v>
                </c:pt>
                <c:pt idx="1">
                  <c:v>16180.341506849316</c:v>
                </c:pt>
                <c:pt idx="2">
                  <c:v>13472.845616438357</c:v>
                </c:pt>
                <c:pt idx="3">
                  <c:v>11841.147397260274</c:v>
                </c:pt>
                <c:pt idx="4">
                  <c:v>11300.711338797813</c:v>
                </c:pt>
                <c:pt idx="5">
                  <c:v>10645.396191780823</c:v>
                </c:pt>
                <c:pt idx="6">
                  <c:v>13145.90219178082</c:v>
                </c:pt>
                <c:pt idx="7">
                  <c:v>13219.138712328768</c:v>
                </c:pt>
                <c:pt idx="8">
                  <c:v>15233.913606557377</c:v>
                </c:pt>
                <c:pt idx="9">
                  <c:v>16425.217616438356</c:v>
                </c:pt>
                <c:pt idx="10">
                  <c:v>17540.236246575339</c:v>
                </c:pt>
                <c:pt idx="11">
                  <c:v>17286.843178082192</c:v>
                </c:pt>
                <c:pt idx="12">
                  <c:v>18735.164316939889</c:v>
                </c:pt>
                <c:pt idx="13">
                  <c:v>19591.341534246574</c:v>
                </c:pt>
                <c:pt idx="14">
                  <c:v>20117.65002739726</c:v>
                </c:pt>
                <c:pt idx="15">
                  <c:v>20226.004670528244</c:v>
                </c:pt>
                <c:pt idx="16">
                  <c:v>20689.054554515929</c:v>
                </c:pt>
                <c:pt idx="17">
                  <c:v>21730.3317627205</c:v>
                </c:pt>
                <c:pt idx="18">
                  <c:v>22955.058324572288</c:v>
                </c:pt>
                <c:pt idx="19">
                  <c:v>22347.635858818867</c:v>
                </c:pt>
                <c:pt idx="20">
                  <c:v>23723.504011171037</c:v>
                </c:pt>
                <c:pt idx="21">
                  <c:v>23211.737471794306</c:v>
                </c:pt>
                <c:pt idx="22">
                  <c:v>21959.611279242006</c:v>
                </c:pt>
                <c:pt idx="23">
                  <c:v>23530.626073017847</c:v>
                </c:pt>
                <c:pt idx="24">
                  <c:v>24814.242039983816</c:v>
                </c:pt>
                <c:pt idx="25">
                  <c:v>25548.674198920693</c:v>
                </c:pt>
                <c:pt idx="26">
                  <c:v>25763.841659664584</c:v>
                </c:pt>
                <c:pt idx="27">
                  <c:v>25322.301184904925</c:v>
                </c:pt>
                <c:pt idx="28">
                  <c:v>26371.896086682642</c:v>
                </c:pt>
                <c:pt idx="29">
                  <c:v>24723.480738154904</c:v>
                </c:pt>
                <c:pt idx="30">
                  <c:v>25827.03478728707</c:v>
                </c:pt>
                <c:pt idx="31">
                  <c:v>28160.150283456267</c:v>
                </c:pt>
                <c:pt idx="32">
                  <c:v>28532.005767086441</c:v>
                </c:pt>
                <c:pt idx="33">
                  <c:v>28181.197510683691</c:v>
                </c:pt>
                <c:pt idx="34">
                  <c:v>28556.674396500341</c:v>
                </c:pt>
                <c:pt idx="35">
                  <c:v>30097.638093440539</c:v>
                </c:pt>
                <c:pt idx="36">
                  <c:v>31788.599903286318</c:v>
                </c:pt>
                <c:pt idx="37" formatCode="General">
                  <c:v>31597</c:v>
                </c:pt>
              </c:numCache>
            </c:numRef>
          </c:val>
        </c:ser>
        <c:ser>
          <c:idx val="4"/>
          <c:order val="4"/>
          <c:tx>
            <c:strRef>
              <c:f>'2-4'!$A$11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f>'2-4'!$B$6:$AM$6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'2-4'!$B$11:$AM$11</c:f>
              <c:numCache>
                <c:formatCode>#,##0.0</c:formatCode>
                <c:ptCount val="38"/>
                <c:pt idx="0">
                  <c:v>6224.899754098361</c:v>
                </c:pt>
                <c:pt idx="1">
                  <c:v>4981.0982739726032</c:v>
                </c:pt>
                <c:pt idx="2">
                  <c:v>4813.8258356164388</c:v>
                </c:pt>
                <c:pt idx="3">
                  <c:v>4865.2668767123296</c:v>
                </c:pt>
                <c:pt idx="4">
                  <c:v>5178.6168579234973</c:v>
                </c:pt>
                <c:pt idx="5">
                  <c:v>5432.7490410958899</c:v>
                </c:pt>
                <c:pt idx="6">
                  <c:v>5443.2216986301373</c:v>
                </c:pt>
                <c:pt idx="7">
                  <c:v>5451.9123835616438</c:v>
                </c:pt>
                <c:pt idx="8">
                  <c:v>5750.8856557377039</c:v>
                </c:pt>
                <c:pt idx="9">
                  <c:v>6216.6169863013693</c:v>
                </c:pt>
                <c:pt idx="10">
                  <c:v>6730.5010684931513</c:v>
                </c:pt>
                <c:pt idx="11">
                  <c:v>6886.349671232877</c:v>
                </c:pt>
                <c:pt idx="12">
                  <c:v>7009.5509016393435</c:v>
                </c:pt>
                <c:pt idx="13">
                  <c:v>6970.2588493150679</c:v>
                </c:pt>
                <c:pt idx="14">
                  <c:v>7009.9995616438355</c:v>
                </c:pt>
                <c:pt idx="15">
                  <c:v>7118.2430136986304</c:v>
                </c:pt>
                <c:pt idx="16">
                  <c:v>7447.1431147540989</c:v>
                </c:pt>
                <c:pt idx="17">
                  <c:v>7778.2604657534257</c:v>
                </c:pt>
                <c:pt idx="18">
                  <c:v>7647.9318356164376</c:v>
                </c:pt>
                <c:pt idx="19">
                  <c:v>7590.5260821917818</c:v>
                </c:pt>
                <c:pt idx="20">
                  <c:v>7771.3793879781415</c:v>
                </c:pt>
                <c:pt idx="21">
                  <c:v>7861.3092054794524</c:v>
                </c:pt>
                <c:pt idx="22">
                  <c:v>7965.3082684931514</c:v>
                </c:pt>
                <c:pt idx="23">
                  <c:v>8451.2874013767123</c:v>
                </c:pt>
                <c:pt idx="24">
                  <c:v>9368.3555923770491</c:v>
                </c:pt>
                <c:pt idx="25">
                  <c:v>9810.631437821814</c:v>
                </c:pt>
                <c:pt idx="26">
                  <c:v>10010.853205956933</c:v>
                </c:pt>
                <c:pt idx="27">
                  <c:v>10268.727104441825</c:v>
                </c:pt>
                <c:pt idx="28">
                  <c:v>10245.907555611529</c:v>
                </c:pt>
                <c:pt idx="29">
                  <c:v>9889.9160609187911</c:v>
                </c:pt>
                <c:pt idx="30">
                  <c:v>10142.056549076551</c:v>
                </c:pt>
                <c:pt idx="31">
                  <c:v>8547.7176527792508</c:v>
                </c:pt>
                <c:pt idx="32">
                  <c:v>9327.1202631029591</c:v>
                </c:pt>
                <c:pt idx="33">
                  <c:v>8710.601116327407</c:v>
                </c:pt>
                <c:pt idx="34">
                  <c:v>8370.6800819133532</c:v>
                </c:pt>
                <c:pt idx="35">
                  <c:v>8375.2966540773832</c:v>
                </c:pt>
                <c:pt idx="36">
                  <c:v>7891.5881466175979</c:v>
                </c:pt>
                <c:pt idx="37" formatCode="General">
                  <c:v>8072</c:v>
                </c:pt>
              </c:numCache>
            </c:numRef>
          </c:val>
        </c:ser>
        <c:ser>
          <c:idx val="5"/>
          <c:order val="5"/>
          <c:tx>
            <c:strRef>
              <c:f>'2-4'!$A$12</c:f>
              <c:strCache>
                <c:ptCount val="1"/>
                <c:pt idx="0">
                  <c:v>Asia Pacífico</c:v>
                </c:pt>
              </c:strCache>
            </c:strRef>
          </c:tx>
          <c:spPr>
            <a:solidFill>
              <a:srgbClr val="005305"/>
            </a:solidFill>
            <a:ln>
              <a:noFill/>
            </a:ln>
            <a:effectLst/>
          </c:spPr>
          <c:cat>
            <c:numRef>
              <c:f>'2-4'!$B$6:$AM$6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'2-4'!$B$12:$AM$12</c:f>
              <c:numCache>
                <c:formatCode>#,##0.0</c:formatCode>
                <c:ptCount val="38"/>
                <c:pt idx="0">
                  <c:v>4945.4393558539568</c:v>
                </c:pt>
                <c:pt idx="1">
                  <c:v>4906.7079296276825</c:v>
                </c:pt>
                <c:pt idx="2">
                  <c:v>4816.3602418037817</c:v>
                </c:pt>
                <c:pt idx="3">
                  <c:v>5173.0042500419295</c:v>
                </c:pt>
                <c:pt idx="4">
                  <c:v>5690.4925979979871</c:v>
                </c:pt>
                <c:pt idx="5">
                  <c:v>5915.8870885873375</c:v>
                </c:pt>
                <c:pt idx="6">
                  <c:v>6139.6699054619985</c:v>
                </c:pt>
                <c:pt idx="7">
                  <c:v>6197.0409857038621</c:v>
                </c:pt>
                <c:pt idx="8">
                  <c:v>6263.1785968670529</c:v>
                </c:pt>
                <c:pt idx="9">
                  <c:v>6479.0042942425789</c:v>
                </c:pt>
                <c:pt idx="10">
                  <c:v>6712.2760235276546</c:v>
                </c:pt>
                <c:pt idx="11">
                  <c:v>6903.8054590468928</c:v>
                </c:pt>
                <c:pt idx="12">
                  <c:v>6887.655396877557</c:v>
                </c:pt>
                <c:pt idx="13">
                  <c:v>6956.6732647936797</c:v>
                </c:pt>
                <c:pt idx="14">
                  <c:v>7148.7723612273094</c:v>
                </c:pt>
                <c:pt idx="15">
                  <c:v>7276.5229902540605</c:v>
                </c:pt>
                <c:pt idx="16">
                  <c:v>7509.630008290872</c:v>
                </c:pt>
                <c:pt idx="17">
                  <c:v>7616.7351526723796</c:v>
                </c:pt>
                <c:pt idx="18">
                  <c:v>7574.853402430097</c:v>
                </c:pt>
                <c:pt idx="19">
                  <c:v>7499.9744837299122</c:v>
                </c:pt>
                <c:pt idx="20">
                  <c:v>7875.9093961357949</c:v>
                </c:pt>
                <c:pt idx="21">
                  <c:v>7814.1403981423891</c:v>
                </c:pt>
                <c:pt idx="22">
                  <c:v>7852.549471659453</c:v>
                </c:pt>
                <c:pt idx="23">
                  <c:v>7763.969825239662</c:v>
                </c:pt>
                <c:pt idx="24">
                  <c:v>7846.6335290580218</c:v>
                </c:pt>
                <c:pt idx="25">
                  <c:v>7977.5631833528296</c:v>
                </c:pt>
                <c:pt idx="26">
                  <c:v>7936.5580296100534</c:v>
                </c:pt>
                <c:pt idx="27">
                  <c:v>7960.8452010373039</c:v>
                </c:pt>
                <c:pt idx="28">
                  <c:v>8087.7908050415772</c:v>
                </c:pt>
                <c:pt idx="29">
                  <c:v>8039.2458984031746</c:v>
                </c:pt>
                <c:pt idx="30">
                  <c:v>8424.3961626188157</c:v>
                </c:pt>
                <c:pt idx="31">
                  <c:v>8287.1818094247592</c:v>
                </c:pt>
                <c:pt idx="32">
                  <c:v>8377.6756329722957</c:v>
                </c:pt>
                <c:pt idx="33">
                  <c:v>8254.418219363055</c:v>
                </c:pt>
                <c:pt idx="34">
                  <c:v>8310.3352711279131</c:v>
                </c:pt>
                <c:pt idx="35">
                  <c:v>8346.2965544264953</c:v>
                </c:pt>
                <c:pt idx="36">
                  <c:v>8010.2798410031683</c:v>
                </c:pt>
                <c:pt idx="37" formatCode="General">
                  <c:v>8779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816696"/>
        <c:axId val="741814344"/>
      </c:areaChart>
      <c:lineChart>
        <c:grouping val="standard"/>
        <c:varyColors val="0"/>
        <c:ser>
          <c:idx val="6"/>
          <c:order val="6"/>
          <c:tx>
            <c:strRef>
              <c:f>'2-4'!$A$14</c:f>
              <c:strCache>
                <c:ptCount val="1"/>
                <c:pt idx="0">
                  <c:v>Tasa Crecimiento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'2-4'!$B$6:$AM$6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'2-4'!$B$14:$AM$14</c:f>
              <c:numCache>
                <c:formatCode>0.0%</c:formatCode>
                <c:ptCount val="38"/>
                <c:pt idx="1">
                  <c:v>-5.4192448309731578E-2</c:v>
                </c:pt>
                <c:pt idx="2">
                  <c:v>-3.7528136508676591E-2</c:v>
                </c:pt>
                <c:pt idx="3">
                  <c:v>-1.2160739651713715E-2</c:v>
                </c:pt>
                <c:pt idx="4">
                  <c:v>1.8992616173660881E-2</c:v>
                </c:pt>
                <c:pt idx="5">
                  <c:v>-4.0828992610961734E-3</c:v>
                </c:pt>
                <c:pt idx="6">
                  <c:v>5.1789881034971064E-2</c:v>
                </c:pt>
                <c:pt idx="7">
                  <c:v>5.1275803717278912E-3</c:v>
                </c:pt>
                <c:pt idx="8">
                  <c:v>3.8950100014414568E-2</c:v>
                </c:pt>
                <c:pt idx="9">
                  <c:v>1.4132875752829621E-2</c:v>
                </c:pt>
                <c:pt idx="10">
                  <c:v>2.1694221301910011E-2</c:v>
                </c:pt>
                <c:pt idx="11">
                  <c:v>-2.7725605309139034E-3</c:v>
                </c:pt>
                <c:pt idx="12">
                  <c:v>7.88449383352674E-3</c:v>
                </c:pt>
                <c:pt idx="13">
                  <c:v>4.0466133472782939E-3</c:v>
                </c:pt>
                <c:pt idx="14">
                  <c:v>1.6550620231765567E-2</c:v>
                </c:pt>
                <c:pt idx="15">
                  <c:v>1.368428113802489E-2</c:v>
                </c:pt>
                <c:pt idx="16">
                  <c:v>2.7228338731698498E-2</c:v>
                </c:pt>
                <c:pt idx="17">
                  <c:v>3.2302135286010225E-2</c:v>
                </c:pt>
                <c:pt idx="18">
                  <c:v>1.8682243361520356E-2</c:v>
                </c:pt>
                <c:pt idx="19">
                  <c:v>-1.5773615644536054E-2</c:v>
                </c:pt>
                <c:pt idx="20">
                  <c:v>3.6394484341050859E-2</c:v>
                </c:pt>
                <c:pt idx="21">
                  <c:v>3.2017486029267683E-3</c:v>
                </c:pt>
                <c:pt idx="22">
                  <c:v>-3.1934927055451423E-3</c:v>
                </c:pt>
                <c:pt idx="23">
                  <c:v>3.5813171802743016E-2</c:v>
                </c:pt>
                <c:pt idx="24">
                  <c:v>4.2657674121579392E-2</c:v>
                </c:pt>
                <c:pt idx="25">
                  <c:v>1.212160884187452E-2</c:v>
                </c:pt>
                <c:pt idx="26">
                  <c:v>7.2171720703979592E-3</c:v>
                </c:pt>
                <c:pt idx="27">
                  <c:v>-2.5491313744554489E-3</c:v>
                </c:pt>
                <c:pt idx="28">
                  <c:v>6.5757228916460964E-3</c:v>
                </c:pt>
                <c:pt idx="29">
                  <c:v>-1.9759030533447519E-2</c:v>
                </c:pt>
                <c:pt idx="30">
                  <c:v>2.5884318888332647E-2</c:v>
                </c:pt>
                <c:pt idx="31">
                  <c:v>9.7669954663555103E-3</c:v>
                </c:pt>
                <c:pt idx="32">
                  <c:v>2.5223047151726963E-2</c:v>
                </c:pt>
                <c:pt idx="33">
                  <c:v>4.3238016569415727E-3</c:v>
                </c:pt>
                <c:pt idx="34">
                  <c:v>2.5911380593353739E-2</c:v>
                </c:pt>
                <c:pt idx="35">
                  <c:v>3.1925862342607303E-2</c:v>
                </c:pt>
                <c:pt idx="36">
                  <c:v>5.2336516417565981E-3</c:v>
                </c:pt>
                <c:pt idx="37">
                  <c:v>5.4142918682682506E-3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815128"/>
        <c:axId val="741814736"/>
      </c:lineChart>
      <c:catAx>
        <c:axId val="741816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41814344"/>
        <c:crosses val="autoZero"/>
        <c:auto val="1"/>
        <c:lblAlgn val="ctr"/>
        <c:lblOffset val="100"/>
        <c:noMultiLvlLbl val="0"/>
      </c:catAx>
      <c:valAx>
        <c:axId val="741814344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9.9028016009148085E-3"/>
              <c:y val="0.274846120872704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41816696"/>
        <c:crosses val="autoZero"/>
        <c:crossBetween val="midCat"/>
      </c:valAx>
      <c:valAx>
        <c:axId val="741814736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741815128"/>
        <c:crosses val="max"/>
        <c:crossBetween val="between"/>
      </c:valAx>
      <c:catAx>
        <c:axId val="741815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1814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8128379321367E-2"/>
          <c:y val="0.86925654134006503"/>
          <c:w val="0.96581856358864238"/>
          <c:h val="0.12960452548058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7340067340068"/>
          <c:y val="2.1255E-2"/>
          <c:w val="0.84330353535353531"/>
          <c:h val="0.80076527777777795"/>
        </c:manualLayout>
      </c:layout>
      <c:areaChart>
        <c:grouping val="stacked"/>
        <c:varyColors val="0"/>
        <c:ser>
          <c:idx val="6"/>
          <c:order val="0"/>
          <c:tx>
            <c:strRef>
              <c:f>'5-11'!$A$7</c:f>
              <c:strCache>
                <c:ptCount val="1"/>
                <c:pt idx="0">
                  <c:v>Importación Liviano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  <a:effectLst/>
          </c:spPr>
          <c:cat>
            <c:numRef>
              <c:f>'5-11'!$B$5:$V$5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'5-11'!$B$7:$V$7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17233.655716077687</c:v>
                </c:pt>
                <c:pt idx="11">
                  <c:v>40257.101135158708</c:v>
                </c:pt>
                <c:pt idx="12">
                  <c:v>59097.703130973372</c:v>
                </c:pt>
                <c:pt idx="13">
                  <c:v>76586.569081255439</c:v>
                </c:pt>
                <c:pt idx="14">
                  <c:v>92163.083966538892</c:v>
                </c:pt>
                <c:pt idx="15">
                  <c:v>112478.42574877344</c:v>
                </c:pt>
                <c:pt idx="16">
                  <c:v>127725.32537077022</c:v>
                </c:pt>
                <c:pt idx="17">
                  <c:v>131555.79257561921</c:v>
                </c:pt>
                <c:pt idx="18">
                  <c:v>135938.72427455024</c:v>
                </c:pt>
                <c:pt idx="19">
                  <c:v>137824.05913356869</c:v>
                </c:pt>
                <c:pt idx="20">
                  <c:v>139037.04692543548</c:v>
                </c:pt>
              </c:numCache>
            </c:numRef>
          </c:val>
        </c:ser>
        <c:ser>
          <c:idx val="7"/>
          <c:order val="1"/>
          <c:tx>
            <c:strRef>
              <c:f>'5-11'!$A$8</c:f>
              <c:strCache>
                <c:ptCount val="1"/>
                <c:pt idx="0">
                  <c:v>Importación Pesado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/>
              </a:solidFill>
            </a:ln>
            <a:effectLst/>
          </c:spPr>
          <c:cat>
            <c:numRef>
              <c:f>'5-11'!$B$5:$V$5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'5-11'!$B$8:$V$8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3196.5455254734406</c:v>
                </c:pt>
                <c:pt idx="17">
                  <c:v>27839.988681205046</c:v>
                </c:pt>
                <c:pt idx="18">
                  <c:v>35984.12309726658</c:v>
                </c:pt>
                <c:pt idx="19">
                  <c:v>54758.960473060033</c:v>
                </c:pt>
                <c:pt idx="20">
                  <c:v>56091.210408979226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51424"/>
        <c:axId val="811656128"/>
      </c:areaChart>
      <c:lineChart>
        <c:grouping val="standard"/>
        <c:varyColors val="0"/>
        <c:ser>
          <c:idx val="8"/>
          <c:order val="2"/>
          <c:tx>
            <c:strRef>
              <c:f>'5-11'!$A$6</c:f>
              <c:strCache>
                <c:ptCount val="1"/>
                <c:pt idx="0">
                  <c:v>Carga Barrancabermeja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'5-11'!$B$6:$V$6</c:f>
              <c:numCache>
                <c:formatCode>#,##0</c:formatCode>
                <c:ptCount val="21"/>
                <c:pt idx="0">
                  <c:v>211820</c:v>
                </c:pt>
                <c:pt idx="1">
                  <c:v>211320</c:v>
                </c:pt>
                <c:pt idx="2">
                  <c:v>210920</c:v>
                </c:pt>
                <c:pt idx="3">
                  <c:v>210520</c:v>
                </c:pt>
                <c:pt idx="4">
                  <c:v>210120</c:v>
                </c:pt>
                <c:pt idx="5">
                  <c:v>209486.30136986627</c:v>
                </c:pt>
                <c:pt idx="6">
                  <c:v>209486.30136986627</c:v>
                </c:pt>
                <c:pt idx="7">
                  <c:v>209486.30136986627</c:v>
                </c:pt>
                <c:pt idx="8">
                  <c:v>209486.30136986627</c:v>
                </c:pt>
                <c:pt idx="9">
                  <c:v>209486.30136986627</c:v>
                </c:pt>
                <c:pt idx="10">
                  <c:v>209486.30136986627</c:v>
                </c:pt>
                <c:pt idx="11">
                  <c:v>209486.30136986627</c:v>
                </c:pt>
                <c:pt idx="12">
                  <c:v>209486.30136986627</c:v>
                </c:pt>
                <c:pt idx="13">
                  <c:v>209486.30136986627</c:v>
                </c:pt>
                <c:pt idx="14">
                  <c:v>209486.30136986627</c:v>
                </c:pt>
                <c:pt idx="15">
                  <c:v>209486.30136986627</c:v>
                </c:pt>
                <c:pt idx="16">
                  <c:v>209486.30136986627</c:v>
                </c:pt>
                <c:pt idx="17">
                  <c:v>209486.30136986627</c:v>
                </c:pt>
                <c:pt idx="18">
                  <c:v>209486.30136986627</c:v>
                </c:pt>
                <c:pt idx="19">
                  <c:v>209486.30136986627</c:v>
                </c:pt>
                <c:pt idx="20">
                  <c:v>209486.30136986627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1651424"/>
        <c:axId val="811656128"/>
      </c:lineChart>
      <c:catAx>
        <c:axId val="81165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64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11656128"/>
        <c:crosses val="autoZero"/>
        <c:auto val="1"/>
        <c:lblAlgn val="ctr"/>
        <c:lblOffset val="100"/>
        <c:noMultiLvlLbl val="0"/>
      </c:catAx>
      <c:valAx>
        <c:axId val="811656128"/>
        <c:scaling>
          <c:orientation val="minMax"/>
          <c:max val="225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>
                    <a:solidFill>
                      <a:schemeClr val="tx1"/>
                    </a:solidFill>
                    <a:latin typeface="+mj-lt"/>
                    <a:cs typeface="Arial" panose="020B0604020202020204" pitchFamily="34" charset="0"/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2.6941775914640039E-3"/>
              <c:y val="0.347476983317766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11651424"/>
        <c:crosses val="autoZero"/>
        <c:crossBetween val="midCat"/>
        <c:majorUnit val="2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635888888888884"/>
          <c:w val="1"/>
          <c:h val="6.80883333333333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050" b="1" i="0" u="none" strike="noStrike" kern="1200" baseline="0">
              <a:solidFill>
                <a:schemeClr val="tx1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57558922558922"/>
          <c:y val="2.222239213036457E-2"/>
          <c:w val="0.83877558922558926"/>
          <c:h val="0.790116111111111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'5-12'!$B$6</c:f>
              <c:strCache>
                <c:ptCount val="1"/>
                <c:pt idx="0">
                  <c:v>Gasolina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'5-12'!$A$7:$A$27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'5-12'!$B$7:$B$27</c:f>
              <c:numCache>
                <c:formatCode>#,##0</c:formatCode>
                <c:ptCount val="21"/>
                <c:pt idx="0">
                  <c:v>61926.700000000004</c:v>
                </c:pt>
                <c:pt idx="1">
                  <c:v>61926.700000000004</c:v>
                </c:pt>
                <c:pt idx="2">
                  <c:v>61926.700000000004</c:v>
                </c:pt>
                <c:pt idx="3">
                  <c:v>61926.700000000004</c:v>
                </c:pt>
                <c:pt idx="4">
                  <c:v>61926.700000000004</c:v>
                </c:pt>
                <c:pt idx="5">
                  <c:v>61926.700000000004</c:v>
                </c:pt>
                <c:pt idx="6">
                  <c:v>61926.700000000004</c:v>
                </c:pt>
                <c:pt idx="7">
                  <c:v>61926.700000000004</c:v>
                </c:pt>
                <c:pt idx="8">
                  <c:v>61926.700000000004</c:v>
                </c:pt>
                <c:pt idx="9">
                  <c:v>61926.700000000004</c:v>
                </c:pt>
                <c:pt idx="10">
                  <c:v>61926.700000000004</c:v>
                </c:pt>
                <c:pt idx="11">
                  <c:v>61926.700000000004</c:v>
                </c:pt>
                <c:pt idx="12">
                  <c:v>61926.700000000004</c:v>
                </c:pt>
                <c:pt idx="13">
                  <c:v>61926.700000000004</c:v>
                </c:pt>
                <c:pt idx="14">
                  <c:v>61926.700000000004</c:v>
                </c:pt>
                <c:pt idx="15">
                  <c:v>61926.700000000004</c:v>
                </c:pt>
                <c:pt idx="16">
                  <c:v>61926.700000000004</c:v>
                </c:pt>
                <c:pt idx="17">
                  <c:v>61926.700000000004</c:v>
                </c:pt>
                <c:pt idx="18">
                  <c:v>61926.700000000004</c:v>
                </c:pt>
                <c:pt idx="19">
                  <c:v>61926.700000000004</c:v>
                </c:pt>
                <c:pt idx="20">
                  <c:v>61926.700000000004</c:v>
                </c:pt>
              </c:numCache>
            </c:numRef>
          </c:val>
        </c:ser>
        <c:ser>
          <c:idx val="1"/>
          <c:order val="1"/>
          <c:tx>
            <c:strRef>
              <c:f>'5-12'!$C$6</c:f>
              <c:strCache>
                <c:ptCount val="1"/>
                <c:pt idx="0">
                  <c:v>ACPM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invertIfNegative val="0"/>
          <c:cat>
            <c:numRef>
              <c:f>'5-12'!$A$7:$A$27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'5-12'!$C$7:$C$27</c:f>
              <c:numCache>
                <c:formatCode>#,##0</c:formatCode>
                <c:ptCount val="21"/>
                <c:pt idx="0">
                  <c:v>64163</c:v>
                </c:pt>
                <c:pt idx="1">
                  <c:v>64163</c:v>
                </c:pt>
                <c:pt idx="2">
                  <c:v>64163</c:v>
                </c:pt>
                <c:pt idx="3">
                  <c:v>64163</c:v>
                </c:pt>
                <c:pt idx="4">
                  <c:v>64163</c:v>
                </c:pt>
                <c:pt idx="5">
                  <c:v>64163</c:v>
                </c:pt>
                <c:pt idx="6">
                  <c:v>64163</c:v>
                </c:pt>
                <c:pt idx="7">
                  <c:v>64163</c:v>
                </c:pt>
                <c:pt idx="8">
                  <c:v>64163</c:v>
                </c:pt>
                <c:pt idx="9">
                  <c:v>64163</c:v>
                </c:pt>
                <c:pt idx="10">
                  <c:v>64163</c:v>
                </c:pt>
                <c:pt idx="11">
                  <c:v>64163</c:v>
                </c:pt>
                <c:pt idx="12">
                  <c:v>64163</c:v>
                </c:pt>
                <c:pt idx="13">
                  <c:v>64163</c:v>
                </c:pt>
                <c:pt idx="14">
                  <c:v>64163</c:v>
                </c:pt>
                <c:pt idx="15">
                  <c:v>64163</c:v>
                </c:pt>
                <c:pt idx="16">
                  <c:v>64163</c:v>
                </c:pt>
                <c:pt idx="17">
                  <c:v>64163</c:v>
                </c:pt>
                <c:pt idx="18">
                  <c:v>64163</c:v>
                </c:pt>
                <c:pt idx="19">
                  <c:v>64163</c:v>
                </c:pt>
                <c:pt idx="20">
                  <c:v>64163</c:v>
                </c:pt>
              </c:numCache>
            </c:numRef>
          </c:val>
        </c:ser>
        <c:ser>
          <c:idx val="2"/>
          <c:order val="2"/>
          <c:tx>
            <c:strRef>
              <c:f>'5-12'!$D$6</c:f>
              <c:strCache>
                <c:ptCount val="1"/>
                <c:pt idx="0">
                  <c:v>Jet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'5-12'!$A$7:$A$27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'5-12'!$D$7:$D$27</c:f>
              <c:numCache>
                <c:formatCode>#,##0</c:formatCode>
                <c:ptCount val="21"/>
                <c:pt idx="0">
                  <c:v>21109</c:v>
                </c:pt>
                <c:pt idx="1">
                  <c:v>21109</c:v>
                </c:pt>
                <c:pt idx="2">
                  <c:v>21109</c:v>
                </c:pt>
                <c:pt idx="3">
                  <c:v>21109</c:v>
                </c:pt>
                <c:pt idx="4">
                  <c:v>21109</c:v>
                </c:pt>
                <c:pt idx="5">
                  <c:v>21109</c:v>
                </c:pt>
                <c:pt idx="6">
                  <c:v>21109</c:v>
                </c:pt>
                <c:pt idx="7">
                  <c:v>21109</c:v>
                </c:pt>
                <c:pt idx="8">
                  <c:v>21109</c:v>
                </c:pt>
                <c:pt idx="9">
                  <c:v>21109</c:v>
                </c:pt>
                <c:pt idx="10">
                  <c:v>21109</c:v>
                </c:pt>
                <c:pt idx="11">
                  <c:v>21109</c:v>
                </c:pt>
                <c:pt idx="12">
                  <c:v>21109</c:v>
                </c:pt>
                <c:pt idx="13">
                  <c:v>21109</c:v>
                </c:pt>
                <c:pt idx="14">
                  <c:v>21109</c:v>
                </c:pt>
                <c:pt idx="15">
                  <c:v>21109</c:v>
                </c:pt>
                <c:pt idx="16">
                  <c:v>21109</c:v>
                </c:pt>
                <c:pt idx="17">
                  <c:v>21109</c:v>
                </c:pt>
                <c:pt idx="18">
                  <c:v>21109</c:v>
                </c:pt>
                <c:pt idx="19">
                  <c:v>21109</c:v>
                </c:pt>
                <c:pt idx="20">
                  <c:v>21109</c:v>
                </c:pt>
              </c:numCache>
            </c:numRef>
          </c:val>
        </c:ser>
        <c:ser>
          <c:idx val="3"/>
          <c:order val="3"/>
          <c:tx>
            <c:strRef>
              <c:f>'5-12'!$E$6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'5-12'!$A$7:$A$27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'5-12'!$E$7:$E$27</c:f>
              <c:numCache>
                <c:formatCode>#,##0</c:formatCode>
                <c:ptCount val="21"/>
                <c:pt idx="0">
                  <c:v>61801.299999999988</c:v>
                </c:pt>
                <c:pt idx="1">
                  <c:v>61801.299999999988</c:v>
                </c:pt>
                <c:pt idx="2">
                  <c:v>61801.299999999988</c:v>
                </c:pt>
                <c:pt idx="3">
                  <c:v>61801.299999999988</c:v>
                </c:pt>
                <c:pt idx="4">
                  <c:v>61801.299999999988</c:v>
                </c:pt>
                <c:pt idx="5">
                  <c:v>61801.299999999988</c:v>
                </c:pt>
                <c:pt idx="6">
                  <c:v>61801.299999999988</c:v>
                </c:pt>
                <c:pt idx="7">
                  <c:v>61801.299999999988</c:v>
                </c:pt>
                <c:pt idx="8">
                  <c:v>61801.299999999988</c:v>
                </c:pt>
                <c:pt idx="9">
                  <c:v>61801.299999999988</c:v>
                </c:pt>
                <c:pt idx="10">
                  <c:v>61801.299999999988</c:v>
                </c:pt>
                <c:pt idx="11">
                  <c:v>61801.299999999988</c:v>
                </c:pt>
                <c:pt idx="12">
                  <c:v>61801.299999999988</c:v>
                </c:pt>
                <c:pt idx="13">
                  <c:v>61801.299999999988</c:v>
                </c:pt>
                <c:pt idx="14">
                  <c:v>61801.299999999988</c:v>
                </c:pt>
                <c:pt idx="15">
                  <c:v>61801.299999999988</c:v>
                </c:pt>
                <c:pt idx="16">
                  <c:v>61801.299999999988</c:v>
                </c:pt>
                <c:pt idx="17">
                  <c:v>61801.299999999988</c:v>
                </c:pt>
                <c:pt idx="18">
                  <c:v>61801.299999999988</c:v>
                </c:pt>
                <c:pt idx="19">
                  <c:v>61801.299999999988</c:v>
                </c:pt>
                <c:pt idx="20">
                  <c:v>61801.299999999988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100"/>
        <c:axId val="811655344"/>
        <c:axId val="811654168"/>
      </c:barChart>
      <c:catAx>
        <c:axId val="81165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82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11654168"/>
        <c:crosses val="autoZero"/>
        <c:auto val="1"/>
        <c:lblAlgn val="ctr"/>
        <c:lblOffset val="100"/>
        <c:noMultiLvlLbl val="0"/>
      </c:catAx>
      <c:valAx>
        <c:axId val="811654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>
                    <a:solidFill>
                      <a:sysClr val="windowText" lastClr="000000"/>
                    </a:solidFill>
                    <a:latin typeface="+mj-lt"/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7.6553872053872051E-3"/>
              <c:y val="0.330832777777777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1165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001346801346793E-3"/>
          <c:y val="0.91628254152422262"/>
          <c:w val="0.99142104377104379"/>
          <c:h val="7.56255831964245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97912457912457"/>
          <c:y val="2.1860774865828339E-2"/>
          <c:w val="0.89091245791245788"/>
          <c:h val="0.907654166666666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8B328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'5-13'!$A$6:$A$9</c:f>
              <c:strCache>
                <c:ptCount val="4"/>
                <c:pt idx="0">
                  <c:v>Gasolinas</c:v>
                </c:pt>
                <c:pt idx="1">
                  <c:v>ACPM</c:v>
                </c:pt>
                <c:pt idx="2">
                  <c:v>Jet </c:v>
                </c:pt>
                <c:pt idx="3">
                  <c:v>Otros</c:v>
                </c:pt>
              </c:strCache>
            </c:strRef>
          </c:cat>
          <c:val>
            <c:numRef>
              <c:f>'5-13'!$B$6:$B$9</c:f>
              <c:numCache>
                <c:formatCode>0.00%</c:formatCode>
                <c:ptCount val="4"/>
                <c:pt idx="0">
                  <c:v>0.307</c:v>
                </c:pt>
                <c:pt idx="1">
                  <c:v>0.29599999999999999</c:v>
                </c:pt>
                <c:pt idx="2">
                  <c:v>0.10100000000000001</c:v>
                </c:pt>
                <c:pt idx="3">
                  <c:v>0.29600000000000004</c:v>
                </c:pt>
              </c:numCache>
            </c:numRef>
          </c:val>
        </c:ser>
        <c:ser>
          <c:idx val="1"/>
          <c:order val="1"/>
          <c:spPr>
            <a:pattFill prst="pct70">
              <a:fgClr>
                <a:srgbClr val="CC9900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pct70">
                <a:fgClr>
                  <a:srgbClr val="C8B328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pattFill prst="pct75">
                <a:fgClr>
                  <a:schemeClr val="accent6">
                    <a:lumMod val="75000"/>
                  </a:schemeClr>
                </a:fgClr>
                <a:bgClr>
                  <a:schemeClr val="accent3">
                    <a:lumMod val="60000"/>
                    <a:lumOff val="40000"/>
                  </a:schemeClr>
                </a:bgClr>
              </a:patt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pattFill prst="pct70">
                <a:fgClr>
                  <a:schemeClr val="accent1"/>
                </a:fgClr>
                <a:bgClr>
                  <a:srgbClr val="C8B328"/>
                </a:bgClr>
              </a:patt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pattFill prst="pct70">
                <a:fgClr>
                  <a:srgbClr val="B2B2B2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'5-13'!$A$6:$A$9</c:f>
              <c:strCache>
                <c:ptCount val="4"/>
                <c:pt idx="0">
                  <c:v>Gasolinas</c:v>
                </c:pt>
                <c:pt idx="1">
                  <c:v>ACPM</c:v>
                </c:pt>
                <c:pt idx="2">
                  <c:v>Jet </c:v>
                </c:pt>
                <c:pt idx="3">
                  <c:v>Otros</c:v>
                </c:pt>
              </c:strCache>
            </c:strRef>
          </c:cat>
          <c:val>
            <c:numRef>
              <c:f>'5-13'!$C$6:$C$9</c:f>
              <c:numCache>
                <c:formatCode>0.00%</c:formatCode>
                <c:ptCount val="4"/>
                <c:pt idx="0">
                  <c:v>0.43</c:v>
                </c:pt>
                <c:pt idx="1">
                  <c:v>0.33600000000000002</c:v>
                </c:pt>
                <c:pt idx="2">
                  <c:v>0.114</c:v>
                </c:pt>
                <c:pt idx="3">
                  <c:v>0.12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-6"/>
        <c:axId val="811654952"/>
        <c:axId val="811658088"/>
      </c:barChart>
      <c:catAx>
        <c:axId val="811654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11658088"/>
        <c:crosses val="autoZero"/>
        <c:auto val="1"/>
        <c:lblAlgn val="ctr"/>
        <c:lblOffset val="100"/>
        <c:noMultiLvlLbl val="0"/>
      </c:catAx>
      <c:valAx>
        <c:axId val="811658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Rendimiento</a:t>
                </a:r>
              </a:p>
            </c:rich>
          </c:tx>
          <c:layout>
            <c:manualLayout>
              <c:xMode val="edge"/>
              <c:yMode val="edge"/>
              <c:x val="4.0102163071135035E-3"/>
              <c:y val="0.331979054342345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11654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98350168350168"/>
          <c:y val="1.7653746147456802E-2"/>
          <c:w val="0.77723872053872056"/>
          <c:h val="0.80074638888888894"/>
        </c:manualLayout>
      </c:layout>
      <c:lineChart>
        <c:grouping val="standard"/>
        <c:varyColors val="0"/>
        <c:ser>
          <c:idx val="1"/>
          <c:order val="0"/>
          <c:tx>
            <c:strRef>
              <c:f>'5-14'!$B$6</c:f>
              <c:strCache>
                <c:ptCount val="1"/>
                <c:pt idx="0">
                  <c:v> PIB BAJO </c:v>
                </c:pt>
              </c:strCache>
            </c:strRef>
          </c:tx>
          <c:spPr>
            <a:ln w="317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'5-14'!$F$7:$F$43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cat>
          <c:val>
            <c:numRef>
              <c:f>'5-14'!$B$7:$B$29</c:f>
              <c:numCache>
                <c:formatCode>0.00%</c:formatCode>
                <c:ptCount val="23"/>
                <c:pt idx="0">
                  <c:v>4.3936083396951542E-2</c:v>
                </c:pt>
                <c:pt idx="1">
                  <c:v>3.0520165732996096E-2</c:v>
                </c:pt>
                <c:pt idx="2">
                  <c:v>2.0430597332389722E-2</c:v>
                </c:pt>
                <c:pt idx="3">
                  <c:v>1.7680717779958499E-2</c:v>
                </c:pt>
                <c:pt idx="4">
                  <c:v>1.4999999999999999E-2</c:v>
                </c:pt>
                <c:pt idx="5">
                  <c:v>1.7000000000000001E-2</c:v>
                </c:pt>
                <c:pt idx="6">
                  <c:v>2.1000000000000001E-2</c:v>
                </c:pt>
                <c:pt idx="7">
                  <c:v>0.02</c:v>
                </c:pt>
                <c:pt idx="8">
                  <c:v>2.3E-2</c:v>
                </c:pt>
                <c:pt idx="9">
                  <c:v>2.5000000000000001E-2</c:v>
                </c:pt>
                <c:pt idx="10">
                  <c:v>2.5000000000000001E-2</c:v>
                </c:pt>
                <c:pt idx="11">
                  <c:v>2.5000000000000001E-2</c:v>
                </c:pt>
                <c:pt idx="12">
                  <c:v>2.5000000000000001E-2</c:v>
                </c:pt>
                <c:pt idx="13">
                  <c:v>2.5000000000000001E-2</c:v>
                </c:pt>
                <c:pt idx="14">
                  <c:v>2.5000000000000001E-2</c:v>
                </c:pt>
                <c:pt idx="15">
                  <c:v>2.5000000000000001E-2</c:v>
                </c:pt>
                <c:pt idx="16">
                  <c:v>2.5000000000000001E-2</c:v>
                </c:pt>
                <c:pt idx="17">
                  <c:v>2.5000000000000001E-2</c:v>
                </c:pt>
                <c:pt idx="18">
                  <c:v>2.5000000000000001E-2</c:v>
                </c:pt>
                <c:pt idx="19">
                  <c:v>2.5000000000000001E-2</c:v>
                </c:pt>
                <c:pt idx="20">
                  <c:v>2.5000000000000001E-2</c:v>
                </c:pt>
                <c:pt idx="21">
                  <c:v>2.5000000000000001E-2</c:v>
                </c:pt>
                <c:pt idx="22">
                  <c:v>2.5000000000000001E-2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'5-14'!$C$6</c:f>
              <c:strCache>
                <c:ptCount val="1"/>
                <c:pt idx="0">
                  <c:v>PIB MEDIO</c:v>
                </c:pt>
              </c:strCache>
            </c:strRef>
          </c:tx>
          <c:spPr>
            <a:ln w="317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'5-14'!$F$7:$F$43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cat>
          <c:val>
            <c:numRef>
              <c:f>'5-14'!$C$7:$C$29</c:f>
              <c:numCache>
                <c:formatCode>0.00%</c:formatCode>
                <c:ptCount val="23"/>
                <c:pt idx="0">
                  <c:v>4.3936083396951542E-2</c:v>
                </c:pt>
                <c:pt idx="1">
                  <c:v>3.0520165732996096E-2</c:v>
                </c:pt>
                <c:pt idx="2">
                  <c:v>2.0430597332389722E-2</c:v>
                </c:pt>
                <c:pt idx="3">
                  <c:v>1.7680717779958499E-2</c:v>
                </c:pt>
                <c:pt idx="4">
                  <c:v>3.0799999999999998E-2</c:v>
                </c:pt>
                <c:pt idx="5">
                  <c:v>2.1000000000000001E-2</c:v>
                </c:pt>
                <c:pt idx="6">
                  <c:v>2.5999999999999999E-2</c:v>
                </c:pt>
                <c:pt idx="7">
                  <c:v>2.8000000000000001E-2</c:v>
                </c:pt>
                <c:pt idx="8">
                  <c:v>2.9000000000000001E-2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0.03</c:v>
                </c:pt>
                <c:pt idx="14">
                  <c:v>0.03</c:v>
                </c:pt>
                <c:pt idx="15">
                  <c:v>0.03</c:v>
                </c:pt>
                <c:pt idx="16">
                  <c:v>0.03</c:v>
                </c:pt>
                <c:pt idx="17">
                  <c:v>0.03</c:v>
                </c:pt>
                <c:pt idx="18">
                  <c:v>0.03</c:v>
                </c:pt>
                <c:pt idx="19">
                  <c:v>0.03</c:v>
                </c:pt>
                <c:pt idx="20">
                  <c:v>0.03</c:v>
                </c:pt>
                <c:pt idx="21">
                  <c:v>0.03</c:v>
                </c:pt>
                <c:pt idx="22">
                  <c:v>0.03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'5-14'!$D$6</c:f>
              <c:strCache>
                <c:ptCount val="1"/>
                <c:pt idx="0">
                  <c:v>PIB ALTO</c:v>
                </c:pt>
              </c:strCache>
            </c:strRef>
          </c:tx>
          <c:spPr>
            <a:ln w="31750" cap="rnd" cmpd="dbl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'5-14'!$F$7:$F$43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cat>
          <c:val>
            <c:numRef>
              <c:f>'5-14'!$D$7:$D$29</c:f>
              <c:numCache>
                <c:formatCode>0.00%</c:formatCode>
                <c:ptCount val="23"/>
                <c:pt idx="0">
                  <c:v>4.3936083396951542E-2</c:v>
                </c:pt>
                <c:pt idx="1">
                  <c:v>3.0520165732996096E-2</c:v>
                </c:pt>
                <c:pt idx="2">
                  <c:v>2.0430597332389722E-2</c:v>
                </c:pt>
                <c:pt idx="3">
                  <c:v>1.7680717779958499E-2</c:v>
                </c:pt>
                <c:pt idx="4">
                  <c:v>2.8000000000000001E-2</c:v>
                </c:pt>
                <c:pt idx="5">
                  <c:v>3.4000000000000002E-2</c:v>
                </c:pt>
                <c:pt idx="6">
                  <c:v>3.5000000000000003E-2</c:v>
                </c:pt>
                <c:pt idx="7">
                  <c:v>3.5999999999999997E-2</c:v>
                </c:pt>
                <c:pt idx="8">
                  <c:v>3.5000000000000003E-2</c:v>
                </c:pt>
                <c:pt idx="9">
                  <c:v>3.5000000000000003E-2</c:v>
                </c:pt>
                <c:pt idx="10">
                  <c:v>3.5000000000000003E-2</c:v>
                </c:pt>
                <c:pt idx="11">
                  <c:v>3.5000000000000003E-2</c:v>
                </c:pt>
                <c:pt idx="12">
                  <c:v>3.5000000000000003E-2</c:v>
                </c:pt>
                <c:pt idx="13">
                  <c:v>3.5000000000000003E-2</c:v>
                </c:pt>
                <c:pt idx="14">
                  <c:v>3.5000000000000003E-2</c:v>
                </c:pt>
                <c:pt idx="15">
                  <c:v>3.5000000000000003E-2</c:v>
                </c:pt>
                <c:pt idx="16">
                  <c:v>3.5000000000000003E-2</c:v>
                </c:pt>
                <c:pt idx="17">
                  <c:v>3.5000000000000003E-2</c:v>
                </c:pt>
                <c:pt idx="18">
                  <c:v>3.5000000000000003E-2</c:v>
                </c:pt>
                <c:pt idx="19">
                  <c:v>3.5000000000000003E-2</c:v>
                </c:pt>
                <c:pt idx="20">
                  <c:v>3.5000000000000003E-2</c:v>
                </c:pt>
                <c:pt idx="21">
                  <c:v>3.5000000000000003E-2</c:v>
                </c:pt>
                <c:pt idx="22">
                  <c:v>3.5000000000000003E-2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1655736"/>
        <c:axId val="811656520"/>
      </c:lineChart>
      <c:lineChart>
        <c:grouping val="standard"/>
        <c:varyColors val="0"/>
        <c:ser>
          <c:idx val="0"/>
          <c:order val="3"/>
          <c:tx>
            <c:strRef>
              <c:f>'5-14'!$G$6</c:f>
              <c:strCache>
                <c:ptCount val="1"/>
                <c:pt idx="0">
                  <c:v>IPC BAJO</c:v>
                </c:pt>
              </c:strCache>
            </c:strRef>
          </c:tx>
          <c:spPr>
            <a:ln w="3175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'5-14'!$F$7:$F$29</c:f>
              <c:numCache>
                <c:formatCode>General</c:formatCode>
                <c:ptCount val="2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</c:numCache>
            </c:numRef>
          </c:cat>
          <c:val>
            <c:numRef>
              <c:f>'5-14'!$G$7:$G$29</c:f>
              <c:numCache>
                <c:formatCode>0.00%</c:formatCode>
                <c:ptCount val="23"/>
                <c:pt idx="0">
                  <c:v>3.6600000000000001E-2</c:v>
                </c:pt>
                <c:pt idx="1">
                  <c:v>6.7699999999999996E-2</c:v>
                </c:pt>
                <c:pt idx="2">
                  <c:v>5.7500000000000002E-2</c:v>
                </c:pt>
                <c:pt idx="3">
                  <c:v>4.0886216500533298E-2</c:v>
                </c:pt>
                <c:pt idx="4">
                  <c:v>4.0617637252916783E-2</c:v>
                </c:pt>
                <c:pt idx="5">
                  <c:v>3.7670676609578901E-2</c:v>
                </c:pt>
                <c:pt idx="6">
                  <c:v>4.1975037442870455E-2</c:v>
                </c:pt>
                <c:pt idx="7">
                  <c:v>3.5882527564461864E-2</c:v>
                </c:pt>
                <c:pt idx="8">
                  <c:v>3.6297971606686019E-2</c:v>
                </c:pt>
                <c:pt idx="9">
                  <c:v>3.738785985313875E-2</c:v>
                </c:pt>
                <c:pt idx="10">
                  <c:v>3.6833317151214739E-2</c:v>
                </c:pt>
                <c:pt idx="11">
                  <c:v>3.5881357156636984E-2</c:v>
                </c:pt>
                <c:pt idx="12">
                  <c:v>3.5930844331681921E-2</c:v>
                </c:pt>
                <c:pt idx="13">
                  <c:v>3.5781327547407926E-2</c:v>
                </c:pt>
                <c:pt idx="14">
                  <c:v>3.5524726024948716E-2</c:v>
                </c:pt>
                <c:pt idx="15">
                  <c:v>3.5452491284804433E-2</c:v>
                </c:pt>
                <c:pt idx="16">
                  <c:v>3.5209041653296413E-2</c:v>
                </c:pt>
                <c:pt idx="17">
                  <c:v>3.5096068165589411E-2</c:v>
                </c:pt>
                <c:pt idx="18">
                  <c:v>3.5048878987098409E-2</c:v>
                </c:pt>
                <c:pt idx="19">
                  <c:v>3.4919456021304196E-2</c:v>
                </c:pt>
                <c:pt idx="20">
                  <c:v>3.4846202883209942E-2</c:v>
                </c:pt>
                <c:pt idx="21">
                  <c:v>3.4811080387725069E-2</c:v>
                </c:pt>
                <c:pt idx="22">
                  <c:v>3.4734642419396611E-2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'5-14'!$H$6</c:f>
              <c:strCache>
                <c:ptCount val="1"/>
                <c:pt idx="0">
                  <c:v>IPC MEDIO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'5-14'!$F$7:$F$29</c:f>
              <c:numCache>
                <c:formatCode>General</c:formatCode>
                <c:ptCount val="2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</c:numCache>
            </c:numRef>
          </c:cat>
          <c:val>
            <c:numRef>
              <c:f>'5-14'!$H$7:$H$29</c:f>
              <c:numCache>
                <c:formatCode>0.00%</c:formatCode>
                <c:ptCount val="23"/>
                <c:pt idx="0">
                  <c:v>3.6600000000000001E-2</c:v>
                </c:pt>
                <c:pt idx="1">
                  <c:v>6.7699999999999996E-2</c:v>
                </c:pt>
                <c:pt idx="2">
                  <c:v>5.7500000000000002E-2</c:v>
                </c:pt>
                <c:pt idx="3">
                  <c:v>4.0886216500533298E-2</c:v>
                </c:pt>
                <c:pt idx="4">
                  <c:v>3.7951861277483623E-2</c:v>
                </c:pt>
                <c:pt idx="5">
                  <c:v>3.6497363308354069E-2</c:v>
                </c:pt>
                <c:pt idx="6">
                  <c:v>3.5747757397242008E-2</c:v>
                </c:pt>
                <c:pt idx="7">
                  <c:v>3.5095656670113717E-2</c:v>
                </c:pt>
                <c:pt idx="8">
                  <c:v>3.453012800499522E-2</c:v>
                </c:pt>
                <c:pt idx="9">
                  <c:v>3.4041525832930963E-2</c:v>
                </c:pt>
                <c:pt idx="10">
                  <c:v>3.356292318468368E-2</c:v>
                </c:pt>
                <c:pt idx="11">
                  <c:v>3.309425650872555E-2</c:v>
                </c:pt>
                <c:pt idx="12">
                  <c:v>3.2690100038266001E-2</c:v>
                </c:pt>
                <c:pt idx="13">
                  <c:v>3.2343443968027241E-2</c:v>
                </c:pt>
                <c:pt idx="14">
                  <c:v>3.1996718285304038E-2</c:v>
                </c:pt>
                <c:pt idx="15">
                  <c:v>3.170028818443793E-2</c:v>
                </c:pt>
                <c:pt idx="16">
                  <c:v>3.1448661144288126E-2</c:v>
                </c:pt>
                <c:pt idx="17">
                  <c:v>3.1190176028388805E-2</c:v>
                </c:pt>
                <c:pt idx="18">
                  <c:v>3.0925967851483049E-2</c:v>
                </c:pt>
                <c:pt idx="19">
                  <c:v>3.0788826423049809E-2</c:v>
                </c:pt>
                <c:pt idx="20">
                  <c:v>3.0550939537262067E-2</c:v>
                </c:pt>
                <c:pt idx="21">
                  <c:v>3.0430827751591671E-2</c:v>
                </c:pt>
                <c:pt idx="22">
                  <c:v>3.0254393708370131E-2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'5-14'!$I$6</c:f>
              <c:strCache>
                <c:ptCount val="1"/>
                <c:pt idx="0">
                  <c:v>IPC ALTO</c:v>
                </c:pt>
              </c:strCache>
            </c:strRef>
          </c:tx>
          <c:spPr>
            <a:ln w="31750" cap="rnd" cmpd="dbl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'5-14'!$F$7:$F$29</c:f>
              <c:numCache>
                <c:formatCode>General</c:formatCode>
                <c:ptCount val="2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</c:numCache>
            </c:numRef>
          </c:cat>
          <c:val>
            <c:numRef>
              <c:f>'5-14'!$I$7:$I$29</c:f>
              <c:numCache>
                <c:formatCode>0.00%</c:formatCode>
                <c:ptCount val="23"/>
                <c:pt idx="0">
                  <c:v>3.6600000000000001E-2</c:v>
                </c:pt>
                <c:pt idx="1">
                  <c:v>6.7699999999999996E-2</c:v>
                </c:pt>
                <c:pt idx="2">
                  <c:v>5.7500000000000002E-2</c:v>
                </c:pt>
                <c:pt idx="3">
                  <c:v>4.0886216500533298E-2</c:v>
                </c:pt>
                <c:pt idx="4">
                  <c:v>3.0449900714760281E-2</c:v>
                </c:pt>
                <c:pt idx="5">
                  <c:v>2.7182620503067634E-2</c:v>
                </c:pt>
                <c:pt idx="6">
                  <c:v>2.7204270511572703E-2</c:v>
                </c:pt>
                <c:pt idx="7">
                  <c:v>2.6957898183065154E-2</c:v>
                </c:pt>
                <c:pt idx="8">
                  <c:v>2.654482512436096E-2</c:v>
                </c:pt>
                <c:pt idx="9">
                  <c:v>2.6038739520355403E-2</c:v>
                </c:pt>
                <c:pt idx="10">
                  <c:v>2.5488461156086162E-2</c:v>
                </c:pt>
                <c:pt idx="11">
                  <c:v>2.4922470004126396E-2</c:v>
                </c:pt>
                <c:pt idx="12">
                  <c:v>2.4357666455356419E-2</c:v>
                </c:pt>
                <c:pt idx="13">
                  <c:v>2.3804383752419778E-2</c:v>
                </c:pt>
                <c:pt idx="14">
                  <c:v>2.3266423509437528E-2</c:v>
                </c:pt>
                <c:pt idx="15">
                  <c:v>2.2747632084163527E-2</c:v>
                </c:pt>
                <c:pt idx="16">
                  <c:v>2.5917938295220155E-2</c:v>
                </c:pt>
                <c:pt idx="17">
                  <c:v>2.5510655181110398E-2</c:v>
                </c:pt>
                <c:pt idx="18">
                  <c:v>2.5113872412329652E-2</c:v>
                </c:pt>
                <c:pt idx="19">
                  <c:v>2.4776844807120835E-2</c:v>
                </c:pt>
                <c:pt idx="20">
                  <c:v>2.4413707698533349E-2</c:v>
                </c:pt>
                <c:pt idx="21">
                  <c:v>2.4105639636985643E-2</c:v>
                </c:pt>
                <c:pt idx="22">
                  <c:v>2.3786934256459613E-2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1652992"/>
        <c:axId val="811651032"/>
      </c:lineChart>
      <c:catAx>
        <c:axId val="811655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11656520"/>
        <c:crosses val="autoZero"/>
        <c:auto val="1"/>
        <c:lblAlgn val="ctr"/>
        <c:lblOffset val="100"/>
        <c:noMultiLvlLbl val="0"/>
      </c:catAx>
      <c:valAx>
        <c:axId val="811656520"/>
        <c:scaling>
          <c:orientation val="minMax"/>
          <c:max val="7.0000000000000007E-2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PIB</a:t>
                </a:r>
              </a:p>
            </c:rich>
          </c:tx>
          <c:layout>
            <c:manualLayout>
              <c:xMode val="edge"/>
              <c:yMode val="edge"/>
              <c:x val="1.1171548821548822E-2"/>
              <c:y val="0.417198055555555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11655736"/>
        <c:crosses val="autoZero"/>
        <c:crossBetween val="between"/>
        <c:majorUnit val="1.5000000000000003E-2"/>
      </c:valAx>
      <c:valAx>
        <c:axId val="811651032"/>
        <c:scaling>
          <c:orientation val="minMax"/>
          <c:max val="7.0000000000000007E-2"/>
          <c:min val="2.0000000000000005E-3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IPC</a:t>
                </a:r>
              </a:p>
            </c:rich>
          </c:tx>
          <c:layout>
            <c:manualLayout>
              <c:xMode val="edge"/>
              <c:yMode val="edge"/>
              <c:x val="0.96575673400673401"/>
              <c:y val="0.402413055555555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0.0%" sourceLinked="0"/>
        <c:majorTickMark val="in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11652992"/>
        <c:crosses val="max"/>
        <c:crossBetween val="between"/>
        <c:majorUnit val="2.0000000000000004E-2"/>
      </c:valAx>
      <c:catAx>
        <c:axId val="811652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1651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915583333333329"/>
          <c:w val="0.99120841750841748"/>
          <c:h val="6.91711111111111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35846574811394"/>
          <c:y val="1.7243373951443174E-2"/>
          <c:w val="0.86818151137171951"/>
          <c:h val="0.801042499999999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'5-15'!$B$6</c:f>
              <c:strCache>
                <c:ptCount val="1"/>
                <c:pt idx="0">
                  <c:v>ACPM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'5-15'!$A$7:$A$31</c:f>
              <c:numCache>
                <c:formatCode>General</c:formatCode>
                <c:ptCount val="2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</c:numCache>
            </c:numRef>
          </c:cat>
          <c:val>
            <c:numRef>
              <c:f>'5-15'!$B$7:$B$31</c:f>
              <c:numCache>
                <c:formatCode>0.00</c:formatCode>
                <c:ptCount val="25"/>
                <c:pt idx="0">
                  <c:v>757.66165716477076</c:v>
                </c:pt>
                <c:pt idx="1">
                  <c:v>781.05534298909788</c:v>
                </c:pt>
                <c:pt idx="2">
                  <c:v>717.21038053762823</c:v>
                </c:pt>
                <c:pt idx="3">
                  <c:v>720.23384749767433</c:v>
                </c:pt>
                <c:pt idx="4">
                  <c:v>734.87545681738845</c:v>
                </c:pt>
                <c:pt idx="5">
                  <c:v>745.74594757079808</c:v>
                </c:pt>
                <c:pt idx="6">
                  <c:v>756.12104783926861</c:v>
                </c:pt>
                <c:pt idx="7">
                  <c:v>765.88875279667423</c:v>
                </c:pt>
                <c:pt idx="8">
                  <c:v>775.7244358415752</c:v>
                </c:pt>
                <c:pt idx="9">
                  <c:v>784.62131218429261</c:v>
                </c:pt>
                <c:pt idx="10">
                  <c:v>792.21475036201582</c:v>
                </c:pt>
                <c:pt idx="11">
                  <c:v>796.24531097972192</c:v>
                </c:pt>
                <c:pt idx="12">
                  <c:v>802.50589871740874</c:v>
                </c:pt>
                <c:pt idx="13">
                  <c:v>806.12853278796058</c:v>
                </c:pt>
                <c:pt idx="14">
                  <c:v>807.64997270103208</c:v>
                </c:pt>
                <c:pt idx="15">
                  <c:v>807.11203572441912</c:v>
                </c:pt>
                <c:pt idx="16">
                  <c:v>805.60606612252423</c:v>
                </c:pt>
                <c:pt idx="17">
                  <c:v>804.07013995841544</c:v>
                </c:pt>
                <c:pt idx="18">
                  <c:v>803.01657983352891</c:v>
                </c:pt>
                <c:pt idx="19">
                  <c:v>802.81813876225272</c:v>
                </c:pt>
                <c:pt idx="20">
                  <c:v>803.35232566448713</c:v>
                </c:pt>
                <c:pt idx="21">
                  <c:v>800.95180909653175</c:v>
                </c:pt>
                <c:pt idx="22">
                  <c:v>803.5901361129454</c:v>
                </c:pt>
                <c:pt idx="23">
                  <c:v>807.06878902338201</c:v>
                </c:pt>
                <c:pt idx="24">
                  <c:v>811.24340722889883</c:v>
                </c:pt>
              </c:numCache>
            </c:numRef>
          </c:val>
        </c:ser>
        <c:ser>
          <c:idx val="1"/>
          <c:order val="1"/>
          <c:tx>
            <c:strRef>
              <c:f>'5-15'!$C$6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rgbClr val="C8B300"/>
            </a:solidFill>
            <a:ln>
              <a:noFill/>
            </a:ln>
            <a:effectLst/>
          </c:spPr>
          <c:invertIfNegative val="0"/>
          <c:cat>
            <c:numRef>
              <c:f>'5-15'!$A$7:$A$31</c:f>
              <c:numCache>
                <c:formatCode>General</c:formatCode>
                <c:ptCount val="2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</c:numCache>
            </c:numRef>
          </c:cat>
          <c:val>
            <c:numRef>
              <c:f>'5-15'!$C$7:$C$31</c:f>
              <c:numCache>
                <c:formatCode>0.00</c:formatCode>
                <c:ptCount val="25"/>
                <c:pt idx="0">
                  <c:v>50.847900307071015</c:v>
                </c:pt>
                <c:pt idx="1">
                  <c:v>51.304398469252263</c:v>
                </c:pt>
                <c:pt idx="2">
                  <c:v>49.559869138597215</c:v>
                </c:pt>
                <c:pt idx="3">
                  <c:v>51.972074435432177</c:v>
                </c:pt>
                <c:pt idx="4">
                  <c:v>54.064427330882381</c:v>
                </c:pt>
                <c:pt idx="5">
                  <c:v>55.025330664023642</c:v>
                </c:pt>
                <c:pt idx="6">
                  <c:v>55.165055153378674</c:v>
                </c:pt>
                <c:pt idx="7">
                  <c:v>55.914008907700065</c:v>
                </c:pt>
                <c:pt idx="8">
                  <c:v>55.874172399183834</c:v>
                </c:pt>
                <c:pt idx="9">
                  <c:v>56.533833709509373</c:v>
                </c:pt>
                <c:pt idx="10">
                  <c:v>57.096680936024796</c:v>
                </c:pt>
                <c:pt idx="11">
                  <c:v>57.27329826510622</c:v>
                </c:pt>
                <c:pt idx="12">
                  <c:v>57.725804254372981</c:v>
                </c:pt>
                <c:pt idx="13">
                  <c:v>58.124380338184949</c:v>
                </c:pt>
                <c:pt idx="14">
                  <c:v>58.350310708415414</c:v>
                </c:pt>
                <c:pt idx="15">
                  <c:v>58.4351214306919</c:v>
                </c:pt>
                <c:pt idx="16">
                  <c:v>58.442506453689226</c:v>
                </c:pt>
                <c:pt idx="17">
                  <c:v>58.446674164266078</c:v>
                </c:pt>
                <c:pt idx="18">
                  <c:v>58.49135713858746</c:v>
                </c:pt>
                <c:pt idx="19">
                  <c:v>58.591941981940657</c:v>
                </c:pt>
                <c:pt idx="20">
                  <c:v>58.754430716044951</c:v>
                </c:pt>
                <c:pt idx="21">
                  <c:v>58.895710788931801</c:v>
                </c:pt>
                <c:pt idx="22">
                  <c:v>59.207157536250001</c:v>
                </c:pt>
                <c:pt idx="23">
                  <c:v>59.58030704302503</c:v>
                </c:pt>
                <c:pt idx="24">
                  <c:v>60.012291261783197</c:v>
                </c:pt>
              </c:numCache>
            </c:numRef>
          </c:val>
        </c:ser>
        <c:ser>
          <c:idx val="2"/>
          <c:order val="2"/>
          <c:tx>
            <c:strRef>
              <c:f>'5-15'!$D$6</c:f>
              <c:strCache>
                <c:ptCount val="1"/>
                <c:pt idx="0">
                  <c:v>Gasolina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'5-15'!$A$7:$A$31</c:f>
              <c:numCache>
                <c:formatCode>General</c:formatCode>
                <c:ptCount val="2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</c:numCache>
            </c:numRef>
          </c:cat>
          <c:val>
            <c:numRef>
              <c:f>'5-15'!$D$7:$D$31</c:f>
              <c:numCache>
                <c:formatCode>0.00</c:formatCode>
                <c:ptCount val="25"/>
                <c:pt idx="0">
                  <c:v>505.89773954750802</c:v>
                </c:pt>
                <c:pt idx="1">
                  <c:v>530.13267485375479</c:v>
                </c:pt>
                <c:pt idx="2">
                  <c:v>592.96599228578191</c:v>
                </c:pt>
                <c:pt idx="3">
                  <c:v>627.76332330194873</c:v>
                </c:pt>
                <c:pt idx="4">
                  <c:v>614.49686589598707</c:v>
                </c:pt>
                <c:pt idx="5">
                  <c:v>633.1914149134127</c:v>
                </c:pt>
                <c:pt idx="6">
                  <c:v>650.8159810274675</c:v>
                </c:pt>
                <c:pt idx="7">
                  <c:v>664.47854795282558</c:v>
                </c:pt>
                <c:pt idx="8">
                  <c:v>672.95240266165501</c:v>
                </c:pt>
                <c:pt idx="9">
                  <c:v>679.76943275242616</c:v>
                </c:pt>
                <c:pt idx="10">
                  <c:v>687.55365986812762</c:v>
                </c:pt>
                <c:pt idx="11">
                  <c:v>692.92977887850316</c:v>
                </c:pt>
                <c:pt idx="12">
                  <c:v>705.2210539210547</c:v>
                </c:pt>
                <c:pt idx="13">
                  <c:v>717.45687169469704</c:v>
                </c:pt>
                <c:pt idx="14">
                  <c:v>728.81091075175664</c:v>
                </c:pt>
                <c:pt idx="15">
                  <c:v>738.77719265522148</c:v>
                </c:pt>
                <c:pt idx="16">
                  <c:v>747.51634951733422</c:v>
                </c:pt>
                <c:pt idx="17">
                  <c:v>755.49575750828228</c:v>
                </c:pt>
                <c:pt idx="18">
                  <c:v>761.87304335324586</c:v>
                </c:pt>
                <c:pt idx="19">
                  <c:v>766.26670507635481</c:v>
                </c:pt>
                <c:pt idx="20">
                  <c:v>768.56090057004144</c:v>
                </c:pt>
                <c:pt idx="21">
                  <c:v>754.27104028482825</c:v>
                </c:pt>
                <c:pt idx="22">
                  <c:v>756.80773131575995</c:v>
                </c:pt>
                <c:pt idx="23">
                  <c:v>758.56958651936645</c:v>
                </c:pt>
                <c:pt idx="24">
                  <c:v>759.55770529036249</c:v>
                </c:pt>
              </c:numCache>
            </c:numRef>
          </c:val>
        </c:ser>
        <c:ser>
          <c:idx val="3"/>
          <c:order val="3"/>
          <c:tx>
            <c:strRef>
              <c:f>'5-15'!$E$6</c:f>
              <c:strCache>
                <c:ptCount val="1"/>
                <c:pt idx="0">
                  <c:v>Alcohol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'5-15'!$A$7:$A$31</c:f>
              <c:numCache>
                <c:formatCode>General</c:formatCode>
                <c:ptCount val="2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</c:numCache>
            </c:numRef>
          </c:cat>
          <c:val>
            <c:numRef>
              <c:f>'5-15'!$E$7:$E$31</c:f>
              <c:numCache>
                <c:formatCode>0.00</c:formatCode>
                <c:ptCount val="25"/>
                <c:pt idx="0">
                  <c:v>26.794759137634774</c:v>
                </c:pt>
                <c:pt idx="1">
                  <c:v>29.361390347709602</c:v>
                </c:pt>
                <c:pt idx="2">
                  <c:v>27.282315933087776</c:v>
                </c:pt>
                <c:pt idx="3">
                  <c:v>24.555030890581733</c:v>
                </c:pt>
                <c:pt idx="4">
                  <c:v>43.342550276148664</c:v>
                </c:pt>
                <c:pt idx="5">
                  <c:v>44.661140289616434</c:v>
                </c:pt>
                <c:pt idx="6">
                  <c:v>45.90426077613008</c:v>
                </c:pt>
                <c:pt idx="7">
                  <c:v>46.867928008183647</c:v>
                </c:pt>
                <c:pt idx="8">
                  <c:v>47.465617751018542</c:v>
                </c:pt>
                <c:pt idx="9">
                  <c:v>47.946446028331977</c:v>
                </c:pt>
                <c:pt idx="10">
                  <c:v>48.495493995617061</c:v>
                </c:pt>
                <c:pt idx="11">
                  <c:v>48.874689922284652</c:v>
                </c:pt>
                <c:pt idx="12">
                  <c:v>49.741635282067719</c:v>
                </c:pt>
                <c:pt idx="13">
                  <c:v>50.604669052387479</c:v>
                </c:pt>
                <c:pt idx="14">
                  <c:v>51.405507976033427</c:v>
                </c:pt>
                <c:pt idx="15">
                  <c:v>52.108463675957722</c:v>
                </c:pt>
                <c:pt idx="16">
                  <c:v>52.724866080410976</c:v>
                </c:pt>
                <c:pt idx="17">
                  <c:v>53.287680817500473</c:v>
                </c:pt>
                <c:pt idx="18">
                  <c:v>53.737492440148337</c:v>
                </c:pt>
                <c:pt idx="19">
                  <c:v>54.047392318730424</c:v>
                </c:pt>
                <c:pt idx="20">
                  <c:v>54.209209716095728</c:v>
                </c:pt>
                <c:pt idx="21">
                  <c:v>53.201297353600751</c:v>
                </c:pt>
                <c:pt idx="22">
                  <c:v>53.380218784522775</c:v>
                </c:pt>
                <c:pt idx="23">
                  <c:v>53.504488413840193</c:v>
                </c:pt>
                <c:pt idx="24">
                  <c:v>53.574183785594855</c:v>
                </c:pt>
              </c:numCache>
            </c:numRef>
          </c:val>
        </c:ser>
        <c:ser>
          <c:idx val="4"/>
          <c:order val="4"/>
          <c:tx>
            <c:strRef>
              <c:f>'5-15'!$F$6</c:f>
              <c:strCache>
                <c:ptCount val="1"/>
                <c:pt idx="0">
                  <c:v>Jet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'5-15'!$A$7:$A$31</c:f>
              <c:numCache>
                <c:formatCode>General</c:formatCode>
                <c:ptCount val="2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</c:numCache>
            </c:numRef>
          </c:cat>
          <c:val>
            <c:numRef>
              <c:f>'5-15'!$F$7:$F$31</c:f>
              <c:numCache>
                <c:formatCode>0.00</c:formatCode>
                <c:ptCount val="25"/>
                <c:pt idx="0">
                  <c:v>130.37591336216687</c:v>
                </c:pt>
                <c:pt idx="1">
                  <c:v>140.2028785743656</c:v>
                </c:pt>
                <c:pt idx="2">
                  <c:v>146.97491563214882</c:v>
                </c:pt>
                <c:pt idx="3">
                  <c:v>147.48472770897826</c:v>
                </c:pt>
                <c:pt idx="4">
                  <c:v>158.25407923102193</c:v>
                </c:pt>
                <c:pt idx="5">
                  <c:v>167.59865292441106</c:v>
                </c:pt>
                <c:pt idx="6">
                  <c:v>175.99534024992309</c:v>
                </c:pt>
                <c:pt idx="7">
                  <c:v>183.32730566903564</c:v>
                </c:pt>
                <c:pt idx="8">
                  <c:v>190.56092475165954</c:v>
                </c:pt>
                <c:pt idx="9">
                  <c:v>197.13901368074329</c:v>
                </c:pt>
                <c:pt idx="10">
                  <c:v>204.02302314392912</c:v>
                </c:pt>
                <c:pt idx="11">
                  <c:v>208.01026335250251</c:v>
                </c:pt>
                <c:pt idx="12">
                  <c:v>216.42344680170689</c:v>
                </c:pt>
                <c:pt idx="13">
                  <c:v>224.66292104822446</c:v>
                </c:pt>
                <c:pt idx="14">
                  <c:v>232.92645501927316</c:v>
                </c:pt>
                <c:pt idx="15">
                  <c:v>240.93513469898292</c:v>
                </c:pt>
                <c:pt idx="16">
                  <c:v>248.78289361298286</c:v>
                </c:pt>
                <c:pt idx="17">
                  <c:v>256.43532637132063</c:v>
                </c:pt>
                <c:pt idx="18">
                  <c:v>263.67962800769249</c:v>
                </c:pt>
                <c:pt idx="19">
                  <c:v>270.52261981954609</c:v>
                </c:pt>
                <c:pt idx="20">
                  <c:v>276.80333815976297</c:v>
                </c:pt>
                <c:pt idx="21">
                  <c:v>278.25425998268054</c:v>
                </c:pt>
                <c:pt idx="22">
                  <c:v>284.090291361612</c:v>
                </c:pt>
                <c:pt idx="23">
                  <c:v>289.69414888415395</c:v>
                </c:pt>
                <c:pt idx="24">
                  <c:v>295.06459688032521</c:v>
                </c:pt>
              </c:numCache>
            </c:numRef>
          </c:val>
        </c:ser>
        <c:ser>
          <c:idx val="5"/>
          <c:order val="5"/>
          <c:tx>
            <c:strRef>
              <c:f>'5-15'!$G$6</c:f>
              <c:strCache>
                <c:ptCount val="1"/>
                <c:pt idx="0">
                  <c:v>GNV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'5-15'!$A$7:$A$31</c:f>
              <c:numCache>
                <c:formatCode>General</c:formatCode>
                <c:ptCount val="2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</c:numCache>
            </c:numRef>
          </c:cat>
          <c:val>
            <c:numRef>
              <c:f>'5-15'!$G$7:$G$31</c:f>
              <c:numCache>
                <c:formatCode>0.00</c:formatCode>
                <c:ptCount val="25"/>
                <c:pt idx="0">
                  <c:v>88.673797647378066</c:v>
                </c:pt>
                <c:pt idx="1">
                  <c:v>82.861727811652059</c:v>
                </c:pt>
                <c:pt idx="2">
                  <c:v>73.48861301590982</c:v>
                </c:pt>
                <c:pt idx="3">
                  <c:v>64.968070002246577</c:v>
                </c:pt>
                <c:pt idx="4">
                  <c:v>68.752272815084424</c:v>
                </c:pt>
                <c:pt idx="5">
                  <c:v>70.099196856795658</c:v>
                </c:pt>
                <c:pt idx="6">
                  <c:v>73.28332508640456</c:v>
                </c:pt>
                <c:pt idx="7">
                  <c:v>75.500864776504727</c:v>
                </c:pt>
                <c:pt idx="8">
                  <c:v>76.973408392302716</c:v>
                </c:pt>
                <c:pt idx="9">
                  <c:v>78.09427466700123</c:v>
                </c:pt>
                <c:pt idx="10">
                  <c:v>79.357132064779464</c:v>
                </c:pt>
                <c:pt idx="11">
                  <c:v>79.182499315963867</c:v>
                </c:pt>
                <c:pt idx="12">
                  <c:v>79.924217782980634</c:v>
                </c:pt>
                <c:pt idx="13">
                  <c:v>79.883843132358578</c:v>
                </c:pt>
                <c:pt idx="14">
                  <c:v>79.352322931981618</c:v>
                </c:pt>
                <c:pt idx="15">
                  <c:v>78.687840725471716</c:v>
                </c:pt>
                <c:pt idx="16">
                  <c:v>78.19186453250056</c:v>
                </c:pt>
                <c:pt idx="17">
                  <c:v>77.995873510683197</c:v>
                </c:pt>
                <c:pt idx="18">
                  <c:v>77.981367620559865</c:v>
                </c:pt>
                <c:pt idx="19">
                  <c:v>78.032955850936304</c:v>
                </c:pt>
                <c:pt idx="20">
                  <c:v>78.060504433283427</c:v>
                </c:pt>
                <c:pt idx="21">
                  <c:v>76.943563776498252</c:v>
                </c:pt>
                <c:pt idx="22">
                  <c:v>76.906360528740436</c:v>
                </c:pt>
                <c:pt idx="23">
                  <c:v>76.859863411895802</c:v>
                </c:pt>
                <c:pt idx="24">
                  <c:v>76.797250320063966</c:v>
                </c:pt>
              </c:numCache>
            </c:numRef>
          </c:val>
        </c:ser>
        <c:ser>
          <c:idx val="6"/>
          <c:order val="6"/>
          <c:tx>
            <c:strRef>
              <c:f>'5-15'!$H$6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'5-15'!$A$7:$A$31</c:f>
              <c:numCache>
                <c:formatCode>General</c:formatCode>
                <c:ptCount val="2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</c:numCache>
            </c:numRef>
          </c:cat>
          <c:val>
            <c:numRef>
              <c:f>'5-15'!$H$7:$H$31</c:f>
              <c:numCache>
                <c:formatCode>0.00</c:formatCode>
                <c:ptCount val="25"/>
                <c:pt idx="0">
                  <c:v>0.9259440911574458</c:v>
                </c:pt>
                <c:pt idx="1">
                  <c:v>0.97484719558507582</c:v>
                </c:pt>
                <c:pt idx="2">
                  <c:v>1.0467758890713699</c:v>
                </c:pt>
                <c:pt idx="3">
                  <c:v>1.160621724998733</c:v>
                </c:pt>
                <c:pt idx="4">
                  <c:v>1.2325396436872098</c:v>
                </c:pt>
                <c:pt idx="5">
                  <c:v>1.3108280964854122</c:v>
                </c:pt>
                <c:pt idx="6">
                  <c:v>1.4136400178106319</c:v>
                </c:pt>
                <c:pt idx="7">
                  <c:v>1.5578931587849234</c:v>
                </c:pt>
                <c:pt idx="8">
                  <c:v>2.083583520447454</c:v>
                </c:pt>
                <c:pt idx="9">
                  <c:v>2.6749169427604116</c:v>
                </c:pt>
                <c:pt idx="10">
                  <c:v>3.2410198760540241</c:v>
                </c:pt>
                <c:pt idx="11">
                  <c:v>3.6848238938717581</c:v>
                </c:pt>
                <c:pt idx="12">
                  <c:v>4.0422050297833554</c:v>
                </c:pt>
                <c:pt idx="13">
                  <c:v>4.378923046174279</c:v>
                </c:pt>
                <c:pt idx="14">
                  <c:v>4.7311873357158207</c:v>
                </c:pt>
                <c:pt idx="15">
                  <c:v>5.1007600164585307</c:v>
                </c:pt>
                <c:pt idx="16">
                  <c:v>5.4890633535845899</c:v>
                </c:pt>
                <c:pt idx="17">
                  <c:v>5.8912026098775003</c:v>
                </c:pt>
                <c:pt idx="18">
                  <c:v>6.3191405318767808</c:v>
                </c:pt>
                <c:pt idx="19">
                  <c:v>6.7868109662415508</c:v>
                </c:pt>
                <c:pt idx="20">
                  <c:v>7.2978975347652435</c:v>
                </c:pt>
                <c:pt idx="21">
                  <c:v>7.8303471913316587</c:v>
                </c:pt>
                <c:pt idx="22">
                  <c:v>8.3865320401169345</c:v>
                </c:pt>
                <c:pt idx="23">
                  <c:v>8.9687716118354093</c:v>
                </c:pt>
                <c:pt idx="24">
                  <c:v>9.5786736812831581</c:v>
                </c:pt>
              </c:numCache>
            </c:numRef>
          </c:val>
        </c:ser>
        <c:ser>
          <c:idx val="7"/>
          <c:order val="7"/>
          <c:tx>
            <c:strRef>
              <c:f>'5-15'!$I$6</c:f>
              <c:strCache>
                <c:ptCount val="1"/>
                <c:pt idx="0">
                  <c:v>GNL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'5-15'!$A$7:$A$31</c:f>
              <c:numCache>
                <c:formatCode>General</c:formatCode>
                <c:ptCount val="2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</c:numCache>
            </c:numRef>
          </c:cat>
          <c:val>
            <c:numRef>
              <c:f>'5-15'!$I$7:$I$31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1.7513230771801549</c:v>
                </c:pt>
                <c:pt idx="11">
                  <c:v>4.8612094164603192</c:v>
                </c:pt>
                <c:pt idx="12">
                  <c:v>9.8729810221369139</c:v>
                </c:pt>
                <c:pt idx="13">
                  <c:v>17.172823475846492</c:v>
                </c:pt>
                <c:pt idx="14">
                  <c:v>26.820233773160833</c:v>
                </c:pt>
                <c:pt idx="15">
                  <c:v>38.317389554589091</c:v>
                </c:pt>
                <c:pt idx="16">
                  <c:v>50.825511890892514</c:v>
                </c:pt>
                <c:pt idx="17">
                  <c:v>63.412982959825897</c:v>
                </c:pt>
                <c:pt idx="18">
                  <c:v>75.443056118628562</c:v>
                </c:pt>
                <c:pt idx="19">
                  <c:v>86.644667249625954</c:v>
                </c:pt>
                <c:pt idx="20">
                  <c:v>97.005430573249797</c:v>
                </c:pt>
                <c:pt idx="21">
                  <c:v>106.58631600111181</c:v>
                </c:pt>
                <c:pt idx="22">
                  <c:v>115.3657941731407</c:v>
                </c:pt>
                <c:pt idx="23">
                  <c:v>123.49820505775567</c:v>
                </c:pt>
                <c:pt idx="24">
                  <c:v>131.11220870404705</c:v>
                </c:pt>
              </c:numCache>
            </c:numRef>
          </c:val>
        </c:ser>
        <c:ser>
          <c:idx val="8"/>
          <c:order val="8"/>
          <c:tx>
            <c:strRef>
              <c:f>'5-15'!$J$6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FF552D"/>
            </a:solidFill>
            <a:ln>
              <a:noFill/>
            </a:ln>
            <a:effectLst/>
          </c:spPr>
          <c:invertIfNegative val="0"/>
          <c:cat>
            <c:numRef>
              <c:f>'5-15'!$A$7:$A$31</c:f>
              <c:numCache>
                <c:formatCode>General</c:formatCode>
                <c:ptCount val="2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</c:numCache>
            </c:numRef>
          </c:cat>
          <c:val>
            <c:numRef>
              <c:f>'5-15'!$J$7:$J$31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0.65775335885367425</c:v>
                </c:pt>
                <c:pt idx="11">
                  <c:v>1.8837938723841452</c:v>
                </c:pt>
                <c:pt idx="12">
                  <c:v>3.8875685267774767</c:v>
                </c:pt>
                <c:pt idx="13">
                  <c:v>6.6393320104632876</c:v>
                </c:pt>
                <c:pt idx="14">
                  <c:v>9.8097097898337644</c:v>
                </c:pt>
                <c:pt idx="15">
                  <c:v>12.915856965020344</c:v>
                </c:pt>
                <c:pt idx="16">
                  <c:v>15.609421708214889</c:v>
                </c:pt>
                <c:pt idx="17">
                  <c:v>17.789385815985636</c:v>
                </c:pt>
                <c:pt idx="18">
                  <c:v>19.494094602488968</c:v>
                </c:pt>
                <c:pt idx="19">
                  <c:v>20.822388373050305</c:v>
                </c:pt>
                <c:pt idx="20">
                  <c:v>21.869308256743366</c:v>
                </c:pt>
                <c:pt idx="21">
                  <c:v>22.663426288722281</c:v>
                </c:pt>
                <c:pt idx="22">
                  <c:v>23.538101665970281</c:v>
                </c:pt>
                <c:pt idx="23">
                  <c:v>24.292640949855446</c:v>
                </c:pt>
                <c:pt idx="24">
                  <c:v>24.953442927843039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811653384"/>
        <c:axId val="811656912"/>
      </c:barChart>
      <c:catAx>
        <c:axId val="81165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6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11656912"/>
        <c:crosses val="autoZero"/>
        <c:auto val="1"/>
        <c:lblAlgn val="ctr"/>
        <c:lblOffset val="100"/>
        <c:noMultiLvlLbl val="0"/>
      </c:catAx>
      <c:valAx>
        <c:axId val="81165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GBTUD</a:t>
                </a:r>
              </a:p>
            </c:rich>
          </c:tx>
          <c:layout>
            <c:manualLayout>
              <c:xMode val="edge"/>
              <c:yMode val="edge"/>
              <c:x val="6.8709728224467916E-3"/>
              <c:y val="0.367841963322545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1165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44994031367821E-3"/>
          <c:y val="0.93314388888888888"/>
          <c:w val="0.98553210313661332"/>
          <c:h val="6.09212000951601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56737033085276"/>
          <c:y val="1.7243373951443174E-2"/>
          <c:w val="0.8488161964317068"/>
          <c:h val="0.77856572962591508"/>
        </c:manualLayout>
      </c:layout>
      <c:lineChart>
        <c:grouping val="standard"/>
        <c:varyColors val="0"/>
        <c:ser>
          <c:idx val="1"/>
          <c:order val="0"/>
          <c:tx>
            <c:strRef>
              <c:f>'5-16'!$M$5</c:f>
              <c:strCache>
                <c:ptCount val="1"/>
                <c:pt idx="0">
                  <c:v>Esc. Tendencial </c:v>
                </c:pt>
              </c:strCache>
            </c:strRef>
          </c:tx>
          <c:spPr>
            <a:ln w="28575" cap="rnd">
              <a:solidFill>
                <a:srgbClr val="C8B300"/>
              </a:solidFill>
              <a:round/>
            </a:ln>
            <a:effectLst/>
          </c:spPr>
          <c:marker>
            <c:symbol val="none"/>
          </c:marker>
          <c:cat>
            <c:numRef>
              <c:f>'5-16'!$A$8:$A$32</c:f>
              <c:numCache>
                <c:formatCode>General</c:formatCode>
                <c:ptCount val="2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</c:numCache>
            </c:numRef>
          </c:cat>
          <c:val>
            <c:numRef>
              <c:f>'5-16'!$W$8:$W$32</c:f>
              <c:numCache>
                <c:formatCode>0.00</c:formatCode>
                <c:ptCount val="25"/>
                <c:pt idx="0">
                  <c:v>1561.1777112576867</c:v>
                </c:pt>
                <c:pt idx="1">
                  <c:v>1615.8932602414172</c:v>
                </c:pt>
                <c:pt idx="2">
                  <c:v>1608.5288624322252</c:v>
                </c:pt>
                <c:pt idx="3">
                  <c:v>1638.0697378051455</c:v>
                </c:pt>
                <c:pt idx="4">
                  <c:v>1720.9704257616229</c:v>
                </c:pt>
                <c:pt idx="5">
                  <c:v>1751.1359495902877</c:v>
                </c:pt>
                <c:pt idx="6">
                  <c:v>1830.6412397002327</c:v>
                </c:pt>
                <c:pt idx="7">
                  <c:v>1867.0829638966343</c:v>
                </c:pt>
                <c:pt idx="8">
                  <c:v>1958.3390971731965</c:v>
                </c:pt>
                <c:pt idx="9">
                  <c:v>1986.2941690189325</c:v>
                </c:pt>
                <c:pt idx="10">
                  <c:v>2017.4889018063684</c:v>
                </c:pt>
                <c:pt idx="11">
                  <c:v>2049.2348216439955</c:v>
                </c:pt>
                <c:pt idx="12">
                  <c:v>2084.3487600321537</c:v>
                </c:pt>
                <c:pt idx="13">
                  <c:v>2118.4331811620791</c:v>
                </c:pt>
                <c:pt idx="14">
                  <c:v>2151.3927569084003</c:v>
                </c:pt>
                <c:pt idx="15">
                  <c:v>2183.280272914702</c:v>
                </c:pt>
                <c:pt idx="16">
                  <c:v>2213.3232064448093</c:v>
                </c:pt>
                <c:pt idx="17">
                  <c:v>2242.7671721820179</c:v>
                </c:pt>
                <c:pt idx="18">
                  <c:v>2270.1871447858898</c:v>
                </c:pt>
                <c:pt idx="19">
                  <c:v>2296.0667185917314</c:v>
                </c:pt>
                <c:pt idx="20">
                  <c:v>2319.7550178200063</c:v>
                </c:pt>
                <c:pt idx="21">
                  <c:v>2341.4678710543831</c:v>
                </c:pt>
                <c:pt idx="22">
                  <c:v>2362.5516549575773</c:v>
                </c:pt>
                <c:pt idx="23">
                  <c:v>2383.8524447337491</c:v>
                </c:pt>
                <c:pt idx="24">
                  <c:v>2404.3140239600875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'5-16'!$Y$5</c:f>
              <c:strCache>
                <c:ptCount val="1"/>
                <c:pt idx="0">
                  <c:v>Esc. Eficiente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'5-16'!$A$8:$A$32</c:f>
              <c:numCache>
                <c:formatCode>General</c:formatCode>
                <c:ptCount val="2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</c:numCache>
            </c:numRef>
          </c:cat>
          <c:val>
            <c:numRef>
              <c:f>'5-16'!$AI$8:$AI$32</c:f>
              <c:numCache>
                <c:formatCode>0.00</c:formatCode>
                <c:ptCount val="25"/>
                <c:pt idx="0">
                  <c:v>1561.1777112576867</c:v>
                </c:pt>
                <c:pt idx="1">
                  <c:v>1615.8932602414172</c:v>
                </c:pt>
                <c:pt idx="2">
                  <c:v>1608.5288624322252</c:v>
                </c:pt>
                <c:pt idx="3">
                  <c:v>1638.0711439964207</c:v>
                </c:pt>
                <c:pt idx="4">
                  <c:v>1656.2741335824921</c:v>
                </c:pt>
                <c:pt idx="5">
                  <c:v>1693.1111238012973</c:v>
                </c:pt>
                <c:pt idx="6">
                  <c:v>1692.3627815066286</c:v>
                </c:pt>
                <c:pt idx="7">
                  <c:v>1726.7502936826434</c:v>
                </c:pt>
                <c:pt idx="8">
                  <c:v>1706.3694461224966</c:v>
                </c:pt>
                <c:pt idx="9">
                  <c:v>1727.6137728650899</c:v>
                </c:pt>
                <c:pt idx="10">
                  <c:v>1752.1057357508557</c:v>
                </c:pt>
                <c:pt idx="11">
                  <c:v>1759.5265044546629</c:v>
                </c:pt>
                <c:pt idx="12">
                  <c:v>1794.634180271973</c:v>
                </c:pt>
                <c:pt idx="13">
                  <c:v>1831.2662826747433</c:v>
                </c:pt>
                <c:pt idx="14">
                  <c:v>1867.7966149325764</c:v>
                </c:pt>
                <c:pt idx="15">
                  <c:v>1903.7175900708514</c:v>
                </c:pt>
                <c:pt idx="16">
                  <c:v>1939.0881061257194</c:v>
                </c:pt>
                <c:pt idx="17">
                  <c:v>1974.4158535520389</c:v>
                </c:pt>
                <c:pt idx="18">
                  <c:v>2008.9755297898314</c:v>
                </c:pt>
                <c:pt idx="19">
                  <c:v>2042.1245800549559</c:v>
                </c:pt>
                <c:pt idx="20">
                  <c:v>2073.8316612758777</c:v>
                </c:pt>
                <c:pt idx="21">
                  <c:v>2092.2160685156323</c:v>
                </c:pt>
                <c:pt idx="22">
                  <c:v>2123.3822769872727</c:v>
                </c:pt>
                <c:pt idx="23">
                  <c:v>2154.2070019777707</c:v>
                </c:pt>
                <c:pt idx="24">
                  <c:v>2185.1094000327198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'5-16'!$A$5</c:f>
              <c:strCache>
                <c:ptCount val="1"/>
                <c:pt idx="0">
                  <c:v>Escenario Base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'5-16'!$A$8:$A$32</c:f>
              <c:numCache>
                <c:formatCode>General</c:formatCode>
                <c:ptCount val="2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</c:numCache>
            </c:numRef>
          </c:cat>
          <c:val>
            <c:numRef>
              <c:f>'5-16'!$K$8:$K$32</c:f>
              <c:numCache>
                <c:formatCode>0.00</c:formatCode>
                <c:ptCount val="25"/>
                <c:pt idx="0">
                  <c:v>1561.1777112576867</c:v>
                </c:pt>
                <c:pt idx="1">
                  <c:v>1615.8932602414172</c:v>
                </c:pt>
                <c:pt idx="2">
                  <c:v>1608.5288624322252</c:v>
                </c:pt>
                <c:pt idx="3">
                  <c:v>1638.1376955618605</c:v>
                </c:pt>
                <c:pt idx="4">
                  <c:v>1675.0181920102</c:v>
                </c:pt>
                <c:pt idx="5">
                  <c:v>1717.6325113155431</c:v>
                </c:pt>
                <c:pt idx="6">
                  <c:v>1758.6986501503834</c:v>
                </c:pt>
                <c:pt idx="7">
                  <c:v>1793.535301269709</c:v>
                </c:pt>
                <c:pt idx="8">
                  <c:v>1821.6345453178421</c:v>
                </c:pt>
                <c:pt idx="9">
                  <c:v>1846.779229965065</c:v>
                </c:pt>
                <c:pt idx="10">
                  <c:v>1874.3908366825817</c:v>
                </c:pt>
                <c:pt idx="11">
                  <c:v>1892.9456678967986</c:v>
                </c:pt>
                <c:pt idx="12">
                  <c:v>1929.3448113382894</c:v>
                </c:pt>
                <c:pt idx="13">
                  <c:v>1965.0522965862974</c:v>
                </c:pt>
                <c:pt idx="14">
                  <c:v>1999.8566109872029</c:v>
                </c:pt>
                <c:pt idx="15">
                  <c:v>2032.3897954468125</c:v>
                </c:pt>
                <c:pt idx="16">
                  <c:v>2063.1885432721342</c:v>
                </c:pt>
                <c:pt idx="17">
                  <c:v>2092.8250237161569</c:v>
                </c:pt>
                <c:pt idx="18">
                  <c:v>2120.035759646757</c:v>
                </c:pt>
                <c:pt idx="19">
                  <c:v>2144.5336203986785</c:v>
                </c:pt>
                <c:pt idx="20">
                  <c:v>2165.913345624474</c:v>
                </c:pt>
                <c:pt idx="21">
                  <c:v>2159.5977707642373</c:v>
                </c:pt>
                <c:pt idx="22">
                  <c:v>2181.2723235190583</c:v>
                </c:pt>
                <c:pt idx="23">
                  <c:v>2202.0368009151098</c:v>
                </c:pt>
                <c:pt idx="24">
                  <c:v>2221.8937600802019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1657304"/>
        <c:axId val="811652600"/>
      </c:lineChart>
      <c:catAx>
        <c:axId val="811657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6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11652600"/>
        <c:crosses val="autoZero"/>
        <c:auto val="1"/>
        <c:lblAlgn val="ctr"/>
        <c:lblOffset val="100"/>
        <c:noMultiLvlLbl val="0"/>
      </c:catAx>
      <c:valAx>
        <c:axId val="811652600"/>
        <c:scaling>
          <c:orientation val="minMax"/>
          <c:max val="2500"/>
          <c:min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GBTUD</a:t>
                </a:r>
              </a:p>
            </c:rich>
          </c:tx>
          <c:layout>
            <c:manualLayout>
              <c:xMode val="edge"/>
              <c:yMode val="edge"/>
              <c:x val="7.096296296296295E-3"/>
              <c:y val="0.37126722222222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11657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319291666666667"/>
          <c:w val="0.9998508417508416"/>
          <c:h val="6.807083333333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ysClr val="windowText" lastClr="000000"/>
                </a:solidFill>
              </a:rPr>
              <a:t>GASOLINA</a:t>
            </a:r>
          </a:p>
        </c:rich>
      </c:tx>
      <c:layout>
        <c:manualLayout>
          <c:xMode val="edge"/>
          <c:yMode val="edge"/>
          <c:x val="0.42220882565254592"/>
          <c:y val="2.249765944625642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264501120204699"/>
          <c:y val="3.6896751981609785E-2"/>
          <c:w val="0.82045836293876573"/>
          <c:h val="0.74861877066529592"/>
        </c:manualLayout>
      </c:layout>
      <c:lineChart>
        <c:grouping val="standard"/>
        <c:varyColors val="0"/>
        <c:ser>
          <c:idx val="0"/>
          <c:order val="0"/>
          <c:tx>
            <c:strRef>
              <c:f>'5-17 5-18'!$G$6</c:f>
              <c:strCache>
                <c:ptCount val="1"/>
                <c:pt idx="0">
                  <c:v>E. Eficiente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'5-17 5-18'!$A$7:$A$40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cat>
          <c:val>
            <c:numRef>
              <c:f>'5-17 5-18'!$G$7:$G$40</c:f>
              <c:numCache>
                <c:formatCode>#,##0</c:formatCode>
                <c:ptCount val="34"/>
                <c:pt idx="0">
                  <c:v>133337.88849767038</c:v>
                </c:pt>
                <c:pt idx="1">
                  <c:v>129030.5423483022</c:v>
                </c:pt>
                <c:pt idx="2">
                  <c:v>130317.27740371707</c:v>
                </c:pt>
                <c:pt idx="3">
                  <c:v>126526.65433871484</c:v>
                </c:pt>
                <c:pt idx="4">
                  <c:v>127677.08093046765</c:v>
                </c:pt>
                <c:pt idx="5">
                  <c:v>120477.48608087035</c:v>
                </c:pt>
                <c:pt idx="6">
                  <c:v>119127.73250619895</c:v>
                </c:pt>
                <c:pt idx="7">
                  <c:v>118040.62068551568</c:v>
                </c:pt>
                <c:pt idx="8">
                  <c:v>114618.97391482316</c:v>
                </c:pt>
                <c:pt idx="9">
                  <c:v>115209.84490866156</c:v>
                </c:pt>
                <c:pt idx="10">
                  <c:v>116060.76440347386</c:v>
                </c:pt>
                <c:pt idx="11">
                  <c:v>116924.70254958326</c:v>
                </c:pt>
                <c:pt idx="12">
                  <c:v>117736.16755458475</c:v>
                </c:pt>
                <c:pt idx="13">
                  <c:v>118494.01207538221</c:v>
                </c:pt>
                <c:pt idx="14">
                  <c:v>119239.57078966778</c:v>
                </c:pt>
                <c:pt idx="15">
                  <c:v>119863.28354842853</c:v>
                </c:pt>
                <c:pt idx="16">
                  <c:v>120266.45055683708</c:v>
                </c:pt>
                <c:pt idx="17">
                  <c:v>120438.18015223389</c:v>
                </c:pt>
                <c:pt idx="18">
                  <c:v>118508.54072498197</c:v>
                </c:pt>
                <c:pt idx="19">
                  <c:v>118503.12055712515</c:v>
                </c:pt>
                <c:pt idx="20">
                  <c:v>118403.57908897958</c:v>
                </c:pt>
                <c:pt idx="21">
                  <c:v>118266.97824084057</c:v>
                </c:pt>
                <c:pt idx="22">
                  <c:v>118063.54915062776</c:v>
                </c:pt>
                <c:pt idx="23">
                  <c:v>117776.68195642091</c:v>
                </c:pt>
                <c:pt idx="24">
                  <c:v>117520.96932857169</c:v>
                </c:pt>
                <c:pt idx="25">
                  <c:v>117075.01291548883</c:v>
                </c:pt>
                <c:pt idx="26">
                  <c:v>116533.30328257685</c:v>
                </c:pt>
                <c:pt idx="27">
                  <c:v>115905.21283030474</c:v>
                </c:pt>
                <c:pt idx="28">
                  <c:v>112851.65281268954</c:v>
                </c:pt>
                <c:pt idx="29">
                  <c:v>112274.82054553011</c:v>
                </c:pt>
                <c:pt idx="30">
                  <c:v>111602.55531172038</c:v>
                </c:pt>
                <c:pt idx="31">
                  <c:v>110832.12384450094</c:v>
                </c:pt>
                <c:pt idx="32">
                  <c:v>110715.35882135098</c:v>
                </c:pt>
                <c:pt idx="33">
                  <c:v>108589.37204342823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'5-17 5-18'!$H$6</c:f>
              <c:strCache>
                <c:ptCount val="1"/>
                <c:pt idx="0">
                  <c:v>E. Tendencial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'5-17 5-18'!$A$7:$A$40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cat>
          <c:val>
            <c:numRef>
              <c:f>'5-17 5-18'!$H$7:$H$40</c:f>
              <c:numCache>
                <c:formatCode>#,##0</c:formatCode>
                <c:ptCount val="34"/>
                <c:pt idx="0">
                  <c:v>133337.88849767038</c:v>
                </c:pt>
                <c:pt idx="1">
                  <c:v>144265.83744556733</c:v>
                </c:pt>
                <c:pt idx="2">
                  <c:v>147605.93895241633</c:v>
                </c:pt>
                <c:pt idx="3">
                  <c:v>156719.14610668432</c:v>
                </c:pt>
                <c:pt idx="4">
                  <c:v>160884.20294894281</c:v>
                </c:pt>
                <c:pt idx="5">
                  <c:v>171616.99580397503</c:v>
                </c:pt>
                <c:pt idx="6">
                  <c:v>173708.52171239065</c:v>
                </c:pt>
                <c:pt idx="7">
                  <c:v>176324.82966764065</c:v>
                </c:pt>
                <c:pt idx="8">
                  <c:v>179184.40721924676</c:v>
                </c:pt>
                <c:pt idx="9">
                  <c:v>182364.86967232561</c:v>
                </c:pt>
                <c:pt idx="10">
                  <c:v>185512.98121741926</c:v>
                </c:pt>
                <c:pt idx="11">
                  <c:v>188349.60234306433</c:v>
                </c:pt>
                <c:pt idx="12">
                  <c:v>191032.32360012463</c:v>
                </c:pt>
                <c:pt idx="13">
                  <c:v>193395.93560546293</c:v>
                </c:pt>
                <c:pt idx="14">
                  <c:v>195673.02567535816</c:v>
                </c:pt>
                <c:pt idx="15">
                  <c:v>197686.4181053802</c:v>
                </c:pt>
                <c:pt idx="16">
                  <c:v>199342.523034846</c:v>
                </c:pt>
                <c:pt idx="17">
                  <c:v>200636.86977578484</c:v>
                </c:pt>
                <c:pt idx="18">
                  <c:v>201598.67373442437</c:v>
                </c:pt>
                <c:pt idx="19">
                  <c:v>202462.03802886582</c:v>
                </c:pt>
                <c:pt idx="20">
                  <c:v>203372.04184272414</c:v>
                </c:pt>
                <c:pt idx="21">
                  <c:v>204103.0563473939</c:v>
                </c:pt>
                <c:pt idx="22">
                  <c:v>204697.19030597925</c:v>
                </c:pt>
                <c:pt idx="23">
                  <c:v>205277.48137555888</c:v>
                </c:pt>
                <c:pt idx="24">
                  <c:v>205655.23608586082</c:v>
                </c:pt>
                <c:pt idx="25">
                  <c:v>205947.50849878331</c:v>
                </c:pt>
                <c:pt idx="26">
                  <c:v>206102.24400367992</c:v>
                </c:pt>
                <c:pt idx="27">
                  <c:v>206142.3923955909</c:v>
                </c:pt>
                <c:pt idx="28">
                  <c:v>205974.91851876216</c:v>
                </c:pt>
                <c:pt idx="29">
                  <c:v>205561.23661355616</c:v>
                </c:pt>
                <c:pt idx="30">
                  <c:v>205122.98435457112</c:v>
                </c:pt>
                <c:pt idx="31">
                  <c:v>204587.82161138399</c:v>
                </c:pt>
                <c:pt idx="32">
                  <c:v>203863.61448945579</c:v>
                </c:pt>
                <c:pt idx="33">
                  <c:v>202946.42437918182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'5-17 5-18'!$I$6</c:f>
              <c:strCache>
                <c:ptCount val="1"/>
                <c:pt idx="0">
                  <c:v>E.Base</c:v>
                </c:pt>
              </c:strCache>
            </c:strRef>
          </c:tx>
          <c:spPr>
            <a:ln w="28575" cap="rnd">
              <a:solidFill>
                <a:schemeClr val="accent4">
                  <a:lumMod val="90000"/>
                  <a:lumOff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'5-17 5-18'!$A$7:$A$40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cat>
          <c:val>
            <c:numRef>
              <c:f>'5-17 5-18'!$I$7:$I$40</c:f>
              <c:numCache>
                <c:formatCode>#,##0</c:formatCode>
                <c:ptCount val="34"/>
                <c:pt idx="0">
                  <c:v>133337.88849767038</c:v>
                </c:pt>
                <c:pt idx="1">
                  <c:v>135716.67446519807</c:v>
                </c:pt>
                <c:pt idx="2">
                  <c:v>139845.51899489676</c:v>
                </c:pt>
                <c:pt idx="3">
                  <c:v>143738.04902172429</c:v>
                </c:pt>
                <c:pt idx="4">
                  <c:v>146755.53902155394</c:v>
                </c:pt>
                <c:pt idx="5">
                  <c:v>148627.05935763693</c:v>
                </c:pt>
                <c:pt idx="6">
                  <c:v>150132.6563834243</c:v>
                </c:pt>
                <c:pt idx="7">
                  <c:v>151851.86680752374</c:v>
                </c:pt>
                <c:pt idx="8">
                  <c:v>153039.22679926828</c:v>
                </c:pt>
                <c:pt idx="9">
                  <c:v>155753.85573603251</c:v>
                </c:pt>
                <c:pt idx="10">
                  <c:v>158456.23647995968</c:v>
                </c:pt>
                <c:pt idx="11">
                  <c:v>160963.86915978673</c:v>
                </c:pt>
                <c:pt idx="12">
                  <c:v>163165.00428640572</c:v>
                </c:pt>
                <c:pt idx="13">
                  <c:v>165095.11877970962</c:v>
                </c:pt>
                <c:pt idx="14">
                  <c:v>166857.43650146641</c:v>
                </c:pt>
                <c:pt idx="15">
                  <c:v>168265.91240269082</c:v>
                </c:pt>
                <c:pt idx="16">
                  <c:v>169236.28864198364</c:v>
                </c:pt>
                <c:pt idx="17">
                  <c:v>169742.98053946337</c:v>
                </c:pt>
                <c:pt idx="18">
                  <c:v>166586.94765448902</c:v>
                </c:pt>
                <c:pt idx="19">
                  <c:v>167147.19668092101</c:v>
                </c:pt>
                <c:pt idx="20">
                  <c:v>167536.31685775711</c:v>
                </c:pt>
                <c:pt idx="21">
                  <c:v>167754.55099534002</c:v>
                </c:pt>
                <c:pt idx="22">
                  <c:v>167800.81099305034</c:v>
                </c:pt>
                <c:pt idx="23">
                  <c:v>167678.47987315714</c:v>
                </c:pt>
                <c:pt idx="24">
                  <c:v>167374.24788414277</c:v>
                </c:pt>
                <c:pt idx="25">
                  <c:v>166904.75336419645</c:v>
                </c:pt>
                <c:pt idx="26">
                  <c:v>166273.27983473256</c:v>
                </c:pt>
                <c:pt idx="27">
                  <c:v>165483.21665887747</c:v>
                </c:pt>
                <c:pt idx="28">
                  <c:v>162591.00109485234</c:v>
                </c:pt>
                <c:pt idx="29">
                  <c:v>161665.03575807685</c:v>
                </c:pt>
                <c:pt idx="30">
                  <c:v>160580.75061965236</c:v>
                </c:pt>
                <c:pt idx="31">
                  <c:v>159347.59517016451</c:v>
                </c:pt>
                <c:pt idx="32">
                  <c:v>157962.03514414301</c:v>
                </c:pt>
                <c:pt idx="33">
                  <c:v>156428.79505423544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562192"/>
        <c:axId val="1210563760"/>
      </c:lineChart>
      <c:catAx>
        <c:axId val="121056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10563760"/>
        <c:crosses val="autoZero"/>
        <c:auto val="1"/>
        <c:lblAlgn val="ctr"/>
        <c:lblOffset val="100"/>
        <c:noMultiLvlLbl val="0"/>
      </c:catAx>
      <c:valAx>
        <c:axId val="121056376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200" b="1">
                    <a:solidFill>
                      <a:sysClr val="windowText" lastClr="000000"/>
                    </a:solidFill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2.8120831348879848E-3"/>
              <c:y val="0.357212640377866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10562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035495304840948"/>
          <c:y val="0.91200499778963662"/>
          <c:w val="0.6487823972233715"/>
          <c:h val="6.68632883268587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ysClr val="windowText" lastClr="000000"/>
                </a:solidFill>
              </a:rPr>
              <a:t>GLP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70191745401355"/>
          <c:y val="2.2101566771273184E-2"/>
          <c:w val="0.84740137578473274"/>
          <c:h val="0.76634331421930824"/>
        </c:manualLayout>
      </c:layout>
      <c:lineChart>
        <c:grouping val="standard"/>
        <c:varyColors val="0"/>
        <c:ser>
          <c:idx val="0"/>
          <c:order val="0"/>
          <c:tx>
            <c:strRef>
              <c:f>'5-17 5-18'!$B$6</c:f>
              <c:strCache>
                <c:ptCount val="1"/>
                <c:pt idx="0">
                  <c:v>E. Eficiente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'5-17 5-18'!$Q$7:$Q$40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cat>
          <c:val>
            <c:numRef>
              <c:f>'5-17 5-18'!$R$7:$R$40</c:f>
              <c:numCache>
                <c:formatCode>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126.24178624948814</c:v>
                </c:pt>
                <c:pt idx="8">
                  <c:v>363.0284828074935</c:v>
                </c:pt>
                <c:pt idx="9">
                  <c:v>766.02807920071155</c:v>
                </c:pt>
                <c:pt idx="10">
                  <c:v>1337.5265076504875</c:v>
                </c:pt>
                <c:pt idx="11">
                  <c:v>2016.8529768652597</c:v>
                </c:pt>
                <c:pt idx="12">
                  <c:v>2704.8211381890942</c:v>
                </c:pt>
                <c:pt idx="13">
                  <c:v>3322.307819049418</c:v>
                </c:pt>
                <c:pt idx="14">
                  <c:v>3839.3115657325761</c:v>
                </c:pt>
                <c:pt idx="15">
                  <c:v>4257.1189391342878</c:v>
                </c:pt>
                <c:pt idx="16">
                  <c:v>4590.084962964952</c:v>
                </c:pt>
                <c:pt idx="17">
                  <c:v>4855.8914947437615</c:v>
                </c:pt>
                <c:pt idx="18">
                  <c:v>4978.5690988559518</c:v>
                </c:pt>
                <c:pt idx="19">
                  <c:v>5126.9404667624822</c:v>
                </c:pt>
                <c:pt idx="20">
                  <c:v>5260.0849109082947</c:v>
                </c:pt>
                <c:pt idx="21">
                  <c:v>5378.8703979080892</c:v>
                </c:pt>
                <c:pt idx="22">
                  <c:v>5482.1400263590076</c:v>
                </c:pt>
                <c:pt idx="23">
                  <c:v>5569.3213864861582</c:v>
                </c:pt>
                <c:pt idx="24">
                  <c:v>5644.8828186261198</c:v>
                </c:pt>
                <c:pt idx="25">
                  <c:v>5701.9222952219707</c:v>
                </c:pt>
                <c:pt idx="26">
                  <c:v>5744.2144504563194</c:v>
                </c:pt>
                <c:pt idx="27">
                  <c:v>5773.048879562205</c:v>
                </c:pt>
                <c:pt idx="28">
                  <c:v>5658.4114266035549</c:v>
                </c:pt>
                <c:pt idx="29">
                  <c:v>5667.8882915832855</c:v>
                </c:pt>
                <c:pt idx="30">
                  <c:v>5666.7506058452063</c:v>
                </c:pt>
                <c:pt idx="31">
                  <c:v>5655.3586731233563</c:v>
                </c:pt>
                <c:pt idx="32">
                  <c:v>5660.6346201354791</c:v>
                </c:pt>
                <c:pt idx="33">
                  <c:v>5645.770537328779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'5-17 5-18'!$C$6</c:f>
              <c:strCache>
                <c:ptCount val="1"/>
                <c:pt idx="0">
                  <c:v>E. Tendencial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'5-17 5-18'!$Q$7:$Q$40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cat>
          <c:val>
            <c:numRef>
              <c:f>'5-17 5-18'!$S$7:$S$40</c:f>
              <c:numCache>
                <c:formatCode>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'5-17 5-18'!$D$6</c:f>
              <c:strCache>
                <c:ptCount val="1"/>
                <c:pt idx="0">
                  <c:v>E.Base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'5-17 5-18'!$Q$7:$Q$40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cat>
          <c:val>
            <c:numRef>
              <c:f>'5-17 5-18'!$T$7:$T$40</c:f>
              <c:numCache>
                <c:formatCode>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163.86640499339038</c:v>
                </c:pt>
                <c:pt idx="8">
                  <c:v>469.31045727254082</c:v>
                </c:pt>
                <c:pt idx="9">
                  <c:v>968.51178344220989</c:v>
                </c:pt>
                <c:pt idx="10">
                  <c:v>1654.0599199801113</c:v>
                </c:pt>
                <c:pt idx="11">
                  <c:v>2443.8976337422723</c:v>
                </c:pt>
                <c:pt idx="12">
                  <c:v>3217.7335467435641</c:v>
                </c:pt>
                <c:pt idx="13">
                  <c:v>3888.7826035716062</c:v>
                </c:pt>
                <c:pt idx="14">
                  <c:v>4431.8780914875942</c:v>
                </c:pt>
                <c:pt idx="15">
                  <c:v>4856.5729967204379</c:v>
                </c:pt>
                <c:pt idx="16">
                  <c:v>5187.4914512249379</c:v>
                </c:pt>
                <c:pt idx="17">
                  <c:v>5448.3110963816953</c:v>
                </c:pt>
                <c:pt idx="18">
                  <c:v>5646.1500968051951</c:v>
                </c:pt>
                <c:pt idx="19">
                  <c:v>5864.0583867083606</c:v>
                </c:pt>
                <c:pt idx="20">
                  <c:v>6052.0371149234998</c:v>
                </c:pt>
                <c:pt idx="21">
                  <c:v>6216.6630238417956</c:v>
                </c:pt>
                <c:pt idx="22">
                  <c:v>6362.4885396745049</c:v>
                </c:pt>
                <c:pt idx="23">
                  <c:v>6492.9173291473526</c:v>
                </c:pt>
                <c:pt idx="24">
                  <c:v>6609.7752226155226</c:v>
                </c:pt>
                <c:pt idx="25">
                  <c:v>6715.4175432719121</c:v>
                </c:pt>
                <c:pt idx="26">
                  <c:v>6811.2362136952042</c:v>
                </c:pt>
                <c:pt idx="27">
                  <c:v>6898.3108533558516</c:v>
                </c:pt>
                <c:pt idx="28">
                  <c:v>6852.0965475647945</c:v>
                </c:pt>
                <c:pt idx="29">
                  <c:v>6896.7189651643494</c:v>
                </c:pt>
                <c:pt idx="30">
                  <c:v>6946.0359179569923</c:v>
                </c:pt>
                <c:pt idx="31">
                  <c:v>6997.2372668009284</c:v>
                </c:pt>
                <c:pt idx="32">
                  <c:v>7047.8175732513473</c:v>
                </c:pt>
                <c:pt idx="33">
                  <c:v>7096.2634827032398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562976"/>
        <c:axId val="1210565328"/>
      </c:lineChart>
      <c:catAx>
        <c:axId val="121056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10565328"/>
        <c:crosses val="autoZero"/>
        <c:auto val="1"/>
        <c:lblAlgn val="ctr"/>
        <c:lblOffset val="100"/>
        <c:noMultiLvlLbl val="0"/>
      </c:catAx>
      <c:valAx>
        <c:axId val="121056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200" b="1">
                    <a:solidFill>
                      <a:sysClr val="windowText" lastClr="000000"/>
                    </a:solidFill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3.4221762655823893E-3"/>
              <c:y val="0.375228711495680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1056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62279792456051"/>
          <c:y val="0.92006215469613262"/>
          <c:w val="0.65075421754420015"/>
          <c:h val="6.8882318120618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ysClr val="windowText" lastClr="000000"/>
                </a:solidFill>
              </a:rPr>
              <a:t>GNV</a:t>
            </a:r>
            <a:r>
              <a:rPr lang="es-ES" b="1" baseline="0">
                <a:solidFill>
                  <a:sysClr val="windowText" lastClr="000000"/>
                </a:solidFill>
              </a:rPr>
              <a:t> + GNL</a:t>
            </a:r>
            <a:endParaRPr lang="es-ES" b="1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7903844328203"/>
          <c:y val="2.6128706902381373E-2"/>
          <c:w val="0.87301620691023873"/>
          <c:h val="0.76964601370785768"/>
        </c:manualLayout>
      </c:layout>
      <c:lineChart>
        <c:grouping val="standard"/>
        <c:varyColors val="0"/>
        <c:ser>
          <c:idx val="0"/>
          <c:order val="0"/>
          <c:tx>
            <c:strRef>
              <c:f>'5-17 5-18'!$G$6</c:f>
              <c:strCache>
                <c:ptCount val="1"/>
                <c:pt idx="0">
                  <c:v>E. Eficiente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'5-17 5-18'!$Q$7:$Q$40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cat>
          <c:val>
            <c:numRef>
              <c:f>'5-17 5-18'!$W$7:$W$40</c:f>
              <c:numCache>
                <c:formatCode>#,##0</c:formatCode>
                <c:ptCount val="34"/>
                <c:pt idx="0">
                  <c:v>64.968070002246577</c:v>
                </c:pt>
                <c:pt idx="1">
                  <c:v>64.288350894142667</c:v>
                </c:pt>
                <c:pt idx="2">
                  <c:v>66.267669524617745</c:v>
                </c:pt>
                <c:pt idx="3">
                  <c:v>67.445746544255513</c:v>
                </c:pt>
                <c:pt idx="4">
                  <c:v>71.16327233745686</c:v>
                </c:pt>
                <c:pt idx="5">
                  <c:v>70.938420613911816</c:v>
                </c:pt>
                <c:pt idx="6">
                  <c:v>73.252544174159013</c:v>
                </c:pt>
                <c:pt idx="7">
                  <c:v>77.909482161497309</c:v>
                </c:pt>
                <c:pt idx="8">
                  <c:v>81.694677690664392</c:v>
                </c:pt>
                <c:pt idx="9">
                  <c:v>88.564271443685129</c:v>
                </c:pt>
                <c:pt idx="10">
                  <c:v>95.433675970774573</c:v>
                </c:pt>
                <c:pt idx="11">
                  <c:v>103.99981103204925</c:v>
                </c:pt>
                <c:pt idx="12">
                  <c:v>114.07426716702003</c:v>
                </c:pt>
                <c:pt idx="13">
                  <c:v>125.11915377323962</c:v>
                </c:pt>
                <c:pt idx="14">
                  <c:v>136.41200255874318</c:v>
                </c:pt>
                <c:pt idx="15">
                  <c:v>147.304484364286</c:v>
                </c:pt>
                <c:pt idx="16">
                  <c:v>157.43019925908624</c:v>
                </c:pt>
                <c:pt idx="17">
                  <c:v>166.73765908374321</c:v>
                </c:pt>
                <c:pt idx="18">
                  <c:v>174.02060681247696</c:v>
                </c:pt>
                <c:pt idx="19">
                  <c:v>182.12853624716246</c:v>
                </c:pt>
                <c:pt idx="20">
                  <c:v>189.53863624701557</c:v>
                </c:pt>
                <c:pt idx="21">
                  <c:v>196.40303971038409</c:v>
                </c:pt>
                <c:pt idx="22">
                  <c:v>202.81346145076097</c:v>
                </c:pt>
                <c:pt idx="23">
                  <c:v>208.86160933253535</c:v>
                </c:pt>
                <c:pt idx="24">
                  <c:v>214.64348806205444</c:v>
                </c:pt>
                <c:pt idx="25">
                  <c:v>220.12729832989874</c:v>
                </c:pt>
                <c:pt idx="26">
                  <c:v>225.3921357222402</c:v>
                </c:pt>
                <c:pt idx="27">
                  <c:v>230.47310629508218</c:v>
                </c:pt>
                <c:pt idx="28">
                  <c:v>233.80263709208359</c:v>
                </c:pt>
                <c:pt idx="29">
                  <c:v>238.73414431824378</c:v>
                </c:pt>
                <c:pt idx="30">
                  <c:v>243.72755373637972</c:v>
                </c:pt>
                <c:pt idx="31">
                  <c:v>248.6941652800682</c:v>
                </c:pt>
                <c:pt idx="32">
                  <c:v>253.90658495059148</c:v>
                </c:pt>
                <c:pt idx="33">
                  <c:v>258.80410150317812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'5-17 5-18'!$H$6</c:f>
              <c:strCache>
                <c:ptCount val="1"/>
                <c:pt idx="0">
                  <c:v>E. Tendencial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'5-17 5-18'!$Q$7:$Q$40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cat>
          <c:val>
            <c:numRef>
              <c:f>'5-17 5-18'!$X$7:$X$40</c:f>
              <c:numCache>
                <c:formatCode>#,##0</c:formatCode>
                <c:ptCount val="34"/>
                <c:pt idx="0">
                  <c:v>64.968070002246577</c:v>
                </c:pt>
                <c:pt idx="1">
                  <c:v>67.997393993379731</c:v>
                </c:pt>
                <c:pt idx="2">
                  <c:v>66.38406988622522</c:v>
                </c:pt>
                <c:pt idx="3">
                  <c:v>68.559806383094426</c:v>
                </c:pt>
                <c:pt idx="4">
                  <c:v>67.662106691108534</c:v>
                </c:pt>
                <c:pt idx="5">
                  <c:v>70.630789622306452</c:v>
                </c:pt>
                <c:pt idx="6">
                  <c:v>69.997988273983822</c:v>
                </c:pt>
                <c:pt idx="7">
                  <c:v>69.63647145365961</c:v>
                </c:pt>
                <c:pt idx="8">
                  <c:v>69.414852691026965</c:v>
                </c:pt>
                <c:pt idx="9">
                  <c:v>69.363205676621448</c:v>
                </c:pt>
                <c:pt idx="10">
                  <c:v>69.360799842999683</c:v>
                </c:pt>
                <c:pt idx="11">
                  <c:v>69.310394657373052</c:v>
                </c:pt>
                <c:pt idx="12">
                  <c:v>69.265541575343192</c:v>
                </c:pt>
                <c:pt idx="13">
                  <c:v>69.166370718316983</c:v>
                </c:pt>
                <c:pt idx="14">
                  <c:v>69.089560514723772</c:v>
                </c:pt>
                <c:pt idx="15">
                  <c:v>68.974623148840948</c:v>
                </c:pt>
                <c:pt idx="16">
                  <c:v>68.792144822044776</c:v>
                </c:pt>
                <c:pt idx="17">
                  <c:v>68.536375696975469</c:v>
                </c:pt>
                <c:pt idx="18">
                  <c:v>68.214017678630711</c:v>
                </c:pt>
                <c:pt idx="19">
                  <c:v>67.898117156825307</c:v>
                </c:pt>
                <c:pt idx="20">
                  <c:v>67.631885568845803</c:v>
                </c:pt>
                <c:pt idx="21">
                  <c:v>67.339419141985417</c:v>
                </c:pt>
                <c:pt idx="22">
                  <c:v>67.034281769955754</c:v>
                </c:pt>
                <c:pt idx="23">
                  <c:v>66.753785359331388</c:v>
                </c:pt>
                <c:pt idx="24">
                  <c:v>66.434691444900977</c:v>
                </c:pt>
                <c:pt idx="25">
                  <c:v>66.114625392276636</c:v>
                </c:pt>
                <c:pt idx="26">
                  <c:v>65.775550807770685</c:v>
                </c:pt>
                <c:pt idx="27">
                  <c:v>65.425750810941622</c:v>
                </c:pt>
                <c:pt idx="28">
                  <c:v>65.033376619710822</c:v>
                </c:pt>
                <c:pt idx="29">
                  <c:v>64.586688761556104</c:v>
                </c:pt>
                <c:pt idx="30">
                  <c:v>64.154930971563076</c:v>
                </c:pt>
                <c:pt idx="31">
                  <c:v>63.714706859462162</c:v>
                </c:pt>
                <c:pt idx="32">
                  <c:v>63.234715557335562</c:v>
                </c:pt>
                <c:pt idx="33">
                  <c:v>62.715329184435952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'5-17 5-18'!$I$6</c:f>
              <c:strCache>
                <c:ptCount val="1"/>
                <c:pt idx="0">
                  <c:v>E.Base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'5-17 5-18'!$Q$7:$Q$40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cat>
          <c:val>
            <c:numRef>
              <c:f>'5-17 5-18'!$Y$7:$Y$40</c:f>
              <c:numCache>
                <c:formatCode>#,##0</c:formatCode>
                <c:ptCount val="34"/>
                <c:pt idx="0">
                  <c:v>64.968070002246577</c:v>
                </c:pt>
                <c:pt idx="1">
                  <c:v>68.752272815084424</c:v>
                </c:pt>
                <c:pt idx="2">
                  <c:v>70.099196856795658</c:v>
                </c:pt>
                <c:pt idx="3">
                  <c:v>73.28332508640456</c:v>
                </c:pt>
                <c:pt idx="4">
                  <c:v>75.500864776504727</c:v>
                </c:pt>
                <c:pt idx="5">
                  <c:v>76.973408392302716</c:v>
                </c:pt>
                <c:pt idx="6">
                  <c:v>78.09427466700123</c:v>
                </c:pt>
                <c:pt idx="7">
                  <c:v>81.108455141959624</c:v>
                </c:pt>
                <c:pt idx="8">
                  <c:v>84.043708732424193</c:v>
                </c:pt>
                <c:pt idx="9">
                  <c:v>89.797198805117546</c:v>
                </c:pt>
                <c:pt idx="10">
                  <c:v>97.056666608205063</c:v>
                </c:pt>
                <c:pt idx="11">
                  <c:v>106.17255670514245</c:v>
                </c:pt>
                <c:pt idx="12">
                  <c:v>117.0052302800608</c:v>
                </c:pt>
                <c:pt idx="13">
                  <c:v>129.01737642339307</c:v>
                </c:pt>
                <c:pt idx="14">
                  <c:v>141.40885647050908</c:v>
                </c:pt>
                <c:pt idx="15">
                  <c:v>153.42442373918843</c:v>
                </c:pt>
                <c:pt idx="16">
                  <c:v>164.67762310056224</c:v>
                </c:pt>
                <c:pt idx="17">
                  <c:v>175.06593500653321</c:v>
                </c:pt>
                <c:pt idx="18">
                  <c:v>183.52987977761006</c:v>
                </c:pt>
                <c:pt idx="19">
                  <c:v>192.27215470188113</c:v>
                </c:pt>
                <c:pt idx="20">
                  <c:v>200.35806846965147</c:v>
                </c:pt>
                <c:pt idx="21">
                  <c:v>207.90945902411102</c:v>
                </c:pt>
                <c:pt idx="22">
                  <c:v>215.01015917506194</c:v>
                </c:pt>
                <c:pt idx="23">
                  <c:v>221.76899893311622</c:v>
                </c:pt>
                <c:pt idx="24">
                  <c:v>228.21943556519136</c:v>
                </c:pt>
                <c:pt idx="25">
                  <c:v>234.41188452116307</c:v>
                </c:pt>
                <c:pt idx="26">
                  <c:v>240.38081952081171</c:v>
                </c:pt>
                <c:pt idx="27">
                  <c:v>246.15185487313266</c:v>
                </c:pt>
                <c:pt idx="28">
                  <c:v>250.54378964416696</c:v>
                </c:pt>
                <c:pt idx="29">
                  <c:v>256.37012948011983</c:v>
                </c:pt>
                <c:pt idx="30">
                  <c:v>261.99739705289392</c:v>
                </c:pt>
                <c:pt idx="31">
                  <c:v>267.45829552608086</c:v>
                </c:pt>
                <c:pt idx="32">
                  <c:v>272.75061588313861</c:v>
                </c:pt>
                <c:pt idx="33">
                  <c:v>277.90876877339406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563368"/>
        <c:axId val="1210566112"/>
      </c:lineChart>
      <c:catAx>
        <c:axId val="12105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10566112"/>
        <c:crosses val="autoZero"/>
        <c:auto val="1"/>
        <c:lblAlgn val="ctr"/>
        <c:lblOffset val="100"/>
        <c:noMultiLvlLbl val="0"/>
      </c:catAx>
      <c:valAx>
        <c:axId val="121056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200" b="1">
                    <a:solidFill>
                      <a:sysClr val="windowText" lastClr="000000"/>
                    </a:solidFill>
                  </a:rPr>
                  <a:t>GBTUD</a:t>
                </a:r>
              </a:p>
            </c:rich>
          </c:tx>
          <c:layout>
            <c:manualLayout>
              <c:xMode val="edge"/>
              <c:yMode val="edge"/>
              <c:x val="8.0682437809916959E-3"/>
              <c:y val="0.360815879762937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10563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77537019458284"/>
          <c:y val="0.92723138229384749"/>
          <c:w val="0.6484490736651658"/>
          <c:h val="6.90732283590579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ysClr val="windowText" lastClr="000000"/>
                </a:solidFill>
              </a:rPr>
              <a:t>ELECTRICIDAD</a:t>
            </a:r>
          </a:p>
        </c:rich>
      </c:tx>
      <c:layout>
        <c:manualLayout>
          <c:xMode val="edge"/>
          <c:yMode val="edge"/>
          <c:x val="0.40900667625268688"/>
          <c:y val="2.16192475991144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783254365428574"/>
          <c:y val="2.5704774704458928E-2"/>
          <c:w val="0.8445627016992352"/>
          <c:h val="0.78485103572367876"/>
        </c:manualLayout>
      </c:layout>
      <c:lineChart>
        <c:grouping val="standard"/>
        <c:varyColors val="0"/>
        <c:ser>
          <c:idx val="0"/>
          <c:order val="0"/>
          <c:tx>
            <c:strRef>
              <c:f>'5-17 5-18'!$AC$6</c:f>
              <c:strCache>
                <c:ptCount val="1"/>
                <c:pt idx="0">
                  <c:v>E. Eficiente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'5-17 5-18'!$Q$7:$Q$40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cat>
          <c:val>
            <c:numRef>
              <c:f>'5-17 5-18'!$AC$7:$AC$40</c:f>
              <c:numCache>
                <c:formatCode>#,##0</c:formatCode>
                <c:ptCount val="34"/>
                <c:pt idx="0">
                  <c:v>117.03371407539086</c:v>
                </c:pt>
                <c:pt idx="1">
                  <c:v>116.21121470624217</c:v>
                </c:pt>
                <c:pt idx="2">
                  <c:v>117.89523934574183</c:v>
                </c:pt>
                <c:pt idx="3">
                  <c:v>163.81378847910545</c:v>
                </c:pt>
                <c:pt idx="4">
                  <c:v>220.78015356089605</c:v>
                </c:pt>
                <c:pt idx="5">
                  <c:v>442.41635055633924</c:v>
                </c:pt>
                <c:pt idx="6">
                  <c:v>691.28770976647991</c:v>
                </c:pt>
                <c:pt idx="7">
                  <c:v>938.74873939351505</c:v>
                </c:pt>
                <c:pt idx="8">
                  <c:v>1150.9147034083235</c:v>
                </c:pt>
                <c:pt idx="9">
                  <c:v>1334.7872668401476</c:v>
                </c:pt>
                <c:pt idx="10">
                  <c:v>1522.9062816095741</c:v>
                </c:pt>
                <c:pt idx="11">
                  <c:v>1722.0315254872792</c:v>
                </c:pt>
                <c:pt idx="12">
                  <c:v>1933.7659345137392</c:v>
                </c:pt>
                <c:pt idx="13">
                  <c:v>2158.5131006311576</c:v>
                </c:pt>
                <c:pt idx="14">
                  <c:v>2393.5733918841638</c:v>
                </c:pt>
                <c:pt idx="15">
                  <c:v>2644.5591839831727</c:v>
                </c:pt>
                <c:pt idx="16">
                  <c:v>2915.311123083919</c:v>
                </c:pt>
                <c:pt idx="17">
                  <c:v>3205.5109696171176</c:v>
                </c:pt>
                <c:pt idx="18">
                  <c:v>3499.8652453066493</c:v>
                </c:pt>
                <c:pt idx="19">
                  <c:v>3805.4233759130125</c:v>
                </c:pt>
                <c:pt idx="20">
                  <c:v>4120.5583015291613</c:v>
                </c:pt>
                <c:pt idx="21">
                  <c:v>4446.3851093560779</c:v>
                </c:pt>
                <c:pt idx="22">
                  <c:v>4782.0518079931626</c:v>
                </c:pt>
                <c:pt idx="23">
                  <c:v>5126.5387692943796</c:v>
                </c:pt>
                <c:pt idx="24">
                  <c:v>5483.437633236972</c:v>
                </c:pt>
                <c:pt idx="25">
                  <c:v>5845.1364267106619</c:v>
                </c:pt>
                <c:pt idx="26">
                  <c:v>6213.9198036915332</c:v>
                </c:pt>
                <c:pt idx="27">
                  <c:v>6589.807087121445</c:v>
                </c:pt>
                <c:pt idx="28">
                  <c:v>6963.9122155903087</c:v>
                </c:pt>
                <c:pt idx="29">
                  <c:v>7344.784645284516</c:v>
                </c:pt>
                <c:pt idx="30">
                  <c:v>7728.8924067729249</c:v>
                </c:pt>
                <c:pt idx="31">
                  <c:v>8116.5192226700874</c:v>
                </c:pt>
                <c:pt idx="32">
                  <c:v>8548.7166244474683</c:v>
                </c:pt>
                <c:pt idx="33">
                  <c:v>8944.7272702006703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'5-17 5-18'!$N$6</c:f>
              <c:strCache>
                <c:ptCount val="1"/>
                <c:pt idx="0">
                  <c:v>E.Base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'5-17 5-18'!$Q$7:$Q$40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cat>
          <c:val>
            <c:numRef>
              <c:f>'5-17 5-18'!$AE$7:$AE$40</c:f>
              <c:numCache>
                <c:formatCode>#,##0</c:formatCode>
                <c:ptCount val="34"/>
                <c:pt idx="0">
                  <c:v>124.15279763040441</c:v>
                </c:pt>
                <c:pt idx="1">
                  <c:v>131.84592504014685</c:v>
                </c:pt>
                <c:pt idx="2">
                  <c:v>140.22051447587651</c:v>
                </c:pt>
                <c:pt idx="3">
                  <c:v>151.21840240727551</c:v>
                </c:pt>
                <c:pt idx="4">
                  <c:v>166.64929658509294</c:v>
                </c:pt>
                <c:pt idx="5">
                  <c:v>222.88288904848881</c:v>
                </c:pt>
                <c:pt idx="6">
                  <c:v>286.13838145502223</c:v>
                </c:pt>
                <c:pt idx="7">
                  <c:v>346.69494471878244</c:v>
                </c:pt>
                <c:pt idx="8">
                  <c:v>394.16907795693595</c:v>
                </c:pt>
                <c:pt idx="9">
                  <c:v>432.39847422625445</c:v>
                </c:pt>
                <c:pt idx="10">
                  <c:v>468.41751716424466</c:v>
                </c:pt>
                <c:pt idx="11">
                  <c:v>506.09955956433583</c:v>
                </c:pt>
                <c:pt idx="12">
                  <c:v>545.63309685188392</c:v>
                </c:pt>
                <c:pt idx="13">
                  <c:v>587.1702700712417</c:v>
                </c:pt>
                <c:pt idx="14">
                  <c:v>630.18748457825905</c:v>
                </c:pt>
                <c:pt idx="15">
                  <c:v>675.96440662270084</c:v>
                </c:pt>
                <c:pt idx="16">
                  <c:v>725.99155288818713</c:v>
                </c:pt>
                <c:pt idx="17">
                  <c:v>780.66296386286024</c:v>
                </c:pt>
                <c:pt idx="18">
                  <c:v>837.61960446007174</c:v>
                </c:pt>
                <c:pt idx="19">
                  <c:v>897.1152208947982</c:v>
                </c:pt>
                <c:pt idx="20">
                  <c:v>959.39793554935659</c:v>
                </c:pt>
                <c:pt idx="21">
                  <c:v>1024.639733605992</c:v>
                </c:pt>
                <c:pt idx="22">
                  <c:v>1093.0363873374158</c:v>
                </c:pt>
                <c:pt idx="23">
                  <c:v>1164.782587242122</c:v>
                </c:pt>
                <c:pt idx="24">
                  <c:v>1239.9605859779233</c:v>
                </c:pt>
                <c:pt idx="25">
                  <c:v>1318.9062251771984</c:v>
                </c:pt>
                <c:pt idx="26">
                  <c:v>1401.8429713287701</c:v>
                </c:pt>
                <c:pt idx="27">
                  <c:v>1489.0026664613054</c:v>
                </c:pt>
                <c:pt idx="28">
                  <c:v>1576.0871529083449</c:v>
                </c:pt>
                <c:pt idx="29">
                  <c:v>1667.8545692824941</c:v>
                </c:pt>
                <c:pt idx="30">
                  <c:v>1764.5559290002018</c:v>
                </c:pt>
                <c:pt idx="31">
                  <c:v>1866.4138217857226</c:v>
                </c:pt>
                <c:pt idx="32">
                  <c:v>1973.7097537528475</c:v>
                </c:pt>
                <c:pt idx="33">
                  <c:v>2086.7054863967228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'5-17 5-18'!$M$6</c:f>
              <c:strCache>
                <c:ptCount val="1"/>
                <c:pt idx="0">
                  <c:v>E. Tendencial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'5-17 5-18'!$Q$7:$Q$40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cat>
          <c:val>
            <c:numRef>
              <c:f>'5-17 5-18'!$AD$7:$AD$40</c:f>
              <c:numCache>
                <c:formatCode>#,##0</c:formatCode>
                <c:ptCount val="34"/>
                <c:pt idx="0">
                  <c:v>116.88329247198484</c:v>
                </c:pt>
                <c:pt idx="1">
                  <c:v>119.70611447784668</c:v>
                </c:pt>
                <c:pt idx="2">
                  <c:v>118.15185054706062</c:v>
                </c:pt>
                <c:pt idx="3">
                  <c:v>122.70211020544855</c:v>
                </c:pt>
                <c:pt idx="4">
                  <c:v>123.39089911725267</c:v>
                </c:pt>
                <c:pt idx="5">
                  <c:v>149.7587770934966</c:v>
                </c:pt>
                <c:pt idx="6">
                  <c:v>176.41950423358071</c:v>
                </c:pt>
                <c:pt idx="7">
                  <c:v>201.90124373064106</c:v>
                </c:pt>
                <c:pt idx="8">
                  <c:v>223.45914692434869</c:v>
                </c:pt>
                <c:pt idx="9">
                  <c:v>241.15631706448221</c:v>
                </c:pt>
                <c:pt idx="10">
                  <c:v>257.56304001714591</c:v>
                </c:pt>
                <c:pt idx="11">
                  <c:v>274.3282426437238</c:v>
                </c:pt>
                <c:pt idx="12">
                  <c:v>291.34684914879455</c:v>
                </c:pt>
                <c:pt idx="13">
                  <c:v>308.78729521646801</c:v>
                </c:pt>
                <c:pt idx="14">
                  <c:v>326.52234894239473</c:v>
                </c:pt>
                <c:pt idx="15">
                  <c:v>344.81280494533024</c:v>
                </c:pt>
                <c:pt idx="16">
                  <c:v>364.38600666674819</c:v>
                </c:pt>
                <c:pt idx="17">
                  <c:v>385.1909520144315</c:v>
                </c:pt>
                <c:pt idx="18">
                  <c:v>407.31640237490041</c:v>
                </c:pt>
                <c:pt idx="19">
                  <c:v>430.40454671642277</c:v>
                </c:pt>
                <c:pt idx="20">
                  <c:v>454.00247375475942</c:v>
                </c:pt>
                <c:pt idx="21">
                  <c:v>478.43506418189253</c:v>
                </c:pt>
                <c:pt idx="22">
                  <c:v>503.93535303297847</c:v>
                </c:pt>
                <c:pt idx="23">
                  <c:v>530.30928906850966</c:v>
                </c:pt>
                <c:pt idx="24">
                  <c:v>557.60765917228969</c:v>
                </c:pt>
                <c:pt idx="25">
                  <c:v>586.01224310088969</c:v>
                </c:pt>
                <c:pt idx="26">
                  <c:v>615.61861525583367</c:v>
                </c:pt>
                <c:pt idx="27">
                  <c:v>646.87817355738616</c:v>
                </c:pt>
                <c:pt idx="28">
                  <c:v>679.74439731205052</c:v>
                </c:pt>
                <c:pt idx="29">
                  <c:v>714.858283052057</c:v>
                </c:pt>
                <c:pt idx="30">
                  <c:v>751.68317349843414</c:v>
                </c:pt>
                <c:pt idx="31">
                  <c:v>790.35958133140048</c:v>
                </c:pt>
                <c:pt idx="32">
                  <c:v>830.75126581528025</c:v>
                </c:pt>
                <c:pt idx="33">
                  <c:v>873.53020083447586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564544"/>
        <c:axId val="1210564936"/>
      </c:lineChart>
      <c:catAx>
        <c:axId val="121056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10564936"/>
        <c:crosses val="autoZero"/>
        <c:auto val="1"/>
        <c:lblAlgn val="ctr"/>
        <c:lblOffset val="100"/>
        <c:noMultiLvlLbl val="0"/>
      </c:catAx>
      <c:valAx>
        <c:axId val="1210564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200" b="1">
                    <a:solidFill>
                      <a:sysClr val="windowText" lastClr="000000"/>
                    </a:solidFill>
                  </a:rPr>
                  <a:t>GW-h/año</a:t>
                </a:r>
              </a:p>
            </c:rich>
          </c:tx>
          <c:layout>
            <c:manualLayout>
              <c:xMode val="edge"/>
              <c:yMode val="edge"/>
              <c:x val="1.0391277538696347E-2"/>
              <c:y val="0.357212671829751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10564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927298027687782"/>
          <c:y val="0.92723133994604734"/>
          <c:w val="0.64616020300298405"/>
          <c:h val="6.90732685563211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38110727003391"/>
          <c:y val="0.11590437420961994"/>
          <c:w val="0.48536060197108039"/>
          <c:h val="0.74326913669401562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48D00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5B9D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F57913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00BC70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00B0F0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84DE00">
                  <a:alpha val="68000"/>
                </a:srgbClr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7"/>
            <c:bubble3D val="0"/>
            <c:spPr>
              <a:solidFill>
                <a:srgbClr val="02335E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9"/>
            <c:bubble3D val="0"/>
            <c:spPr>
              <a:solidFill>
                <a:srgbClr val="C8B328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0.17398243568796626"/>
                  <c:y val="2.69140117072754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5580854510192982E-3"/>
                  <c:y val="-4.805293501048219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991809733523369E-2"/>
                  <c:y val="5.785377358490558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0980909331797005"/>
                  <c:y val="9.285115303983243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6.2827722686556217E-2"/>
                  <c:y val="7.05267295597484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3.4066841435189531E-2"/>
                  <c:y val="1.323349056603773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3917404371219707E-2"/>
                  <c:y val="4.024030398322844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046509090562935E-3"/>
                  <c:y val="1.8189219124821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1768563019124717E-2"/>
                  <c:y val="9.504125213563430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7247003695023353E-2"/>
                  <c:y val="6.00173104885936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3725616525456657E-2"/>
                  <c:y val="1.71857578056328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'2-5'!$A$7:$A$17</c:f>
              <c:strCache>
                <c:ptCount val="11"/>
                <c:pt idx="0">
                  <c:v>Venezuela</c:v>
                </c:pt>
                <c:pt idx="1">
                  <c:v>Kuwait</c:v>
                </c:pt>
                <c:pt idx="2">
                  <c:v>Emiratos Arabes</c:v>
                </c:pt>
                <c:pt idx="3">
                  <c:v>Irán</c:v>
                </c:pt>
                <c:pt idx="4">
                  <c:v>Irak</c:v>
                </c:pt>
                <c:pt idx="5">
                  <c:v>China</c:v>
                </c:pt>
                <c:pt idx="6">
                  <c:v>Canadá</c:v>
                </c:pt>
                <c:pt idx="7">
                  <c:v>Rusia</c:v>
                </c:pt>
                <c:pt idx="8">
                  <c:v>Arabia Saudita</c:v>
                </c:pt>
                <c:pt idx="9">
                  <c:v>Estados Unidos</c:v>
                </c:pt>
                <c:pt idx="10">
                  <c:v>Resto</c:v>
                </c:pt>
              </c:strCache>
            </c:strRef>
          </c:cat>
          <c:val>
            <c:numRef>
              <c:f>'2-5'!$B$7:$B$17</c:f>
              <c:numCache>
                <c:formatCode>#,##0</c:formatCode>
                <c:ptCount val="11"/>
                <c:pt idx="0">
                  <c:v>2110</c:v>
                </c:pt>
                <c:pt idx="1">
                  <c:v>3025</c:v>
                </c:pt>
                <c:pt idx="2">
                  <c:v>3935</c:v>
                </c:pt>
                <c:pt idx="3">
                  <c:v>4982</c:v>
                </c:pt>
                <c:pt idx="4">
                  <c:v>4520</c:v>
                </c:pt>
                <c:pt idx="5">
                  <c:v>3846</c:v>
                </c:pt>
                <c:pt idx="6">
                  <c:v>4831</c:v>
                </c:pt>
                <c:pt idx="7">
                  <c:v>11257</c:v>
                </c:pt>
                <c:pt idx="8">
                  <c:v>11951</c:v>
                </c:pt>
                <c:pt idx="9">
                  <c:v>13057</c:v>
                </c:pt>
                <c:pt idx="10">
                  <c:v>29135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ysClr val="windowText" lastClr="000000"/>
                </a:solidFill>
              </a:rPr>
              <a:t>ACPM</a:t>
            </a:r>
          </a:p>
        </c:rich>
      </c:tx>
      <c:layout>
        <c:manualLayout>
          <c:xMode val="edge"/>
          <c:yMode val="edge"/>
          <c:x val="0.47011900516779154"/>
          <c:y val="7.014159086082001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6089716704512"/>
          <c:y val="5.3383810311402734E-2"/>
          <c:w val="0.82649430840833127"/>
          <c:h val="0.71631441237476778"/>
        </c:manualLayout>
      </c:layout>
      <c:lineChart>
        <c:grouping val="standard"/>
        <c:varyColors val="0"/>
        <c:ser>
          <c:idx val="0"/>
          <c:order val="0"/>
          <c:tx>
            <c:strRef>
              <c:f>'5-17 5-18'!$B$6</c:f>
              <c:strCache>
                <c:ptCount val="1"/>
                <c:pt idx="0">
                  <c:v>E. Eficiente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'5-17 5-18'!$A$7:$A$40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cat>
          <c:val>
            <c:numRef>
              <c:f>'5-17 5-18'!$B$7:$B$40</c:f>
              <c:numCache>
                <c:formatCode>#,##0</c:formatCode>
                <c:ptCount val="34"/>
                <c:pt idx="0">
                  <c:v>140883.17402571961</c:v>
                </c:pt>
                <c:pt idx="1">
                  <c:v>146555.01453420552</c:v>
                </c:pt>
                <c:pt idx="2">
                  <c:v>149159.78090105543</c:v>
                </c:pt>
                <c:pt idx="3">
                  <c:v>149538.53871981282</c:v>
                </c:pt>
                <c:pt idx="4">
                  <c:v>151568.76328278196</c:v>
                </c:pt>
                <c:pt idx="5">
                  <c:v>151460.77656447538</c:v>
                </c:pt>
                <c:pt idx="6">
                  <c:v>153248.95185265029</c:v>
                </c:pt>
                <c:pt idx="7">
                  <c:v>154774.6885992483</c:v>
                </c:pt>
                <c:pt idx="8">
                  <c:v>155253.45359331928</c:v>
                </c:pt>
                <c:pt idx="9">
                  <c:v>156480.08310014702</c:v>
                </c:pt>
                <c:pt idx="10">
                  <c:v>157560.52224728811</c:v>
                </c:pt>
                <c:pt idx="11">
                  <c:v>158172.96244738859</c:v>
                </c:pt>
                <c:pt idx="12">
                  <c:v>158402.86290596219</c:v>
                </c:pt>
                <c:pt idx="13">
                  <c:v>158422.88183904148</c:v>
                </c:pt>
                <c:pt idx="14">
                  <c:v>158434.17945032346</c:v>
                </c:pt>
                <c:pt idx="15">
                  <c:v>158555.30371399174</c:v>
                </c:pt>
                <c:pt idx="16">
                  <c:v>158827.96383280386</c:v>
                </c:pt>
                <c:pt idx="17">
                  <c:v>159268.42977249759</c:v>
                </c:pt>
                <c:pt idx="18">
                  <c:v>159651.40438552003</c:v>
                </c:pt>
                <c:pt idx="19">
                  <c:v>160495.65789625273</c:v>
                </c:pt>
                <c:pt idx="20">
                  <c:v>161507.17201170159</c:v>
                </c:pt>
                <c:pt idx="21">
                  <c:v>162678.1721791719</c:v>
                </c:pt>
                <c:pt idx="22">
                  <c:v>163984.49350058349</c:v>
                </c:pt>
                <c:pt idx="23">
                  <c:v>165416.9199896885</c:v>
                </c:pt>
                <c:pt idx="24">
                  <c:v>166980.16236751547</c:v>
                </c:pt>
                <c:pt idx="25">
                  <c:v>168638.48146991472</c:v>
                </c:pt>
                <c:pt idx="26">
                  <c:v>170404.37179145322</c:v>
                </c:pt>
                <c:pt idx="27">
                  <c:v>172278.45943281718</c:v>
                </c:pt>
                <c:pt idx="28">
                  <c:v>173691.59953689366</c:v>
                </c:pt>
                <c:pt idx="29">
                  <c:v>175841.39342383877</c:v>
                </c:pt>
                <c:pt idx="30">
                  <c:v>178110.1523941925</c:v>
                </c:pt>
                <c:pt idx="31">
                  <c:v>180486.58672356655</c:v>
                </c:pt>
                <c:pt idx="32">
                  <c:v>183079.5216387329</c:v>
                </c:pt>
                <c:pt idx="33">
                  <c:v>185651.80463132547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'5-17 5-18'!$C$6</c:f>
              <c:strCache>
                <c:ptCount val="1"/>
                <c:pt idx="0">
                  <c:v>E. Tendencial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'5-17 5-18'!$A$7:$A$40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cat>
          <c:val>
            <c:numRef>
              <c:f>'5-17 5-18'!$C$7:$C$40</c:f>
              <c:numCache>
                <c:formatCode>#,##0</c:formatCode>
                <c:ptCount val="34"/>
                <c:pt idx="0">
                  <c:v>140883.17402571961</c:v>
                </c:pt>
                <c:pt idx="1">
                  <c:v>146263.88991535784</c:v>
                </c:pt>
                <c:pt idx="2">
                  <c:v>148873.88582017281</c:v>
                </c:pt>
                <c:pt idx="3">
                  <c:v>154559.90299089215</c:v>
                </c:pt>
                <c:pt idx="4">
                  <c:v>157417.81824531525</c:v>
                </c:pt>
                <c:pt idx="5">
                  <c:v>163608.53112666716</c:v>
                </c:pt>
                <c:pt idx="6">
                  <c:v>166500.45631744349</c:v>
                </c:pt>
                <c:pt idx="7">
                  <c:v>169453.80565470638</c:v>
                </c:pt>
                <c:pt idx="8">
                  <c:v>172329.17195981101</c:v>
                </c:pt>
                <c:pt idx="9">
                  <c:v>175451.58641623778</c:v>
                </c:pt>
                <c:pt idx="10">
                  <c:v>178434.77578009505</c:v>
                </c:pt>
                <c:pt idx="11">
                  <c:v>181471.91447651264</c:v>
                </c:pt>
                <c:pt idx="12">
                  <c:v>184444.75355583805</c:v>
                </c:pt>
                <c:pt idx="13">
                  <c:v>187372.30912902436</c:v>
                </c:pt>
                <c:pt idx="14">
                  <c:v>190259.33122809065</c:v>
                </c:pt>
                <c:pt idx="15">
                  <c:v>193032.78197079489</c:v>
                </c:pt>
                <c:pt idx="16">
                  <c:v>195818.89384862667</c:v>
                </c:pt>
                <c:pt idx="17">
                  <c:v>198533.0843470266</c:v>
                </c:pt>
                <c:pt idx="18">
                  <c:v>201190.97729379282</c:v>
                </c:pt>
                <c:pt idx="19">
                  <c:v>203815.20303974935</c:v>
                </c:pt>
                <c:pt idx="20">
                  <c:v>206424.76503292558</c:v>
                </c:pt>
                <c:pt idx="21">
                  <c:v>209036.28854379844</c:v>
                </c:pt>
                <c:pt idx="22">
                  <c:v>211616.10202960513</c:v>
                </c:pt>
                <c:pt idx="23">
                  <c:v>214196.02994522045</c:v>
                </c:pt>
                <c:pt idx="24">
                  <c:v>216777.16267361416</c:v>
                </c:pt>
                <c:pt idx="25">
                  <c:v>219342.21890503916</c:v>
                </c:pt>
                <c:pt idx="26">
                  <c:v>221896.68802009206</c:v>
                </c:pt>
                <c:pt idx="27">
                  <c:v>224405.70533441825</c:v>
                </c:pt>
                <c:pt idx="28">
                  <c:v>226912.21393136811</c:v>
                </c:pt>
                <c:pt idx="29">
                  <c:v>229394.47777512646</c:v>
                </c:pt>
                <c:pt idx="30">
                  <c:v>231844.21752591571</c:v>
                </c:pt>
                <c:pt idx="31">
                  <c:v>234273.26720913025</c:v>
                </c:pt>
                <c:pt idx="32">
                  <c:v>236735.92176955583</c:v>
                </c:pt>
                <c:pt idx="33">
                  <c:v>239178.14526304399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'5-17 5-18'!$D$6</c:f>
              <c:strCache>
                <c:ptCount val="1"/>
                <c:pt idx="0">
                  <c:v>E.Base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'5-17 5-18'!$A$7:$A$40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cat>
          <c:val>
            <c:numRef>
              <c:f>'5-17 5-18'!$D$7:$D$40</c:f>
              <c:numCache>
                <c:formatCode>#,##0</c:formatCode>
                <c:ptCount val="34"/>
                <c:pt idx="0">
                  <c:v>140883.17402571961</c:v>
                </c:pt>
                <c:pt idx="1">
                  <c:v>143747.18326518062</c:v>
                </c:pt>
                <c:pt idx="2">
                  <c:v>145873.53326369627</c:v>
                </c:pt>
                <c:pt idx="3">
                  <c:v>147902.98114612437</c:v>
                </c:pt>
                <c:pt idx="4">
                  <c:v>149813.61792350869</c:v>
                </c:pt>
                <c:pt idx="5">
                  <c:v>151737.5517276348</c:v>
                </c:pt>
                <c:pt idx="6">
                  <c:v>153477.8478584417</c:v>
                </c:pt>
                <c:pt idx="7">
                  <c:v>154963.18165101827</c:v>
                </c:pt>
                <c:pt idx="8">
                  <c:v>155751.58971445262</c:v>
                </c:pt>
                <c:pt idx="9">
                  <c:v>156976.20790591394</c:v>
                </c:pt>
                <c:pt idx="10">
                  <c:v>157684.82245932074</c:v>
                </c:pt>
                <c:pt idx="11">
                  <c:v>157982.42758408352</c:v>
                </c:pt>
                <c:pt idx="12">
                  <c:v>157877.20305325327</c:v>
                </c:pt>
                <c:pt idx="13">
                  <c:v>157582.62403806488</c:v>
                </c:pt>
                <c:pt idx="14">
                  <c:v>157282.18529331469</c:v>
                </c:pt>
                <c:pt idx="15">
                  <c:v>157076.10098481318</c:v>
                </c:pt>
                <c:pt idx="16">
                  <c:v>157037.28441422907</c:v>
                </c:pt>
                <c:pt idx="17">
                  <c:v>157141.77540222029</c:v>
                </c:pt>
                <c:pt idx="18">
                  <c:v>156672.21625199445</c:v>
                </c:pt>
                <c:pt idx="19">
                  <c:v>157188.29291998438</c:v>
                </c:pt>
                <c:pt idx="20">
                  <c:v>157868.74367227661</c:v>
                </c:pt>
                <c:pt idx="21">
                  <c:v>158685.33048665937</c:v>
                </c:pt>
                <c:pt idx="22">
                  <c:v>159608.17574785004</c:v>
                </c:pt>
                <c:pt idx="23">
                  <c:v>160634.79754391682</c:v>
                </c:pt>
                <c:pt idx="24">
                  <c:v>161740.78519573889</c:v>
                </c:pt>
                <c:pt idx="25">
                  <c:v>162922.1135375805</c:v>
                </c:pt>
                <c:pt idx="26">
                  <c:v>164168.17543860053</c:v>
                </c:pt>
                <c:pt idx="27">
                  <c:v>165476.95840178279</c:v>
                </c:pt>
                <c:pt idx="28">
                  <c:v>166405.21404029941</c:v>
                </c:pt>
                <c:pt idx="29">
                  <c:v>167851.66880230952</c:v>
                </c:pt>
                <c:pt idx="30">
                  <c:v>169348.83256837426</c:v>
                </c:pt>
                <c:pt idx="31">
                  <c:v>170897.77645102268</c:v>
                </c:pt>
                <c:pt idx="32">
                  <c:v>172488.89660409166</c:v>
                </c:pt>
                <c:pt idx="33">
                  <c:v>174129.36769802147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566504"/>
        <c:axId val="1210566896"/>
      </c:lineChart>
      <c:catAx>
        <c:axId val="1210566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10566896"/>
        <c:crosses val="autoZero"/>
        <c:auto val="1"/>
        <c:lblAlgn val="ctr"/>
        <c:lblOffset val="100"/>
        <c:noMultiLvlLbl val="0"/>
      </c:catAx>
      <c:valAx>
        <c:axId val="1210566896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200" b="1">
                    <a:solidFill>
                      <a:sysClr val="windowText" lastClr="000000"/>
                    </a:solidFill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8.8815066227918688E-4"/>
              <c:y val="0.357212457465124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10566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288357875986499"/>
          <c:y val="0.90323543614231705"/>
          <c:w val="0.66907361240243435"/>
          <c:h val="7.1531174224972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ysClr val="windowText" lastClr="000000"/>
                </a:solidFill>
              </a:rPr>
              <a:t>JET</a:t>
            </a:r>
          </a:p>
        </c:rich>
      </c:tx>
      <c:layout>
        <c:manualLayout>
          <c:xMode val="edge"/>
          <c:yMode val="edge"/>
          <c:x val="0.53270988494873783"/>
          <c:y val="6.097796913142122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42624949883323"/>
          <c:y val="5.8410341908754479E-2"/>
          <c:w val="0.82884078509045023"/>
          <c:h val="0.73782834263913444"/>
        </c:manualLayout>
      </c:layout>
      <c:lineChart>
        <c:grouping val="standard"/>
        <c:varyColors val="0"/>
        <c:ser>
          <c:idx val="0"/>
          <c:order val="0"/>
          <c:tx>
            <c:strRef>
              <c:f>'5-17 5-18'!$L$6</c:f>
              <c:strCache>
                <c:ptCount val="1"/>
                <c:pt idx="0">
                  <c:v>E. Eficiente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'5-17 5-18'!$A$7:$A$40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cat>
          <c:val>
            <c:numRef>
              <c:f>'5-17 5-18'!$L$7:$L$40</c:f>
              <c:numCache>
                <c:formatCode>#,##0</c:formatCode>
                <c:ptCount val="34"/>
                <c:pt idx="0">
                  <c:v>28045.885101696018</c:v>
                </c:pt>
                <c:pt idx="1">
                  <c:v>30839.290357498005</c:v>
                </c:pt>
                <c:pt idx="2">
                  <c:v>33563.871124411024</c:v>
                </c:pt>
                <c:pt idx="3">
                  <c:v>36215.10113108252</c:v>
                </c:pt>
                <c:pt idx="4">
                  <c:v>38769.562005597014</c:v>
                </c:pt>
                <c:pt idx="5">
                  <c:v>41291.386582243926</c:v>
                </c:pt>
                <c:pt idx="6">
                  <c:v>43829.055250193866</c:v>
                </c:pt>
                <c:pt idx="7">
                  <c:v>46476.386960444994</c:v>
                </c:pt>
                <c:pt idx="8">
                  <c:v>49264.678008880815</c:v>
                </c:pt>
                <c:pt idx="9">
                  <c:v>52176.834043913834</c:v>
                </c:pt>
                <c:pt idx="10">
                  <c:v>55155.427039923219</c:v>
                </c:pt>
                <c:pt idx="11">
                  <c:v>58165.943280632971</c:v>
                </c:pt>
                <c:pt idx="12">
                  <c:v>61191.838606271216</c:v>
                </c:pt>
                <c:pt idx="13">
                  <c:v>64227.370865169927</c:v>
                </c:pt>
                <c:pt idx="14">
                  <c:v>67286.397083928532</c:v>
                </c:pt>
                <c:pt idx="15">
                  <c:v>70320.743342377958</c:v>
                </c:pt>
                <c:pt idx="16">
                  <c:v>73307.612790749859</c:v>
                </c:pt>
                <c:pt idx="17">
                  <c:v>76230.986387627796</c:v>
                </c:pt>
                <c:pt idx="18">
                  <c:v>79104.593142788333</c:v>
                </c:pt>
                <c:pt idx="19">
                  <c:v>81957.969005299077</c:v>
                </c:pt>
                <c:pt idx="20">
                  <c:v>84786.124558224197</c:v>
                </c:pt>
                <c:pt idx="21">
                  <c:v>87592.699744092519</c:v>
                </c:pt>
                <c:pt idx="22">
                  <c:v>90365.383570507838</c:v>
                </c:pt>
                <c:pt idx="23">
                  <c:v>93108.649070793632</c:v>
                </c:pt>
                <c:pt idx="24">
                  <c:v>95809.502574442697</c:v>
                </c:pt>
                <c:pt idx="25">
                  <c:v>98473.321196418663</c:v>
                </c:pt>
                <c:pt idx="26">
                  <c:v>101097.38619307042</c:v>
                </c:pt>
                <c:pt idx="27">
                  <c:v>103678.70143011848</c:v>
                </c:pt>
                <c:pt idx="28">
                  <c:v>106204.13463746109</c:v>
                </c:pt>
                <c:pt idx="29">
                  <c:v>108681.60653216012</c:v>
                </c:pt>
                <c:pt idx="30">
                  <c:v>111108.88649261203</c:v>
                </c:pt>
                <c:pt idx="31">
                  <c:v>113483.99561453795</c:v>
                </c:pt>
                <c:pt idx="32">
                  <c:v>115805.48772109365</c:v>
                </c:pt>
                <c:pt idx="33">
                  <c:v>118071.47923973112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'5-17 5-18'!$M$6</c:f>
              <c:strCache>
                <c:ptCount val="1"/>
                <c:pt idx="0">
                  <c:v>E. Tendencial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'5-17 5-18'!$A$7:$A$40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cat>
          <c:val>
            <c:numRef>
              <c:f>'5-17 5-18'!$M$7:$M$40</c:f>
              <c:numCache>
                <c:formatCode>#,##0</c:formatCode>
                <c:ptCount val="34"/>
                <c:pt idx="0">
                  <c:v>28045.885101696018</c:v>
                </c:pt>
                <c:pt idx="1">
                  <c:v>28690.940457905705</c:v>
                </c:pt>
                <c:pt idx="2">
                  <c:v>28937.682546915607</c:v>
                </c:pt>
                <c:pt idx="3">
                  <c:v>29308.084883783627</c:v>
                </c:pt>
                <c:pt idx="4">
                  <c:v>29589.442499208013</c:v>
                </c:pt>
                <c:pt idx="5">
                  <c:v>29985.941026683544</c:v>
                </c:pt>
                <c:pt idx="6">
                  <c:v>30432.731549930944</c:v>
                </c:pt>
                <c:pt idx="7">
                  <c:v>30898.352342822483</c:v>
                </c:pt>
                <c:pt idx="8">
                  <c:v>31306.210593533233</c:v>
                </c:pt>
                <c:pt idx="9">
                  <c:v>31775.80375158451</c:v>
                </c:pt>
                <c:pt idx="10">
                  <c:v>32217.487424082632</c:v>
                </c:pt>
                <c:pt idx="11">
                  <c:v>32684.640991433727</c:v>
                </c:pt>
                <c:pt idx="12">
                  <c:v>33155.299821972832</c:v>
                </c:pt>
                <c:pt idx="13">
                  <c:v>33626.105079877649</c:v>
                </c:pt>
                <c:pt idx="14">
                  <c:v>34100.23316139383</c:v>
                </c:pt>
                <c:pt idx="15">
                  <c:v>34557.176285884576</c:v>
                </c:pt>
                <c:pt idx="16">
                  <c:v>35047.888189270314</c:v>
                </c:pt>
                <c:pt idx="17">
                  <c:v>35542.063413100848</c:v>
                </c:pt>
                <c:pt idx="18">
                  <c:v>36036.098092779881</c:v>
                </c:pt>
                <c:pt idx="19">
                  <c:v>36533.396246583899</c:v>
                </c:pt>
                <c:pt idx="20">
                  <c:v>37033.903774178514</c:v>
                </c:pt>
                <c:pt idx="21">
                  <c:v>37541.268255753843</c:v>
                </c:pt>
                <c:pt idx="22">
                  <c:v>38048.075377703353</c:v>
                </c:pt>
                <c:pt idx="23">
                  <c:v>38561.724397021579</c:v>
                </c:pt>
                <c:pt idx="24">
                  <c:v>39074.595330504184</c:v>
                </c:pt>
                <c:pt idx="25">
                  <c:v>39586.472530748288</c:v>
                </c:pt>
                <c:pt idx="26">
                  <c:v>40101.096671528161</c:v>
                </c:pt>
                <c:pt idx="27">
                  <c:v>40618.400819847018</c:v>
                </c:pt>
                <c:pt idx="28">
                  <c:v>41138.316348720888</c:v>
                </c:pt>
                <c:pt idx="29">
                  <c:v>41656.659135133064</c:v>
                </c:pt>
                <c:pt idx="30">
                  <c:v>42177.367374282796</c:v>
                </c:pt>
                <c:pt idx="31">
                  <c:v>42696.148994847652</c:v>
                </c:pt>
                <c:pt idx="32">
                  <c:v>43221.311625250237</c:v>
                </c:pt>
                <c:pt idx="33">
                  <c:v>43744.289498032143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'5-17 5-18'!$N$6</c:f>
              <c:strCache>
                <c:ptCount val="1"/>
                <c:pt idx="0">
                  <c:v>E.Base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'5-17 5-18'!$A$7:$A$40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cat>
          <c:val>
            <c:numRef>
              <c:f>'5-17 5-18'!$N$7:$N$40</c:f>
              <c:numCache>
                <c:formatCode>#,##0</c:formatCode>
                <c:ptCount val="34"/>
                <c:pt idx="0">
                  <c:v>28045.885101696018</c:v>
                </c:pt>
                <c:pt idx="1">
                  <c:v>30093.798808415537</c:v>
                </c:pt>
                <c:pt idx="2">
                  <c:v>31870.77493469121</c:v>
                </c:pt>
                <c:pt idx="3">
                  <c:v>33467.499772742638</c:v>
                </c:pt>
                <c:pt idx="4">
                  <c:v>34861.755726618743</c:v>
                </c:pt>
                <c:pt idx="5">
                  <c:v>36237.310014931376</c:v>
                </c:pt>
                <c:pt idx="6">
                  <c:v>37488.207847945378</c:v>
                </c:pt>
                <c:pt idx="7">
                  <c:v>38797.279922339862</c:v>
                </c:pt>
                <c:pt idx="8">
                  <c:v>39555.498637589961</c:v>
                </c:pt>
                <c:pt idx="9">
                  <c:v>41155.360399693702</c:v>
                </c:pt>
                <c:pt idx="10">
                  <c:v>42722.189396877715</c:v>
                </c:pt>
                <c:pt idx="11">
                  <c:v>44293.593622156593</c:v>
                </c:pt>
                <c:pt idx="12">
                  <c:v>45816.534428316787</c:v>
                </c:pt>
                <c:pt idx="13">
                  <c:v>47308.874335145352</c:v>
                </c:pt>
                <c:pt idx="14">
                  <c:v>48764.070769533384</c:v>
                </c:pt>
                <c:pt idx="15">
                  <c:v>50141.656465976615</c:v>
                </c:pt>
                <c:pt idx="16">
                  <c:v>51442.928571152093</c:v>
                </c:pt>
                <c:pt idx="17">
                  <c:v>52637.27803134446</c:v>
                </c:pt>
                <c:pt idx="18">
                  <c:v>52913.187187290336</c:v>
                </c:pt>
                <c:pt idx="19">
                  <c:v>54022.974404217464</c:v>
                </c:pt>
                <c:pt idx="20">
                  <c:v>55088.611142643771</c:v>
                </c:pt>
                <c:pt idx="21">
                  <c:v>56109.862425979758</c:v>
                </c:pt>
                <c:pt idx="22">
                  <c:v>57081.358945782966</c:v>
                </c:pt>
                <c:pt idx="23">
                  <c:v>58008.579864666433</c:v>
                </c:pt>
                <c:pt idx="24">
                  <c:v>58885.958309735404</c:v>
                </c:pt>
                <c:pt idx="25">
                  <c:v>59719.451293774029</c:v>
                </c:pt>
                <c:pt idx="26">
                  <c:v>60503.875413502043</c:v>
                </c:pt>
                <c:pt idx="27">
                  <c:v>61245.587443656237</c:v>
                </c:pt>
                <c:pt idx="28">
                  <c:v>60914.232134007914</c:v>
                </c:pt>
                <c:pt idx="29">
                  <c:v>61603.522862392849</c:v>
                </c:pt>
                <c:pt idx="30">
                  <c:v>62245.733399384022</c:v>
                </c:pt>
                <c:pt idx="31">
                  <c:v>62847.682866155104</c:v>
                </c:pt>
                <c:pt idx="32">
                  <c:v>63404.160814144459</c:v>
                </c:pt>
                <c:pt idx="33">
                  <c:v>63922.230883770462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559840"/>
        <c:axId val="1210560624"/>
      </c:lineChart>
      <c:catAx>
        <c:axId val="121055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10560624"/>
        <c:crosses val="autoZero"/>
        <c:auto val="1"/>
        <c:lblAlgn val="ctr"/>
        <c:lblOffset val="100"/>
        <c:noMultiLvlLbl val="0"/>
      </c:catAx>
      <c:valAx>
        <c:axId val="1210560624"/>
        <c:scaling>
          <c:orientation val="minMax"/>
          <c:max val="12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200" b="1">
                    <a:solidFill>
                      <a:sysClr val="windowText" lastClr="000000"/>
                    </a:solidFill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7.9275807086359572E-3"/>
              <c:y val="0.393081951961561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10559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851770077507059"/>
          <c:y val="0.92723138229384749"/>
          <c:w val="0.6476820316313181"/>
          <c:h val="6.90732283590579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85138888888889"/>
          <c:y val="2.1561320616926356E-2"/>
          <c:w val="0.8397930555555555"/>
          <c:h val="0.79849298978379868"/>
        </c:manualLayout>
      </c:layout>
      <c:areaChart>
        <c:grouping val="stacked"/>
        <c:varyColors val="0"/>
        <c:ser>
          <c:idx val="0"/>
          <c:order val="0"/>
          <c:tx>
            <c:strRef>
              <c:f>'5-19'!$A$8</c:f>
              <c:strCache>
                <c:ptCount val="1"/>
                <c:pt idx="0">
                  <c:v>NORTE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'5-19'!$B$7:$V$7</c15:sqref>
                  </c15:fullRef>
                </c:ext>
              </c:extLst>
              <c:f>'5-19'!$B$7:$V$7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'5-19'!$B$8:$W$8</c15:sqref>
                  </c15:fullRef>
                </c:ext>
              </c:extLst>
              <c:f>'5-19'!$B$8:$V$8</c:f>
              <c:numCache>
                <c:formatCode>#,##0</c:formatCode>
                <c:ptCount val="21"/>
                <c:pt idx="0">
                  <c:v>23613.918089426719</c:v>
                </c:pt>
                <c:pt idx="1">
                  <c:v>24246.284334293501</c:v>
                </c:pt>
                <c:pt idx="2">
                  <c:v>24842.457083930974</c:v>
                </c:pt>
                <c:pt idx="3">
                  <c:v>25304.610310188342</c:v>
                </c:pt>
                <c:pt idx="4">
                  <c:v>25591.248927507986</c:v>
                </c:pt>
                <c:pt idx="5">
                  <c:v>25821.843402701081</c:v>
                </c:pt>
                <c:pt idx="6">
                  <c:v>26085.154513643523</c:v>
                </c:pt>
                <c:pt idx="7">
                  <c:v>26267.008389197261</c:v>
                </c:pt>
                <c:pt idx="8">
                  <c:v>26682.77597128967</c:v>
                </c:pt>
                <c:pt idx="9">
                  <c:v>27096.667642662975</c:v>
                </c:pt>
                <c:pt idx="10">
                  <c:v>27480.732058225549</c:v>
                </c:pt>
                <c:pt idx="11">
                  <c:v>27817.853871471929</c:v>
                </c:pt>
                <c:pt idx="12">
                  <c:v>28113.466662293729</c:v>
                </c:pt>
                <c:pt idx="13">
                  <c:v>28383.380007771724</c:v>
                </c:pt>
                <c:pt idx="14">
                  <c:v>28599.099589905672</c:v>
                </c:pt>
                <c:pt idx="15">
                  <c:v>28747.720632460245</c:v>
                </c:pt>
                <c:pt idx="16">
                  <c:v>28825.324632855256</c:v>
                </c:pt>
                <c:pt idx="17">
                  <c:v>28341.952432765909</c:v>
                </c:pt>
                <c:pt idx="18">
                  <c:v>28427.759144664778</c:v>
                </c:pt>
                <c:pt idx="19">
                  <c:v>28487.356076265809</c:v>
                </c:pt>
                <c:pt idx="20">
                  <c:v>28520.780415955131</c:v>
                </c:pt>
              </c:numCache>
            </c:numRef>
          </c:val>
        </c:ser>
        <c:ser>
          <c:idx val="1"/>
          <c:order val="1"/>
          <c:tx>
            <c:strRef>
              <c:f>'5-19'!$A$9</c:f>
              <c:strCache>
                <c:ptCount val="1"/>
                <c:pt idx="0">
                  <c:v>CENTRAL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'5-19'!$B$7:$V$7</c15:sqref>
                  </c15:fullRef>
                </c:ext>
              </c:extLst>
              <c:f>'5-19'!$B$7:$V$7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'5-19'!$B$9:$W$9</c15:sqref>
                  </c15:fullRef>
                </c:ext>
              </c:extLst>
              <c:f>'5-19'!$B$9:$V$9</c:f>
              <c:numCache>
                <c:formatCode>#,##0</c:formatCode>
                <c:ptCount val="21"/>
                <c:pt idx="0">
                  <c:v>17142.770045000372</c:v>
                </c:pt>
                <c:pt idx="1">
                  <c:v>17697.628884093254</c:v>
                </c:pt>
                <c:pt idx="2">
                  <c:v>18220.730365944724</c:v>
                </c:pt>
                <c:pt idx="3">
                  <c:v>18626.238731841477</c:v>
                </c:pt>
                <c:pt idx="4">
                  <c:v>18877.744835679565</c:v>
                </c:pt>
                <c:pt idx="5">
                  <c:v>19080.075975024025</c:v>
                </c:pt>
                <c:pt idx="6">
                  <c:v>19311.11376131283</c:v>
                </c:pt>
                <c:pt idx="7">
                  <c:v>19470.678303369532</c:v>
                </c:pt>
                <c:pt idx="8">
                  <c:v>19835.486386983877</c:v>
                </c:pt>
                <c:pt idx="9">
                  <c:v>20198.648485139172</c:v>
                </c:pt>
                <c:pt idx="10">
                  <c:v>20535.639172870822</c:v>
                </c:pt>
                <c:pt idx="11">
                  <c:v>20831.440885010252</c:v>
                </c:pt>
                <c:pt idx="12">
                  <c:v>21090.821222382532</c:v>
                </c:pt>
                <c:pt idx="13">
                  <c:v>21327.652025328302</c:v>
                </c:pt>
                <c:pt idx="14">
                  <c:v>21516.931446682713</c:v>
                </c:pt>
                <c:pt idx="15">
                  <c:v>21647.336413434179</c:v>
                </c:pt>
                <c:pt idx="16">
                  <c:v>21715.428703175563</c:v>
                </c:pt>
                <c:pt idx="17">
                  <c:v>21291.302115191967</c:v>
                </c:pt>
                <c:pt idx="18">
                  <c:v>21366.591732462115</c:v>
                </c:pt>
                <c:pt idx="19">
                  <c:v>21418.884030715028</c:v>
                </c:pt>
                <c:pt idx="20">
                  <c:v>21448.21164025777</c:v>
                </c:pt>
              </c:numCache>
            </c:numRef>
          </c:val>
        </c:ser>
        <c:ser>
          <c:idx val="2"/>
          <c:order val="2"/>
          <c:tx>
            <c:strRef>
              <c:f>'5-19'!$A$10</c:f>
              <c:strCache>
                <c:ptCount val="1"/>
                <c:pt idx="0">
                  <c:v>NORORIENTE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'5-19'!$B$7:$V$7</c15:sqref>
                  </c15:fullRef>
                </c:ext>
              </c:extLst>
              <c:f>'5-19'!$B$7:$V$7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'5-19'!$B$10:$W$10</c15:sqref>
                  </c15:fullRef>
                </c:ext>
              </c:extLst>
              <c:f>'5-19'!$B$10:$V$10</c:f>
              <c:numCache>
                <c:formatCode>#,##0</c:formatCode>
                <c:ptCount val="21"/>
                <c:pt idx="0">
                  <c:v>13836.20110445403</c:v>
                </c:pt>
                <c:pt idx="1">
                  <c:v>14152.092667515059</c:v>
                </c:pt>
                <c:pt idx="2">
                  <c:v>14449.904170368194</c:v>
                </c:pt>
                <c:pt idx="3">
                  <c:v>14680.767702698091</c:v>
                </c:pt>
                <c:pt idx="4">
                  <c:v>14823.954853488891</c:v>
                </c:pt>
                <c:pt idx="5">
                  <c:v>14939.145772981014</c:v>
                </c:pt>
                <c:pt idx="6">
                  <c:v>15070.679925985127</c:v>
                </c:pt>
                <c:pt idx="7">
                  <c:v>15161.523018044027</c:v>
                </c:pt>
                <c:pt idx="8">
                  <c:v>15369.215114899929</c:v>
                </c:pt>
                <c:pt idx="9">
                  <c:v>15575.970121305432</c:v>
                </c:pt>
                <c:pt idx="10">
                  <c:v>15767.825251988032</c:v>
                </c:pt>
                <c:pt idx="11">
                  <c:v>15936.230724912664</c:v>
                </c:pt>
                <c:pt idx="12">
                  <c:v>16083.900824813716</c:v>
                </c:pt>
                <c:pt idx="13">
                  <c:v>16218.733051053177</c:v>
                </c:pt>
                <c:pt idx="14">
                  <c:v>16326.493382247832</c:v>
                </c:pt>
                <c:pt idx="15">
                  <c:v>16400.735380168218</c:v>
                </c:pt>
                <c:pt idx="16">
                  <c:v>16439.501600192714</c:v>
                </c:pt>
                <c:pt idx="17">
                  <c:v>16198.038364186752</c:v>
                </c:pt>
                <c:pt idx="18">
                  <c:v>16240.902158013336</c:v>
                </c:pt>
                <c:pt idx="19">
                  <c:v>16270.673145996821</c:v>
                </c:pt>
                <c:pt idx="20">
                  <c:v>16287.369905184161</c:v>
                </c:pt>
              </c:numCache>
            </c:numRef>
          </c:val>
        </c:ser>
        <c:ser>
          <c:idx val="3"/>
          <c:order val="3"/>
          <c:tx>
            <c:strRef>
              <c:f>'5-19'!$A$11</c:f>
              <c:strCache>
                <c:ptCount val="1"/>
                <c:pt idx="0">
                  <c:v>BOGOTA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'5-19'!$B$7:$V$7</c15:sqref>
                  </c15:fullRef>
                </c:ext>
              </c:extLst>
              <c:f>'5-19'!$B$7:$V$7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'5-19'!$B$11:$W$11</c15:sqref>
                  </c15:fullRef>
                </c:ext>
              </c:extLst>
              <c:f>'5-19'!$B$11:$V$11</c:f>
              <c:numCache>
                <c:formatCode>#,##0</c:formatCode>
                <c:ptCount val="21"/>
                <c:pt idx="0">
                  <c:v>41922.089807810866</c:v>
                </c:pt>
                <c:pt idx="1">
                  <c:v>43278.979156617919</c:v>
                </c:pt>
                <c:pt idx="2">
                  <c:v>44558.206915212977</c:v>
                </c:pt>
                <c:pt idx="3">
                  <c:v>45549.864511290936</c:v>
                </c:pt>
                <c:pt idx="4">
                  <c:v>46164.91455539906</c:v>
                </c:pt>
                <c:pt idx="5">
                  <c:v>46659.708813984413</c:v>
                </c:pt>
                <c:pt idx="6">
                  <c:v>47224.704249399576</c:v>
                </c:pt>
                <c:pt idx="7">
                  <c:v>47614.914177239916</c:v>
                </c:pt>
                <c:pt idx="8">
                  <c:v>48507.040549101068</c:v>
                </c:pt>
                <c:pt idx="9">
                  <c:v>49395.141716747508</c:v>
                </c:pt>
                <c:pt idx="10">
                  <c:v>50219.241546494828</c:v>
                </c:pt>
                <c:pt idx="11">
                  <c:v>50942.61506833879</c:v>
                </c:pt>
                <c:pt idx="12">
                  <c:v>51576.921295929627</c:v>
                </c:pt>
                <c:pt idx="13">
                  <c:v>52156.083366253493</c:v>
                </c:pt>
                <c:pt idx="14">
                  <c:v>52618.960070541092</c:v>
                </c:pt>
                <c:pt idx="15">
                  <c:v>52937.861199891187</c:v>
                </c:pt>
                <c:pt idx="16">
                  <c:v>53104.378692587205</c:v>
                </c:pt>
                <c:pt idx="17">
                  <c:v>52067.190836444068</c:v>
                </c:pt>
                <c:pt idx="18">
                  <c:v>52251.309160875273</c:v>
                </c:pt>
                <c:pt idx="19">
                  <c:v>52379.188285302698</c:v>
                </c:pt>
                <c:pt idx="20">
                  <c:v>52450.908006087135</c:v>
                </c:pt>
              </c:numCache>
            </c:numRef>
          </c:val>
        </c:ser>
        <c:ser>
          <c:idx val="4"/>
          <c:order val="4"/>
          <c:tx>
            <c:strRef>
              <c:f>'5-19'!$A$12</c:f>
              <c:strCache>
                <c:ptCount val="1"/>
                <c:pt idx="0">
                  <c:v>SUR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'5-19'!$B$7:$V$7</c15:sqref>
                  </c15:fullRef>
                </c:ext>
              </c:extLst>
              <c:f>'5-19'!$B$7:$V$7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'5-19'!$B$12:$W$12</c15:sqref>
                  </c15:fullRef>
                </c:ext>
              </c:extLst>
              <c:f>'5-19'!$B$12:$V$12</c:f>
              <c:numCache>
                <c:formatCode>#,##0</c:formatCode>
                <c:ptCount val="21"/>
                <c:pt idx="0">
                  <c:v>10161.962514585835</c:v>
                </c:pt>
                <c:pt idx="1">
                  <c:v>10490.87404457471</c:v>
                </c:pt>
                <c:pt idx="2">
                  <c:v>10800.960316276711</c:v>
                </c:pt>
                <c:pt idx="3">
                  <c:v>11041.339251698269</c:v>
                </c:pt>
                <c:pt idx="4">
                  <c:v>11190.428085806359</c:v>
                </c:pt>
                <c:pt idx="5">
                  <c:v>11310.366779970404</c:v>
                </c:pt>
                <c:pt idx="6">
                  <c:v>11447.322319685201</c:v>
                </c:pt>
                <c:pt idx="7">
                  <c:v>11541.909652466358</c:v>
                </c:pt>
                <c:pt idx="8">
                  <c:v>11758.162105306559</c:v>
                </c:pt>
                <c:pt idx="9">
                  <c:v>11973.438844041602</c:v>
                </c:pt>
                <c:pt idx="10">
                  <c:v>12173.201585273278</c:v>
                </c:pt>
                <c:pt idx="11">
                  <c:v>12348.548154271199</c:v>
                </c:pt>
                <c:pt idx="12">
                  <c:v>12502.304709278278</c:v>
                </c:pt>
                <c:pt idx="13">
                  <c:v>12642.694257496945</c:v>
                </c:pt>
                <c:pt idx="14">
                  <c:v>12754.896099995964</c:v>
                </c:pt>
                <c:pt idx="15">
                  <c:v>12832.198098469116</c:v>
                </c:pt>
                <c:pt idx="16">
                  <c:v>12872.562129140231</c:v>
                </c:pt>
                <c:pt idx="17">
                  <c:v>12621.146606607135</c:v>
                </c:pt>
                <c:pt idx="18">
                  <c:v>12665.777099020459</c:v>
                </c:pt>
                <c:pt idx="19">
                  <c:v>12696.775145033602</c:v>
                </c:pt>
                <c:pt idx="20">
                  <c:v>12714.160087375674</c:v>
                </c:pt>
              </c:numCache>
            </c:numRef>
          </c:val>
        </c:ser>
        <c:ser>
          <c:idx val="5"/>
          <c:order val="5"/>
          <c:tx>
            <c:strRef>
              <c:f>'5-19'!$A$13</c:f>
              <c:strCache>
                <c:ptCount val="1"/>
                <c:pt idx="0">
                  <c:v>OESTE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'5-19'!$B$7:$V$7</c15:sqref>
                  </c15:fullRef>
                </c:ext>
              </c:extLst>
              <c:f>'5-19'!$B$7:$V$7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'5-19'!$B$13:$W$13</c15:sqref>
                  </c15:fullRef>
                </c:ext>
              </c:extLst>
              <c:f>'5-19'!$B$13:$V$13</c:f>
              <c:numCache>
                <c:formatCode>#,##0</c:formatCode>
                <c:ptCount val="21"/>
                <c:pt idx="0">
                  <c:v>29039.732903920245</c:v>
                </c:pt>
                <c:pt idx="1">
                  <c:v>29979.659907802325</c:v>
                </c:pt>
                <c:pt idx="2">
                  <c:v>30865.79016999072</c:v>
                </c:pt>
                <c:pt idx="3">
                  <c:v>31552.718513836833</c:v>
                </c:pt>
                <c:pt idx="4">
                  <c:v>31978.76809975506</c:v>
                </c:pt>
                <c:pt idx="5">
                  <c:v>32321.515638763347</c:v>
                </c:pt>
                <c:pt idx="6">
                  <c:v>32712.892037497491</c:v>
                </c:pt>
                <c:pt idx="7">
                  <c:v>32983.193258951171</c:v>
                </c:pt>
                <c:pt idx="8">
                  <c:v>33601.175608451398</c:v>
                </c:pt>
                <c:pt idx="9">
                  <c:v>34216.369670062981</c:v>
                </c:pt>
                <c:pt idx="10">
                  <c:v>34787.229544934227</c:v>
                </c:pt>
                <c:pt idx="11">
                  <c:v>35288.315582400879</c:v>
                </c:pt>
                <c:pt idx="12">
                  <c:v>35727.704065011749</c:v>
                </c:pt>
                <c:pt idx="13">
                  <c:v>36128.893793562762</c:v>
                </c:pt>
                <c:pt idx="14">
                  <c:v>36449.531813317553</c:v>
                </c:pt>
                <c:pt idx="15">
                  <c:v>36670.436917560706</c:v>
                </c:pt>
                <c:pt idx="16">
                  <c:v>36785.784781512419</c:v>
                </c:pt>
                <c:pt idx="17">
                  <c:v>36067.31729929318</c:v>
                </c:pt>
                <c:pt idx="18">
                  <c:v>36194.857385885043</c:v>
                </c:pt>
                <c:pt idx="19">
                  <c:v>36283.440174443153</c:v>
                </c:pt>
                <c:pt idx="20">
                  <c:v>36333.120940480148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562584"/>
        <c:axId val="1146411632"/>
      </c:areaChart>
      <c:catAx>
        <c:axId val="1210562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11632"/>
        <c:crosses val="autoZero"/>
        <c:auto val="1"/>
        <c:lblAlgn val="ctr"/>
        <c:lblOffset val="100"/>
        <c:noMultiLvlLbl val="0"/>
      </c:catAx>
      <c:valAx>
        <c:axId val="1146411632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3.2215277777777776E-3"/>
              <c:y val="0.327762755102040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10562584"/>
        <c:crosses val="autoZero"/>
        <c:crossBetween val="midCat"/>
        <c:majorUnit val="2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4333999999999996"/>
          <c:w val="0.99698181818181819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67309027777777"/>
          <c:y val="1.3011449904653789E-2"/>
          <c:w val="0.83306927083333349"/>
          <c:h val="0.81645981645981647"/>
        </c:manualLayout>
      </c:layout>
      <c:areaChart>
        <c:grouping val="stacked"/>
        <c:varyColors val="0"/>
        <c:ser>
          <c:idx val="7"/>
          <c:order val="0"/>
          <c:tx>
            <c:strRef>
              <c:f>'5-20'!$A$8</c:f>
              <c:strCache>
                <c:ptCount val="1"/>
                <c:pt idx="0">
                  <c:v>NORTE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'5-20'!$B$7:$V$7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'5-20'!$B$8:$V$8</c:f>
              <c:numCache>
                <c:formatCode>#,##0</c:formatCode>
                <c:ptCount val="21"/>
                <c:pt idx="0">
                  <c:v>42513.802365134361</c:v>
                </c:pt>
                <c:pt idx="1">
                  <c:v>43116.697760519601</c:v>
                </c:pt>
                <c:pt idx="2">
                  <c:v>43692.117980306728</c:v>
                </c:pt>
                <c:pt idx="3">
                  <c:v>44233.851051599238</c:v>
                </c:pt>
                <c:pt idx="4">
                  <c:v>44779.354300050036</c:v>
                </c:pt>
                <c:pt idx="5">
                  <c:v>45272.789776148835</c:v>
                </c:pt>
                <c:pt idx="6">
                  <c:v>45693.934415921045</c:v>
                </c:pt>
                <c:pt idx="7">
                  <c:v>45917.475973736538</c:v>
                </c:pt>
                <c:pt idx="8">
                  <c:v>46264.69852376471</c:v>
                </c:pt>
                <c:pt idx="9">
                  <c:v>46465.615800624211</c:v>
                </c:pt>
                <c:pt idx="10">
                  <c:v>46549.997374442151</c:v>
                </c:pt>
                <c:pt idx="11">
                  <c:v>46520.162500050152</c:v>
                </c:pt>
                <c:pt idx="12">
                  <c:v>46436.638935275681</c:v>
                </c:pt>
                <c:pt idx="13">
                  <c:v>46351.453930017073</c:v>
                </c:pt>
                <c:pt idx="14">
                  <c:v>46293.021743056575</c:v>
                </c:pt>
                <c:pt idx="15">
                  <c:v>46282.01587305111</c:v>
                </c:pt>
                <c:pt idx="16">
                  <c:v>46311.642762115996</c:v>
                </c:pt>
                <c:pt idx="17">
                  <c:v>46178.506143154038</c:v>
                </c:pt>
                <c:pt idx="18">
                  <c:v>46324.832122891181</c:v>
                </c:pt>
                <c:pt idx="19">
                  <c:v>46517.763966486913</c:v>
                </c:pt>
                <c:pt idx="20">
                  <c:v>46749.29519637255</c:v>
                </c:pt>
              </c:numCache>
            </c:numRef>
          </c:val>
        </c:ser>
        <c:ser>
          <c:idx val="8"/>
          <c:order val="1"/>
          <c:tx>
            <c:strRef>
              <c:f>'5-20'!$A$9</c:f>
              <c:strCache>
                <c:ptCount val="1"/>
                <c:pt idx="0">
                  <c:v>CENTRAL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'5-20'!$B$7:$V$7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'5-20'!$B$9:$V$9</c:f>
              <c:numCache>
                <c:formatCode>#,##0</c:formatCode>
                <c:ptCount val="21"/>
                <c:pt idx="0">
                  <c:v>14143.353179994085</c:v>
                </c:pt>
                <c:pt idx="1">
                  <c:v>14365.081508484973</c:v>
                </c:pt>
                <c:pt idx="2">
                  <c:v>14576.705223792556</c:v>
                </c:pt>
                <c:pt idx="3">
                  <c:v>14775.939733303398</c:v>
                </c:pt>
                <c:pt idx="4">
                  <c:v>14976.560810178697</c:v>
                </c:pt>
                <c:pt idx="5">
                  <c:v>15158.032793827833</c:v>
                </c:pt>
                <c:pt idx="6">
                  <c:v>15312.918198069343</c:v>
                </c:pt>
                <c:pt idx="7">
                  <c:v>15395.130628852641</c:v>
                </c:pt>
                <c:pt idx="8">
                  <c:v>15522.829523588596</c:v>
                </c:pt>
                <c:pt idx="9">
                  <c:v>15596.721366691047</c:v>
                </c:pt>
                <c:pt idx="10">
                  <c:v>15627.754586485547</c:v>
                </c:pt>
                <c:pt idx="11">
                  <c:v>15616.782141049227</c:v>
                </c:pt>
                <c:pt idx="12">
                  <c:v>15586.064473359613</c:v>
                </c:pt>
                <c:pt idx="13">
                  <c:v>15554.735773599998</c:v>
                </c:pt>
                <c:pt idx="14">
                  <c:v>15533.246023895508</c:v>
                </c:pt>
                <c:pt idx="15">
                  <c:v>15529.19836790314</c:v>
                </c:pt>
                <c:pt idx="16">
                  <c:v>15540.094322062065</c:v>
                </c:pt>
                <c:pt idx="17">
                  <c:v>15491.130338907902</c:v>
                </c:pt>
                <c:pt idx="18">
                  <c:v>15544.945005847227</c:v>
                </c:pt>
                <c:pt idx="19">
                  <c:v>15615.900026437179</c:v>
                </c:pt>
                <c:pt idx="20">
                  <c:v>15701.050838649271</c:v>
                </c:pt>
              </c:numCache>
            </c:numRef>
          </c:val>
        </c:ser>
        <c:ser>
          <c:idx val="9"/>
          <c:order val="2"/>
          <c:tx>
            <c:strRef>
              <c:f>'5-20'!$A$10</c:f>
              <c:strCache>
                <c:ptCount val="1"/>
                <c:pt idx="0">
                  <c:v>NORORIENTE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'5-20'!$B$7:$V$7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'5-20'!$B$10:$V$10</c:f>
              <c:numCache>
                <c:formatCode>#,##0</c:formatCode>
                <c:ptCount val="21"/>
                <c:pt idx="0">
                  <c:v>19086.430941130617</c:v>
                </c:pt>
                <c:pt idx="1">
                  <c:v>19322.050497422249</c:v>
                </c:pt>
                <c:pt idx="2">
                  <c:v>19546.932388883448</c:v>
                </c:pt>
                <c:pt idx="3">
                  <c:v>19758.648893709113</c:v>
                </c:pt>
                <c:pt idx="4">
                  <c:v>19971.83883401956</c:v>
                </c:pt>
                <c:pt idx="5">
                  <c:v>20164.679994902301</c:v>
                </c:pt>
                <c:pt idx="6">
                  <c:v>20329.268933410152</c:v>
                </c:pt>
                <c:pt idx="7">
                  <c:v>20416.631953709177</c:v>
                </c:pt>
                <c:pt idx="8">
                  <c:v>20552.331154264211</c:v>
                </c:pt>
                <c:pt idx="9">
                  <c:v>20630.852304014756</c:v>
                </c:pt>
                <c:pt idx="10">
                  <c:v>20663.829747754346</c:v>
                </c:pt>
                <c:pt idx="11">
                  <c:v>20652.169881183683</c:v>
                </c:pt>
                <c:pt idx="12">
                  <c:v>20619.527758814376</c:v>
                </c:pt>
                <c:pt idx="13">
                  <c:v>20586.236323359124</c:v>
                </c:pt>
                <c:pt idx="14">
                  <c:v>20563.400245873439</c:v>
                </c:pt>
                <c:pt idx="15">
                  <c:v>20559.099005182034</c:v>
                </c:pt>
                <c:pt idx="16">
                  <c:v>20570.677588314698</c:v>
                </c:pt>
                <c:pt idx="17">
                  <c:v>20518.646023094432</c:v>
                </c:pt>
                <c:pt idx="18">
                  <c:v>20575.832166301872</c:v>
                </c:pt>
                <c:pt idx="19">
                  <c:v>20651.232502297978</c:v>
                </c:pt>
                <c:pt idx="20">
                  <c:v>20741.717992933471</c:v>
                </c:pt>
              </c:numCache>
            </c:numRef>
          </c:val>
        </c:ser>
        <c:ser>
          <c:idx val="10"/>
          <c:order val="3"/>
          <c:tx>
            <c:strRef>
              <c:f>'5-20'!$A$11</c:f>
              <c:strCache>
                <c:ptCount val="1"/>
                <c:pt idx="0">
                  <c:v>BOGOTA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'5-20'!$B$7:$V$7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'5-20'!$B$11:$V$11</c:f>
              <c:numCache>
                <c:formatCode>#,##0</c:formatCode>
                <c:ptCount val="21"/>
                <c:pt idx="0">
                  <c:v>36294.425645010095</c:v>
                </c:pt>
                <c:pt idx="1">
                  <c:v>36863.421004836651</c:v>
                </c:pt>
                <c:pt idx="2">
                  <c:v>37406.486082983487</c:v>
                </c:pt>
                <c:pt idx="3">
                  <c:v>37917.758197830328</c:v>
                </c:pt>
                <c:pt idx="4">
                  <c:v>38432.588497604782</c:v>
                </c:pt>
                <c:pt idx="5">
                  <c:v>38898.278729149213</c:v>
                </c:pt>
                <c:pt idx="6">
                  <c:v>39295.742945463382</c:v>
                </c:pt>
                <c:pt idx="7">
                  <c:v>39506.715047919301</c:v>
                </c:pt>
                <c:pt idx="8">
                  <c:v>39834.413718875214</c:v>
                </c:pt>
                <c:pt idx="9">
                  <c:v>40024.033674703518</c:v>
                </c:pt>
                <c:pt idx="10">
                  <c:v>40103.670580748541</c:v>
                </c:pt>
                <c:pt idx="11">
                  <c:v>40075.513283114495</c:v>
                </c:pt>
                <c:pt idx="12">
                  <c:v>39996.686141363854</c:v>
                </c:pt>
                <c:pt idx="13">
                  <c:v>39916.290979798585</c:v>
                </c:pt>
                <c:pt idx="14">
                  <c:v>39861.144359838428</c:v>
                </c:pt>
                <c:pt idx="15">
                  <c:v>39850.757335800918</c:v>
                </c:pt>
                <c:pt idx="16">
                  <c:v>39878.718342856293</c:v>
                </c:pt>
                <c:pt idx="17">
                  <c:v>39753.067825383114</c:v>
                </c:pt>
                <c:pt idx="18">
                  <c:v>39891.166082775366</c:v>
                </c:pt>
                <c:pt idx="19">
                  <c:v>40073.249616020141</c:v>
                </c:pt>
                <c:pt idx="20">
                  <c:v>40291.762141523322</c:v>
                </c:pt>
              </c:numCache>
            </c:numRef>
          </c:val>
        </c:ser>
        <c:ser>
          <c:idx val="11"/>
          <c:order val="4"/>
          <c:tx>
            <c:strRef>
              <c:f>'5-20'!$A$12</c:f>
              <c:strCache>
                <c:ptCount val="1"/>
                <c:pt idx="0">
                  <c:v>SUR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'5-20'!$B$7:$V$7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'5-20'!$B$12:$V$12</c:f>
              <c:numCache>
                <c:formatCode>#,##0</c:formatCode>
                <c:ptCount val="21"/>
                <c:pt idx="0">
                  <c:v>8722.9678437282309</c:v>
                </c:pt>
                <c:pt idx="1">
                  <c:v>8859.7196489653015</c:v>
                </c:pt>
                <c:pt idx="2">
                  <c:v>8990.2393948915724</c:v>
                </c:pt>
                <c:pt idx="3">
                  <c:v>9113.1180501656509</c:v>
                </c:pt>
                <c:pt idx="4">
                  <c:v>9236.8518762312233</c:v>
                </c:pt>
                <c:pt idx="5">
                  <c:v>9348.7754248949259</c:v>
                </c:pt>
                <c:pt idx="6">
                  <c:v>9444.301597752763</c:v>
                </c:pt>
                <c:pt idx="7">
                  <c:v>9495.0064328050212</c:v>
                </c:pt>
                <c:pt idx="8">
                  <c:v>9573.7652206458715</c:v>
                </c:pt>
                <c:pt idx="9">
                  <c:v>9619.3383010245925</c:v>
                </c:pt>
                <c:pt idx="10">
                  <c:v>9638.4781595086224</c:v>
                </c:pt>
                <c:pt idx="11">
                  <c:v>9631.7108612951088</c:v>
                </c:pt>
                <c:pt idx="12">
                  <c:v>9612.7656207937362</c:v>
                </c:pt>
                <c:pt idx="13">
                  <c:v>9593.4435238969745</c:v>
                </c:pt>
                <c:pt idx="14">
                  <c:v>9580.1896375479319</c:v>
                </c:pt>
                <c:pt idx="15">
                  <c:v>9577.6932300401422</c:v>
                </c:pt>
                <c:pt idx="16">
                  <c:v>9584.41335196211</c:v>
                </c:pt>
                <c:pt idx="17">
                  <c:v>9554.2146257393379</c:v>
                </c:pt>
                <c:pt idx="18">
                  <c:v>9587.4050299708233</c:v>
                </c:pt>
                <c:pt idx="19">
                  <c:v>9631.1668136921471</c:v>
                </c:pt>
                <c:pt idx="20">
                  <c:v>9683.6839068694644</c:v>
                </c:pt>
              </c:numCache>
            </c:numRef>
          </c:val>
        </c:ser>
        <c:ser>
          <c:idx val="12"/>
          <c:order val="5"/>
          <c:tx>
            <c:strRef>
              <c:f>'5-20'!$A$13</c:f>
              <c:strCache>
                <c:ptCount val="1"/>
                <c:pt idx="0">
                  <c:v>OESTE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'5-20'!$B$7:$V$7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'5-20'!$B$13:$V$13</c:f>
              <c:numCache>
                <c:formatCode>#,##0</c:formatCode>
                <c:ptCount val="21"/>
                <c:pt idx="0">
                  <c:v>22986.203290183228</c:v>
                </c:pt>
                <c:pt idx="1">
                  <c:v>23346.56284346748</c:v>
                </c:pt>
                <c:pt idx="2">
                  <c:v>23690.500075266566</c:v>
                </c:pt>
                <c:pt idx="3">
                  <c:v>24014.301996900969</c:v>
                </c:pt>
                <c:pt idx="4">
                  <c:v>24340.357409550503</c:v>
                </c:pt>
                <c:pt idx="5">
                  <c:v>24635.291139518606</c:v>
                </c:pt>
                <c:pt idx="6">
                  <c:v>24887.015560401596</c:v>
                </c:pt>
                <c:pt idx="7">
                  <c:v>25020.629677429944</c:v>
                </c:pt>
                <c:pt idx="8">
                  <c:v>25228.169764775317</c:v>
                </c:pt>
                <c:pt idx="9">
                  <c:v>25348.261012262628</c:v>
                </c:pt>
                <c:pt idx="10">
                  <c:v>25398.697135144321</c:v>
                </c:pt>
                <c:pt idx="11">
                  <c:v>25380.864386560595</c:v>
                </c:pt>
                <c:pt idx="12">
                  <c:v>25330.941108457599</c:v>
                </c:pt>
                <c:pt idx="13">
                  <c:v>25280.024762642919</c:v>
                </c:pt>
                <c:pt idx="14">
                  <c:v>25245.098974601286</c:v>
                </c:pt>
                <c:pt idx="15">
                  <c:v>25238.520602251727</c:v>
                </c:pt>
                <c:pt idx="16">
                  <c:v>25256.229034909113</c:v>
                </c:pt>
                <c:pt idx="17">
                  <c:v>25176.651295715641</c:v>
                </c:pt>
                <c:pt idx="18">
                  <c:v>25264.112512197924</c:v>
                </c:pt>
                <c:pt idx="19">
                  <c:v>25379.430747342249</c:v>
                </c:pt>
                <c:pt idx="20">
                  <c:v>25517.820410311277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409280"/>
        <c:axId val="1146410456"/>
      </c:areaChart>
      <c:catAx>
        <c:axId val="114640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10456"/>
        <c:crosses val="autoZero"/>
        <c:auto val="1"/>
        <c:lblAlgn val="ctr"/>
        <c:lblOffset val="100"/>
        <c:noMultiLvlLbl val="0"/>
      </c:catAx>
      <c:valAx>
        <c:axId val="1146410456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1.8288194444444445E-3"/>
              <c:y val="0.354898055555555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09280"/>
        <c:crosses val="autoZero"/>
        <c:crossBetween val="midCat"/>
        <c:majorUnit val="2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4333999999999996"/>
          <c:w val="0.99698181818181819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0503472222223"/>
          <c:y val="3.9747064137308039E-2"/>
          <c:w val="0.83553732638888889"/>
          <c:h val="0.77761999999999998"/>
        </c:manualLayout>
      </c:layout>
      <c:areaChart>
        <c:grouping val="stacked"/>
        <c:varyColors val="0"/>
        <c:ser>
          <c:idx val="7"/>
          <c:order val="0"/>
          <c:tx>
            <c:strRef>
              <c:f>'5-21'!$A$7</c:f>
              <c:strCache>
                <c:ptCount val="1"/>
                <c:pt idx="0">
                  <c:v>NORTE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'5-21'!$B$6:$V$6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'5-21'!$B$7:$V$7</c:f>
              <c:numCache>
                <c:formatCode>#,##0</c:formatCode>
                <c:ptCount val="21"/>
                <c:pt idx="0">
                  <c:v>5988.5879745576294</c:v>
                </c:pt>
                <c:pt idx="1">
                  <c:v>6342.2016186388364</c:v>
                </c:pt>
                <c:pt idx="2">
                  <c:v>6659.9457234860538</c:v>
                </c:pt>
                <c:pt idx="3">
                  <c:v>6937.3990450820929</c:v>
                </c:pt>
                <c:pt idx="4">
                  <c:v>7211.1307836965152</c:v>
                </c:pt>
                <c:pt idx="5">
                  <c:v>7460.0562107546975</c:v>
                </c:pt>
                <c:pt idx="6">
                  <c:v>7720.5581610885902</c:v>
                </c:pt>
                <c:pt idx="7">
                  <c:v>7871.4417204935762</c:v>
                </c:pt>
                <c:pt idx="8">
                  <c:v>8189.8100650978413</c:v>
                </c:pt>
                <c:pt idx="9">
                  <c:v>8501.6049750877501</c:v>
                </c:pt>
                <c:pt idx="10">
                  <c:v>8814.3103436117999</c:v>
                </c:pt>
                <c:pt idx="11">
                  <c:v>9117.371617324563</c:v>
                </c:pt>
                <c:pt idx="12">
                  <c:v>9414.3433913728022</c:v>
                </c:pt>
                <c:pt idx="13">
                  <c:v>9703.9237106629789</c:v>
                </c:pt>
                <c:pt idx="14">
                  <c:v>9978.0596942309803</c:v>
                </c:pt>
                <c:pt idx="15">
                  <c:v>10237.009470903973</c:v>
                </c:pt>
                <c:pt idx="16">
                  <c:v>10474.681918316204</c:v>
                </c:pt>
                <c:pt idx="17">
                  <c:v>10529.587125328679</c:v>
                </c:pt>
                <c:pt idx="18">
                  <c:v>10750.431905474848</c:v>
                </c:pt>
                <c:pt idx="19">
                  <c:v>10962.490854815667</c:v>
                </c:pt>
                <c:pt idx="20">
                  <c:v>11165.717213618769</c:v>
                </c:pt>
              </c:numCache>
            </c:numRef>
          </c:val>
        </c:ser>
        <c:ser>
          <c:idx val="8"/>
          <c:order val="1"/>
          <c:tx>
            <c:strRef>
              <c:f>'5-21'!$A$8</c:f>
              <c:strCache>
                <c:ptCount val="1"/>
                <c:pt idx="0">
                  <c:v>CENTRAL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'5-21'!$B$6:$V$6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'5-21'!$B$8:$V$8</c:f>
              <c:numCache>
                <c:formatCode>#,##0</c:formatCode>
                <c:ptCount val="21"/>
                <c:pt idx="0">
                  <c:v>3225.0023075372101</c:v>
                </c:pt>
                <c:pt idx="1">
                  <c:v>3415.4319752624765</c:v>
                </c:pt>
                <c:pt idx="2">
                  <c:v>3586.5450115394988</c:v>
                </c:pt>
                <c:pt idx="3">
                  <c:v>3735.9604674337056</c:v>
                </c:pt>
                <c:pt idx="4">
                  <c:v>3883.3717591151799</c:v>
                </c:pt>
                <c:pt idx="5">
                  <c:v>4017.4242402806794</c:v>
                </c:pt>
                <c:pt idx="6">
                  <c:v>4157.7109647162179</c:v>
                </c:pt>
                <c:pt idx="7">
                  <c:v>4238.9654823617493</c:v>
                </c:pt>
                <c:pt idx="8">
                  <c:v>4410.4146871421799</c:v>
                </c:pt>
                <c:pt idx="9">
                  <c:v>4578.3239352767687</c:v>
                </c:pt>
                <c:pt idx="10">
                  <c:v>4746.7234877846076</c:v>
                </c:pt>
                <c:pt idx="11">
                  <c:v>4909.9294574056894</c:v>
                </c:pt>
                <c:pt idx="12">
                  <c:v>5069.8560812856267</c:v>
                </c:pt>
                <c:pt idx="13">
                  <c:v>5225.8022244993226</c:v>
                </c:pt>
                <c:pt idx="14">
                  <c:v>5373.431212057294</c:v>
                </c:pt>
                <c:pt idx="15">
                  <c:v>5512.8820526986283</c:v>
                </c:pt>
                <c:pt idx="16">
                  <c:v>5640.8745268175517</c:v>
                </c:pt>
                <c:pt idx="17">
                  <c:v>5670.4423347988832</c:v>
                </c:pt>
                <c:pt idx="18">
                  <c:v>5789.3726951116687</c:v>
                </c:pt>
                <c:pt idx="19">
                  <c:v>5903.5716688703487</c:v>
                </c:pt>
                <c:pt idx="20">
                  <c:v>6013.0140748059157</c:v>
                </c:pt>
              </c:numCache>
            </c:numRef>
          </c:val>
        </c:ser>
        <c:ser>
          <c:idx val="9"/>
          <c:order val="2"/>
          <c:tx>
            <c:strRef>
              <c:f>'5-21'!$A$9</c:f>
              <c:strCache>
                <c:ptCount val="1"/>
                <c:pt idx="0">
                  <c:v>NORORIENTE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'5-21'!$B$6:$V$6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'5-21'!$B$9:$V$9</c:f>
              <c:numCache>
                <c:formatCode>#,##0</c:formatCode>
                <c:ptCount val="21"/>
                <c:pt idx="0">
                  <c:v>469.28534107751028</c:v>
                </c:pt>
                <c:pt idx="1">
                  <c:v>496.99566282235673</c:v>
                </c:pt>
                <c:pt idx="2">
                  <c:v>521.89513015123237</c:v>
                </c:pt>
                <c:pt idx="3">
                  <c:v>543.63727992200586</c:v>
                </c:pt>
                <c:pt idx="4">
                  <c:v>565.08779427783747</c:v>
                </c:pt>
                <c:pt idx="5">
                  <c:v>584.59440492397948</c:v>
                </c:pt>
                <c:pt idx="6">
                  <c:v>605.00818979833923</c:v>
                </c:pt>
                <c:pt idx="7">
                  <c:v>616.83191902118472</c:v>
                </c:pt>
                <c:pt idx="8">
                  <c:v>641.78030381917733</c:v>
                </c:pt>
                <c:pt idx="9">
                  <c:v>666.21357278048947</c:v>
                </c:pt>
                <c:pt idx="10">
                  <c:v>690.71818825045204</c:v>
                </c:pt>
                <c:pt idx="11">
                  <c:v>714.46706090722955</c:v>
                </c:pt>
                <c:pt idx="12">
                  <c:v>737.73874045284344</c:v>
                </c:pt>
                <c:pt idx="13">
                  <c:v>760.43120142774683</c:v>
                </c:pt>
                <c:pt idx="14">
                  <c:v>781.91339374033976</c:v>
                </c:pt>
                <c:pt idx="15">
                  <c:v>802.20554520980306</c:v>
                </c:pt>
                <c:pt idx="16">
                  <c:v>820.83033556479734</c:v>
                </c:pt>
                <c:pt idx="17">
                  <c:v>825.1328871694908</c:v>
                </c:pt>
                <c:pt idx="18">
                  <c:v>842.43900647781379</c:v>
                </c:pt>
                <c:pt idx="19">
                  <c:v>859.05663934765505</c:v>
                </c:pt>
                <c:pt idx="20">
                  <c:v>874.98212153344514</c:v>
                </c:pt>
              </c:numCache>
            </c:numRef>
          </c:val>
        </c:ser>
        <c:ser>
          <c:idx val="10"/>
          <c:order val="3"/>
          <c:tx>
            <c:strRef>
              <c:f>'5-21'!$A$10</c:f>
              <c:strCache>
                <c:ptCount val="1"/>
                <c:pt idx="0">
                  <c:v>BOGOTA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'5-21'!$B$6:$V$6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'5-21'!$B$10:$V$10</c:f>
              <c:numCache>
                <c:formatCode>#,##0</c:formatCode>
                <c:ptCount val="21"/>
                <c:pt idx="0">
                  <c:v>18450.502760861855</c:v>
                </c:pt>
                <c:pt idx="1">
                  <c:v>19539.966511601971</c:v>
                </c:pt>
                <c:pt idx="2">
                  <c:v>20518.918229208532</c:v>
                </c:pt>
                <c:pt idx="3">
                  <c:v>21373.736309508364</c:v>
                </c:pt>
                <c:pt idx="4">
                  <c:v>22217.088401937792</c:v>
                </c:pt>
                <c:pt idx="5">
                  <c:v>22984.013643530321</c:v>
                </c:pt>
                <c:pt idx="6">
                  <c:v>23786.605502289884</c:v>
                </c:pt>
                <c:pt idx="7">
                  <c:v>24251.469263363044</c:v>
                </c:pt>
                <c:pt idx="8">
                  <c:v>25232.344228554804</c:v>
                </c:pt>
                <c:pt idx="9">
                  <c:v>26192.966811379338</c:v>
                </c:pt>
                <c:pt idx="10">
                  <c:v>27156.394465744801</c:v>
                </c:pt>
                <c:pt idx="11">
                  <c:v>28090.109206365385</c:v>
                </c:pt>
                <c:pt idx="12">
                  <c:v>29005.062540983447</c:v>
                </c:pt>
                <c:pt idx="13">
                  <c:v>29897.243219175674</c:v>
                </c:pt>
                <c:pt idx="14">
                  <c:v>30741.84076757299</c:v>
                </c:pt>
                <c:pt idx="15">
                  <c:v>31539.650466575116</c:v>
                </c:pt>
                <c:pt idx="16">
                  <c:v>32271.90591072831</c:v>
                </c:pt>
                <c:pt idx="17">
                  <c:v>32441.065765751424</c:v>
                </c:pt>
                <c:pt idx="18">
                  <c:v>33121.476113419369</c:v>
                </c:pt>
                <c:pt idx="19">
                  <c:v>33774.817810477311</c:v>
                </c:pt>
                <c:pt idx="20">
                  <c:v>34400.946792819523</c:v>
                </c:pt>
              </c:numCache>
            </c:numRef>
          </c:val>
        </c:ser>
        <c:ser>
          <c:idx val="11"/>
          <c:order val="4"/>
          <c:tx>
            <c:strRef>
              <c:f>'5-21'!$A$11</c:f>
              <c:strCache>
                <c:ptCount val="1"/>
                <c:pt idx="0">
                  <c:v>SUR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'5-21'!$B$6:$V$6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'5-21'!$B$11:$V$11</c:f>
              <c:numCache>
                <c:formatCode>#,##0</c:formatCode>
                <c:ptCount val="21"/>
                <c:pt idx="0">
                  <c:v>143.54190002067446</c:v>
                </c:pt>
                <c:pt idx="1">
                  <c:v>152.01775018106227</c:v>
                </c:pt>
                <c:pt idx="2">
                  <c:v>159.63383476125202</c:v>
                </c:pt>
                <c:pt idx="3">
                  <c:v>166.28417990407087</c:v>
                </c:pt>
                <c:pt idx="4">
                  <c:v>172.84532153271653</c:v>
                </c:pt>
                <c:pt idx="5">
                  <c:v>178.81187473610811</c:v>
                </c:pt>
                <c:pt idx="6">
                  <c:v>185.05590839961633</c:v>
                </c:pt>
                <c:pt idx="7">
                  <c:v>188.67247258651446</c:v>
                </c:pt>
                <c:pt idx="8">
                  <c:v>196.30351971900797</c:v>
                </c:pt>
                <c:pt idx="9">
                  <c:v>203.77700662224291</c:v>
                </c:pt>
                <c:pt idx="10">
                  <c:v>211.27231652422745</c:v>
                </c:pt>
                <c:pt idx="11">
                  <c:v>218.53646480696665</c:v>
                </c:pt>
                <c:pt idx="12">
                  <c:v>225.65465241321013</c:v>
                </c:pt>
                <c:pt idx="13">
                  <c:v>232.59567246937388</c:v>
                </c:pt>
                <c:pt idx="14">
                  <c:v>239.16650354216847</c:v>
                </c:pt>
                <c:pt idx="15">
                  <c:v>245.37333278329962</c:v>
                </c:pt>
                <c:pt idx="16">
                  <c:v>251.07016062135699</c:v>
                </c:pt>
                <c:pt idx="17">
                  <c:v>252.38619668346081</c:v>
                </c:pt>
                <c:pt idx="18">
                  <c:v>257.67967813292898</c:v>
                </c:pt>
                <c:pt idx="19">
                  <c:v>262.76256989874923</c:v>
                </c:pt>
                <c:pt idx="20">
                  <c:v>267.63375118569286</c:v>
                </c:pt>
              </c:numCache>
            </c:numRef>
          </c:val>
        </c:ser>
        <c:ser>
          <c:idx val="12"/>
          <c:order val="5"/>
          <c:tx>
            <c:strRef>
              <c:f>'5-21'!$A$12</c:f>
              <c:strCache>
                <c:ptCount val="1"/>
                <c:pt idx="0">
                  <c:v>OESTE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'5-21'!$B$6:$V$6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'5-21'!$B$12:$V$12</c:f>
              <c:numCache>
                <c:formatCode>#,##0</c:formatCode>
                <c:ptCount val="21"/>
                <c:pt idx="0">
                  <c:v>1816.8785243606587</c:v>
                </c:pt>
                <c:pt idx="1">
                  <c:v>1924.1614161845059</c:v>
                </c:pt>
                <c:pt idx="2">
                  <c:v>2020.5618435960705</c:v>
                </c:pt>
                <c:pt idx="3">
                  <c:v>2104.7384447685049</c:v>
                </c:pt>
                <c:pt idx="4">
                  <c:v>2187.7859543713321</c:v>
                </c:pt>
                <c:pt idx="5">
                  <c:v>2263.3074737195934</c:v>
                </c:pt>
                <c:pt idx="6">
                  <c:v>2342.3411960472135</c:v>
                </c:pt>
                <c:pt idx="7">
                  <c:v>2388.1177797638893</c:v>
                </c:pt>
                <c:pt idx="8">
                  <c:v>2484.7075953606904</c:v>
                </c:pt>
                <c:pt idx="9">
                  <c:v>2579.3030957311225</c:v>
                </c:pt>
                <c:pt idx="10">
                  <c:v>2674.1748202407048</c:v>
                </c:pt>
                <c:pt idx="11">
                  <c:v>2766.120621506951</c:v>
                </c:pt>
                <c:pt idx="12">
                  <c:v>2856.2189286374214</c:v>
                </c:pt>
                <c:pt idx="13">
                  <c:v>2944.0747412982828</c:v>
                </c:pt>
                <c:pt idx="14">
                  <c:v>3027.2448948328447</c:v>
                </c:pt>
                <c:pt idx="15">
                  <c:v>3105.8077029812712</c:v>
                </c:pt>
                <c:pt idx="16">
                  <c:v>3177.9151792962407</c:v>
                </c:pt>
                <c:pt idx="17">
                  <c:v>3194.5728775583934</c:v>
                </c:pt>
                <c:pt idx="18">
                  <c:v>3261.5750056008333</c:v>
                </c:pt>
                <c:pt idx="19">
                  <c:v>3325.9115992340394</c:v>
                </c:pt>
                <c:pt idx="20">
                  <c:v>3387.5684720164163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412024"/>
        <c:axId val="1146410848"/>
      </c:areaChart>
      <c:catAx>
        <c:axId val="1146412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10848"/>
        <c:crosses val="autoZero"/>
        <c:auto val="1"/>
        <c:lblAlgn val="ctr"/>
        <c:lblOffset val="100"/>
        <c:noMultiLvlLbl val="0"/>
      </c:catAx>
      <c:valAx>
        <c:axId val="114641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5.5984375000000001E-3"/>
              <c:y val="0.35245722222222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12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4333999999999996"/>
          <c:w val="0.99698181818181819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3781363741442"/>
          <c:y val="2.1565264033706524E-2"/>
          <c:w val="0.85428685122380343"/>
          <c:h val="0.67521680618700008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'5-22'!$A$8</c:f>
              <c:strCache>
                <c:ptCount val="1"/>
                <c:pt idx="0">
                  <c:v>01- Mamonal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'5-22'!$B$8:$V$8</c:f>
              <c:numCache>
                <c:formatCode>#,##0.0</c:formatCode>
                <c:ptCount val="21"/>
                <c:pt idx="0">
                  <c:v>13871.103563126915</c:v>
                </c:pt>
                <c:pt idx="1">
                  <c:v>14088.563776998022</c:v>
                </c:pt>
                <c:pt idx="2">
                  <c:v>14296.11388439387</c:v>
                </c:pt>
                <c:pt idx="3">
                  <c:v>14491.513269504525</c:v>
                </c:pt>
                <c:pt idx="4">
                  <c:v>14688.272531531557</c:v>
                </c:pt>
                <c:pt idx="5">
                  <c:v>14866.251306930017</c:v>
                </c:pt>
                <c:pt idx="6">
                  <c:v>15018.155275904624</c:v>
                </c:pt>
                <c:pt idx="7">
                  <c:v>15098.785175127154</c:v>
                </c:pt>
                <c:pt idx="8">
                  <c:v>15224.025955813082</c:v>
                </c:pt>
                <c:pt idx="9">
                  <c:v>15296.495432824675</c:v>
                </c:pt>
                <c:pt idx="10">
                  <c:v>15326.931284930504</c:v>
                </c:pt>
                <c:pt idx="11">
                  <c:v>15316.170051363681</c:v>
                </c:pt>
                <c:pt idx="12">
                  <c:v>15286.043677206311</c:v>
                </c:pt>
                <c:pt idx="13">
                  <c:v>15255.318032917203</c:v>
                </c:pt>
                <c:pt idx="14">
                  <c:v>15234.241945803837</c:v>
                </c:pt>
                <c:pt idx="15">
                  <c:v>15230.272204346948</c:v>
                </c:pt>
                <c:pt idx="16">
                  <c:v>15240.958419039747</c:v>
                </c:pt>
                <c:pt idx="17">
                  <c:v>15192.936958177463</c:v>
                </c:pt>
                <c:pt idx="18">
                  <c:v>15245.715730568327</c:v>
                </c:pt>
                <c:pt idx="19">
                  <c:v>15315.30491683847</c:v>
                </c:pt>
                <c:pt idx="20">
                  <c:v>15398.816635710698</c:v>
                </c:pt>
              </c:numCache>
            </c:numRef>
          </c:val>
        </c:ser>
        <c:ser>
          <c:idx val="8"/>
          <c:order val="1"/>
          <c:tx>
            <c:strRef>
              <c:f>'5-22'!$A$9</c:f>
              <c:strCache>
                <c:ptCount val="1"/>
                <c:pt idx="0">
                  <c:v>02- Barranquilla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'5-22'!$B$9:$V$9</c:f>
              <c:numCache>
                <c:formatCode>#,##0.0</c:formatCode>
                <c:ptCount val="21"/>
                <c:pt idx="0">
                  <c:v>12943.41909444367</c:v>
                </c:pt>
                <c:pt idx="1">
                  <c:v>13082.733359385282</c:v>
                </c:pt>
                <c:pt idx="2">
                  <c:v>13215.698788489217</c:v>
                </c:pt>
                <c:pt idx="3">
                  <c:v>13340.879947939695</c:v>
                </c:pt>
                <c:pt idx="4">
                  <c:v>13466.932302399335</c:v>
                </c:pt>
                <c:pt idx="5">
                  <c:v>13580.953078101053</c:v>
                </c:pt>
                <c:pt idx="6">
                  <c:v>13678.269223444102</c:v>
                </c:pt>
                <c:pt idx="7">
                  <c:v>13729.924167318848</c:v>
                </c:pt>
                <c:pt idx="8">
                  <c:v>13810.158739847668</c:v>
                </c:pt>
                <c:pt idx="9">
                  <c:v>13856.585770065516</c:v>
                </c:pt>
                <c:pt idx="10">
                  <c:v>13876.08427183057</c:v>
                </c:pt>
                <c:pt idx="11">
                  <c:v>13869.190167766479</c:v>
                </c:pt>
                <c:pt idx="12">
                  <c:v>13849.889930742074</c:v>
                </c:pt>
                <c:pt idx="13">
                  <c:v>13830.205775775079</c:v>
                </c:pt>
                <c:pt idx="14">
                  <c:v>13816.703537679314</c:v>
                </c:pt>
                <c:pt idx="15">
                  <c:v>13814.16035240772</c:v>
                </c:pt>
                <c:pt idx="16">
                  <c:v>13821.006396189403</c:v>
                </c:pt>
                <c:pt idx="17">
                  <c:v>13790.241805267879</c:v>
                </c:pt>
                <c:pt idx="18">
                  <c:v>13824.054132356421</c:v>
                </c:pt>
                <c:pt idx="19">
                  <c:v>13868.63592578212</c:v>
                </c:pt>
                <c:pt idx="20">
                  <c:v>13922.137085932687</c:v>
                </c:pt>
              </c:numCache>
            </c:numRef>
          </c:val>
        </c:ser>
        <c:ser>
          <c:idx val="9"/>
          <c:order val="2"/>
          <c:tx>
            <c:strRef>
              <c:f>'5-22'!$A$10</c:f>
              <c:strCache>
                <c:ptCount val="1"/>
                <c:pt idx="0">
                  <c:v>03- Galán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'5-22'!$B$10:$V$10</c:f>
              <c:numCache>
                <c:formatCode>#,##0.0</c:formatCode>
                <c:ptCount val="21"/>
                <c:pt idx="0">
                  <c:v>37.821970304883401</c:v>
                </c:pt>
                <c:pt idx="1">
                  <c:v>38.414913304270286</c:v>
                </c:pt>
                <c:pt idx="2">
                  <c:v>38.980834679089249</c:v>
                </c:pt>
                <c:pt idx="3">
                  <c:v>39.513625001619417</c:v>
                </c:pt>
                <c:pt idx="4">
                  <c:v>40.050123264481464</c:v>
                </c:pt>
                <c:pt idx="5">
                  <c:v>40.535413272402266</c:v>
                </c:pt>
                <c:pt idx="6">
                  <c:v>40.949605796998803</c:v>
                </c:pt>
                <c:pt idx="7">
                  <c:v>41.169457205374613</c:v>
                </c:pt>
                <c:pt idx="8">
                  <c:v>41.510947921416516</c:v>
                </c:pt>
                <c:pt idx="9">
                  <c:v>41.70854852291653</c:v>
                </c:pt>
                <c:pt idx="10">
                  <c:v>41.791537153872369</c:v>
                </c:pt>
                <c:pt idx="11">
                  <c:v>41.762194783630811</c:v>
                </c:pt>
                <c:pt idx="12">
                  <c:v>41.680049997991489</c:v>
                </c:pt>
                <c:pt idx="13">
                  <c:v>41.596271198373096</c:v>
                </c:pt>
                <c:pt idx="14">
                  <c:v>41.538803590455885</c:v>
                </c:pt>
                <c:pt idx="15">
                  <c:v>41.527979401679758</c:v>
                </c:pt>
                <c:pt idx="16">
                  <c:v>41.557117219946583</c:v>
                </c:pt>
                <c:pt idx="17">
                  <c:v>41.426178375862207</c:v>
                </c:pt>
                <c:pt idx="18">
                  <c:v>41.570088855155426</c:v>
                </c:pt>
                <c:pt idx="19">
                  <c:v>41.759835844259229</c:v>
                </c:pt>
                <c:pt idx="20">
                  <c:v>41.987545033864848</c:v>
                </c:pt>
              </c:numCache>
            </c:numRef>
          </c:val>
        </c:ser>
        <c:ser>
          <c:idx val="10"/>
          <c:order val="3"/>
          <c:tx>
            <c:strRef>
              <c:f>'5-22'!$A$11</c:f>
              <c:strCache>
                <c:ptCount val="1"/>
                <c:pt idx="0">
                  <c:v>04- Lisama</c:v>
                </c:pt>
              </c:strCache>
            </c:strRef>
          </c:tx>
          <c:spPr>
            <a:solidFill>
              <a:srgbClr val="005305"/>
            </a:solidFill>
            <a:ln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'5-22'!$B$11:$V$11</c:f>
              <c:numCache>
                <c:formatCode>#,##0.0</c:formatCode>
                <c:ptCount val="21"/>
                <c:pt idx="0">
                  <c:v>8996.4542309133958</c:v>
                </c:pt>
                <c:pt idx="1">
                  <c:v>9105.6923178761699</c:v>
                </c:pt>
                <c:pt idx="2">
                  <c:v>9209.9522019130691</c:v>
                </c:pt>
                <c:pt idx="3">
                  <c:v>9308.108341113053</c:v>
                </c:pt>
                <c:pt idx="4">
                  <c:v>9406.9475953997226</c:v>
                </c:pt>
                <c:pt idx="5">
                  <c:v>9496.3527357626808</c:v>
                </c:pt>
                <c:pt idx="6">
                  <c:v>9572.6595630091324</c:v>
                </c:pt>
                <c:pt idx="7">
                  <c:v>9613.1628614575129</c:v>
                </c:pt>
                <c:pt idx="8">
                  <c:v>9676.0758102140353</c:v>
                </c:pt>
                <c:pt idx="9">
                  <c:v>9712.4798350745623</c:v>
                </c:pt>
                <c:pt idx="10">
                  <c:v>9727.7688582937408</c:v>
                </c:pt>
                <c:pt idx="11">
                  <c:v>9722.3631036167208</c:v>
                </c:pt>
                <c:pt idx="12">
                  <c:v>9707.2295423022515</c:v>
                </c:pt>
                <c:pt idx="13">
                  <c:v>9691.7949460462642</c:v>
                </c:pt>
                <c:pt idx="14">
                  <c:v>9681.2076694316602</c:v>
                </c:pt>
                <c:pt idx="15">
                  <c:v>9679.2135255155481</c:v>
                </c:pt>
                <c:pt idx="16">
                  <c:v>9684.5815955138914</c:v>
                </c:pt>
                <c:pt idx="17">
                  <c:v>9660.4586885031276</c:v>
                </c:pt>
                <c:pt idx="18">
                  <c:v>9686.9713642040697</c:v>
                </c:pt>
                <c:pt idx="19">
                  <c:v>9721.9285154278405</c:v>
                </c:pt>
                <c:pt idx="20">
                  <c:v>9763.8794555385812</c:v>
                </c:pt>
              </c:numCache>
            </c:numRef>
          </c:val>
        </c:ser>
        <c:ser>
          <c:idx val="11"/>
          <c:order val="4"/>
          <c:tx>
            <c:strRef>
              <c:f>'5-22'!$A$12</c:f>
              <c:strCache>
                <c:ptCount val="1"/>
                <c:pt idx="0">
                  <c:v>05- Ayacucho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'5-22'!$B$12:$V$12</c:f>
              <c:numCache>
                <c:formatCode>#,##0.0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2"/>
          <c:order val="5"/>
          <c:tx>
            <c:strRef>
              <c:f>'5-22'!$A$13</c:f>
              <c:strCache>
                <c:ptCount val="1"/>
                <c:pt idx="0">
                  <c:v>06- Chimitá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'5-22'!$B$13:$V$13</c:f>
              <c:numCache>
                <c:formatCode>#,##0.0</c:formatCode>
                <c:ptCount val="21"/>
                <c:pt idx="0">
                  <c:v>10089.976710217219</c:v>
                </c:pt>
                <c:pt idx="1">
                  <c:v>10216.358179546081</c:v>
                </c:pt>
                <c:pt idx="2">
                  <c:v>10336.980186970381</c:v>
                </c:pt>
                <c:pt idx="3">
                  <c:v>10450.540552596058</c:v>
                </c:pt>
                <c:pt idx="4">
                  <c:v>10564.891238619835</c:v>
                </c:pt>
                <c:pt idx="5">
                  <c:v>10668.32725913962</c:v>
                </c:pt>
                <c:pt idx="6">
                  <c:v>10756.60937040102</c:v>
                </c:pt>
                <c:pt idx="7">
                  <c:v>10803.469092251662</c:v>
                </c:pt>
                <c:pt idx="8">
                  <c:v>10876.255344050176</c:v>
                </c:pt>
                <c:pt idx="9">
                  <c:v>10918.372468940195</c:v>
                </c:pt>
                <c:pt idx="10">
                  <c:v>10936.060889460605</c:v>
                </c:pt>
                <c:pt idx="11">
                  <c:v>10929.806777566961</c:v>
                </c:pt>
                <c:pt idx="12">
                  <c:v>10912.298216512125</c:v>
                </c:pt>
                <c:pt idx="13">
                  <c:v>10894.441377312862</c:v>
                </c:pt>
                <c:pt idx="14">
                  <c:v>10882.192576441779</c:v>
                </c:pt>
                <c:pt idx="15">
                  <c:v>10879.885479666484</c:v>
                </c:pt>
                <c:pt idx="16">
                  <c:v>10886.095992800809</c:v>
                </c:pt>
                <c:pt idx="17">
                  <c:v>10858.187334591305</c:v>
                </c:pt>
                <c:pt idx="18">
                  <c:v>10888.860802097803</c:v>
                </c:pt>
                <c:pt idx="19">
                  <c:v>10929.303986870136</c:v>
                </c:pt>
                <c:pt idx="20">
                  <c:v>10977.838537394889</c:v>
                </c:pt>
              </c:numCache>
            </c:numRef>
          </c:val>
        </c:ser>
        <c:ser>
          <c:idx val="0"/>
          <c:order val="6"/>
          <c:tx>
            <c:strRef>
              <c:f>'5-22'!$A$14</c:f>
              <c:strCache>
                <c:ptCount val="1"/>
                <c:pt idx="0">
                  <c:v>07- Sebastopol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'5-22'!$B$14:$V$14</c:f>
              <c:numCache>
                <c:formatCode>#,##0.0</c:formatCode>
                <c:ptCount val="21"/>
                <c:pt idx="0">
                  <c:v>1531.7326820527212</c:v>
                </c:pt>
                <c:pt idx="1">
                  <c:v>1555.7459781193725</c:v>
                </c:pt>
                <c:pt idx="2">
                  <c:v>1578.6649391966198</c:v>
                </c:pt>
                <c:pt idx="3">
                  <c:v>1600.2421426876681</c:v>
                </c:pt>
                <c:pt idx="4">
                  <c:v>1621.9695121627642</c:v>
                </c:pt>
                <c:pt idx="5">
                  <c:v>1641.6230246427826</c:v>
                </c:pt>
                <c:pt idx="6">
                  <c:v>1658.3971964131126</c:v>
                </c:pt>
                <c:pt idx="7">
                  <c:v>1667.3008464527584</c:v>
                </c:pt>
                <c:pt idx="8">
                  <c:v>1681.1307047642763</c:v>
                </c:pt>
                <c:pt idx="9">
                  <c:v>1689.1332307265941</c:v>
                </c:pt>
                <c:pt idx="10">
                  <c:v>1692.4941449584328</c:v>
                </c:pt>
                <c:pt idx="11">
                  <c:v>1691.3058232738249</c:v>
                </c:pt>
                <c:pt idx="12">
                  <c:v>1687.9790835030067</c:v>
                </c:pt>
                <c:pt idx="13">
                  <c:v>1684.5861686335754</c:v>
                </c:pt>
                <c:pt idx="14">
                  <c:v>1682.258817295276</c:v>
                </c:pt>
                <c:pt idx="15">
                  <c:v>1681.820453995547</c:v>
                </c:pt>
                <c:pt idx="16">
                  <c:v>1683.000491634074</c:v>
                </c:pt>
                <c:pt idx="17">
                  <c:v>1677.6976661805741</c:v>
                </c:pt>
                <c:pt idx="18">
                  <c:v>1683.5258232714502</c:v>
                </c:pt>
                <c:pt idx="19">
                  <c:v>1691.2102897915315</c:v>
                </c:pt>
                <c:pt idx="20">
                  <c:v>1700.4321681048787</c:v>
                </c:pt>
              </c:numCache>
            </c:numRef>
          </c:val>
        </c:ser>
        <c:ser>
          <c:idx val="1"/>
          <c:order val="7"/>
          <c:tx>
            <c:strRef>
              <c:f>'5-22'!$A$15</c:f>
              <c:strCache>
                <c:ptCount val="1"/>
                <c:pt idx="0">
                  <c:v>08- Salgar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'5-22'!$B$15:$V$15</c:f>
              <c:numCache>
                <c:formatCode>#,##0.0</c:formatCode>
                <c:ptCount val="21"/>
                <c:pt idx="0">
                  <c:v>607.72740498249925</c:v>
                </c:pt>
                <c:pt idx="1">
                  <c:v>617.25487558794805</c:v>
                </c:pt>
                <c:pt idx="2">
                  <c:v>626.34815988198329</c:v>
                </c:pt>
                <c:pt idx="3">
                  <c:v>634.90909093610242</c:v>
                </c:pt>
                <c:pt idx="4">
                  <c:v>643.52960156626045</c:v>
                </c:pt>
                <c:pt idx="5">
                  <c:v>651.32729255909487</c:v>
                </c:pt>
                <c:pt idx="6">
                  <c:v>657.98258169678707</c:v>
                </c:pt>
                <c:pt idx="7">
                  <c:v>661.51517729709428</c:v>
                </c:pt>
                <c:pt idx="8">
                  <c:v>667.00228611275975</c:v>
                </c:pt>
                <c:pt idx="9">
                  <c:v>670.17735340313504</c:v>
                </c:pt>
                <c:pt idx="10">
                  <c:v>671.5108234716505</c:v>
                </c:pt>
                <c:pt idx="11">
                  <c:v>671.0393471741653</c:v>
                </c:pt>
                <c:pt idx="12">
                  <c:v>669.7194361011301</c:v>
                </c:pt>
                <c:pt idx="13">
                  <c:v>668.37326951926752</c:v>
                </c:pt>
                <c:pt idx="14">
                  <c:v>667.44987393864199</c:v>
                </c:pt>
                <c:pt idx="15">
                  <c:v>667.27594973260693</c:v>
                </c:pt>
                <c:pt idx="16">
                  <c:v>667.74413926740397</c:v>
                </c:pt>
                <c:pt idx="17">
                  <c:v>665.64020012078231</c:v>
                </c:pt>
                <c:pt idx="18">
                  <c:v>667.95256886904303</c:v>
                </c:pt>
                <c:pt idx="19">
                  <c:v>671.00144348773017</c:v>
                </c:pt>
                <c:pt idx="20">
                  <c:v>674.66029874498304</c:v>
                </c:pt>
              </c:numCache>
            </c:numRef>
          </c:val>
        </c:ser>
        <c:ser>
          <c:idx val="2"/>
          <c:order val="8"/>
          <c:tx>
            <c:strRef>
              <c:f>'5-22'!$A$16</c:f>
              <c:strCache>
                <c:ptCount val="1"/>
                <c:pt idx="0">
                  <c:v>09- Mansilla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'5-22'!$B$16:$V$16</c:f>
              <c:numCache>
                <c:formatCode>#,##0.0</c:formatCode>
                <c:ptCount val="21"/>
                <c:pt idx="0">
                  <c:v>18931.453179350945</c:v>
                </c:pt>
                <c:pt idx="1">
                  <c:v>19228.245560615847</c:v>
                </c:pt>
                <c:pt idx="2">
                  <c:v>19511.512506367639</c:v>
                </c:pt>
                <c:pt idx="3">
                  <c:v>19778.195996521208</c:v>
                </c:pt>
                <c:pt idx="4">
                  <c:v>20046.735463458092</c:v>
                </c:pt>
                <c:pt idx="5">
                  <c:v>20289.643090673198</c:v>
                </c:pt>
                <c:pt idx="6">
                  <c:v>20496.963500567977</c:v>
                </c:pt>
                <c:pt idx="7">
                  <c:v>20607.008181226607</c:v>
                </c:pt>
                <c:pt idx="8">
                  <c:v>20777.938342976948</c:v>
                </c:pt>
                <c:pt idx="9">
                  <c:v>20876.84557878074</c:v>
                </c:pt>
                <c:pt idx="10">
                  <c:v>20918.384805021313</c:v>
                </c:pt>
                <c:pt idx="11">
                  <c:v>20903.697740758889</c:v>
                </c:pt>
                <c:pt idx="12">
                  <c:v>20862.580893838363</c:v>
                </c:pt>
                <c:pt idx="13">
                  <c:v>20820.64615565279</c:v>
                </c:pt>
                <c:pt idx="14">
                  <c:v>20791.881252083673</c:v>
                </c:pt>
                <c:pt idx="15">
                  <c:v>20786.463299994772</c:v>
                </c:pt>
                <c:pt idx="16">
                  <c:v>20801.047977572915</c:v>
                </c:pt>
                <c:pt idx="17">
                  <c:v>20735.50769566376</c:v>
                </c:pt>
                <c:pt idx="18">
                  <c:v>20807.540815006723</c:v>
                </c:pt>
                <c:pt idx="19">
                  <c:v>20902.51699449142</c:v>
                </c:pt>
                <c:pt idx="20">
                  <c:v>21016.494818141975</c:v>
                </c:pt>
              </c:numCache>
            </c:numRef>
          </c:val>
        </c:ser>
        <c:ser>
          <c:idx val="3"/>
          <c:order val="9"/>
          <c:tx>
            <c:strRef>
              <c:f>'5-22'!$A$17</c:f>
              <c:strCache>
                <c:ptCount val="1"/>
                <c:pt idx="0">
                  <c:v>10- Puente Aranda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'5-22'!$B$17:$V$17</c:f>
              <c:numCache>
                <c:formatCode>#,##0.0</c:formatCode>
                <c:ptCount val="21"/>
                <c:pt idx="0">
                  <c:v>16208.155292495909</c:v>
                </c:pt>
                <c:pt idx="1">
                  <c:v>16462.253958858091</c:v>
                </c:pt>
                <c:pt idx="2">
                  <c:v>16704.772829569181</c:v>
                </c:pt>
                <c:pt idx="3">
                  <c:v>16933.093782081611</c:v>
                </c:pt>
                <c:pt idx="4">
                  <c:v>17163.003728298761</c:v>
                </c:pt>
                <c:pt idx="5">
                  <c:v>17370.968986239364</c:v>
                </c:pt>
                <c:pt idx="6">
                  <c:v>17548.466263761809</c:v>
                </c:pt>
                <c:pt idx="7">
                  <c:v>17642.680968588251</c:v>
                </c:pt>
                <c:pt idx="8">
                  <c:v>17789.022751206547</c:v>
                </c:pt>
                <c:pt idx="9">
                  <c:v>17873.702137531098</c:v>
                </c:pt>
                <c:pt idx="10">
                  <c:v>17909.265927762041</c:v>
                </c:pt>
                <c:pt idx="11">
                  <c:v>17896.691604169391</c:v>
                </c:pt>
                <c:pt idx="12">
                  <c:v>17861.489433807074</c:v>
                </c:pt>
                <c:pt idx="13">
                  <c:v>17825.587026198809</c:v>
                </c:pt>
                <c:pt idx="14">
                  <c:v>17800.959966690749</c:v>
                </c:pt>
                <c:pt idx="15">
                  <c:v>17796.321389398647</c:v>
                </c:pt>
                <c:pt idx="16">
                  <c:v>17808.808054676691</c:v>
                </c:pt>
                <c:pt idx="17">
                  <c:v>17752.695771217321</c:v>
                </c:pt>
                <c:pt idx="18">
                  <c:v>17814.366894582909</c:v>
                </c:pt>
                <c:pt idx="19">
                  <c:v>17895.680708773092</c:v>
                </c:pt>
                <c:pt idx="20">
                  <c:v>17993.262772237926</c:v>
                </c:pt>
              </c:numCache>
            </c:numRef>
          </c:val>
        </c:ser>
        <c:ser>
          <c:idx val="4"/>
          <c:order val="10"/>
          <c:tx>
            <c:strRef>
              <c:f>'5-22'!$A$18</c:f>
              <c:strCache>
                <c:ptCount val="1"/>
                <c:pt idx="0">
                  <c:v>11- Tocancipá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'5-22'!$B$18:$V$18</c:f>
              <c:numCache>
                <c:formatCode>#,##0.0</c:formatCode>
                <c:ptCount val="21"/>
                <c:pt idx="0">
                  <c:v>1154.8171731632365</c:v>
                </c:pt>
                <c:pt idx="1">
                  <c:v>1172.921485362712</c:v>
                </c:pt>
                <c:pt idx="2">
                  <c:v>1190.2007470466733</c:v>
                </c:pt>
                <c:pt idx="3">
                  <c:v>1206.4684192275056</c:v>
                </c:pt>
                <c:pt idx="4">
                  <c:v>1222.8493058479294</c:v>
                </c:pt>
                <c:pt idx="5">
                  <c:v>1237.6666522366527</c:v>
                </c:pt>
                <c:pt idx="6">
                  <c:v>1250.3131811335929</c:v>
                </c:pt>
                <c:pt idx="7">
                  <c:v>1257.025898104441</c:v>
                </c:pt>
                <c:pt idx="8">
                  <c:v>1267.4526246917146</c:v>
                </c:pt>
                <c:pt idx="9">
                  <c:v>1273.4859583916818</c:v>
                </c:pt>
                <c:pt idx="10">
                  <c:v>1276.0198479651904</c:v>
                </c:pt>
                <c:pt idx="11">
                  <c:v>1275.1239381862151</c:v>
                </c:pt>
                <c:pt idx="12">
                  <c:v>1272.6158137184145</c:v>
                </c:pt>
                <c:pt idx="13">
                  <c:v>1270.0577979469881</c:v>
                </c:pt>
                <c:pt idx="14">
                  <c:v>1268.303141064006</c:v>
                </c:pt>
                <c:pt idx="15">
                  <c:v>1267.9726464075015</c:v>
                </c:pt>
                <c:pt idx="16">
                  <c:v>1268.8623106066902</c:v>
                </c:pt>
                <c:pt idx="17">
                  <c:v>1264.8643585020307</c:v>
                </c:pt>
                <c:pt idx="18">
                  <c:v>1269.2583731857267</c:v>
                </c:pt>
                <c:pt idx="19">
                  <c:v>1275.0519127556308</c:v>
                </c:pt>
                <c:pt idx="20">
                  <c:v>1282.0045511434225</c:v>
                </c:pt>
              </c:numCache>
            </c:numRef>
          </c:val>
        </c:ser>
        <c:ser>
          <c:idx val="5"/>
          <c:order val="11"/>
          <c:tx>
            <c:strRef>
              <c:f>'5-22'!$A$19</c:f>
              <c:strCache>
                <c:ptCount val="1"/>
                <c:pt idx="0">
                  <c:v>12 - Gualanday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'5-22'!$B$19:$V$19</c:f>
              <c:numCache>
                <c:formatCode>#,##0.0</c:formatCode>
                <c:ptCount val="21"/>
                <c:pt idx="0">
                  <c:v>5122.5370678305826</c:v>
                </c:pt>
                <c:pt idx="1">
                  <c:v>5202.8441610091149</c:v>
                </c:pt>
                <c:pt idx="2">
                  <c:v>5279.4914957888568</c:v>
                </c:pt>
                <c:pt idx="3">
                  <c:v>5351.6516226818167</c:v>
                </c:pt>
                <c:pt idx="4">
                  <c:v>5424.3139460928933</c:v>
                </c:pt>
                <c:pt idx="5">
                  <c:v>5490.040719028917</c:v>
                </c:pt>
                <c:pt idx="6">
                  <c:v>5546.1381815185996</c:v>
                </c:pt>
                <c:pt idx="7">
                  <c:v>5575.9144459422023</c:v>
                </c:pt>
                <c:pt idx="8">
                  <c:v>5622.1653111706273</c:v>
                </c:pt>
                <c:pt idx="9">
                  <c:v>5648.9279678394887</c:v>
                </c:pt>
                <c:pt idx="10">
                  <c:v>5660.167793127619</c:v>
                </c:pt>
                <c:pt idx="11">
                  <c:v>5656.1937172661883</c:v>
                </c:pt>
                <c:pt idx="12">
                  <c:v>5645.0681808127874</c:v>
                </c:pt>
                <c:pt idx="13">
                  <c:v>5633.7213365557573</c:v>
                </c:pt>
                <c:pt idx="14">
                  <c:v>5625.938030995987</c:v>
                </c:pt>
                <c:pt idx="15">
                  <c:v>5624.4720230702242</c:v>
                </c:pt>
                <c:pt idx="16">
                  <c:v>5628.4183947939691</c:v>
                </c:pt>
                <c:pt idx="17">
                  <c:v>5610.6842821331456</c:v>
                </c:pt>
                <c:pt idx="18">
                  <c:v>5630.1752488566226</c:v>
                </c:pt>
                <c:pt idx="19">
                  <c:v>5655.8742269203849</c:v>
                </c:pt>
                <c:pt idx="20">
                  <c:v>5686.7147345681278</c:v>
                </c:pt>
              </c:numCache>
            </c:numRef>
          </c:val>
        </c:ser>
        <c:ser>
          <c:idx val="6"/>
          <c:order val="12"/>
          <c:tx>
            <c:strRef>
              <c:f>'5-22'!$A$20</c:f>
              <c:strCache>
                <c:ptCount val="1"/>
                <c:pt idx="0">
                  <c:v>13- Neiva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'5-22'!$B$20:$V$20</c:f>
              <c:numCache>
                <c:formatCode>#,##0.0</c:formatCode>
                <c:ptCount val="21"/>
                <c:pt idx="0">
                  <c:v>3554.8276661110312</c:v>
                </c:pt>
                <c:pt idx="1">
                  <c:v>3610.5574486066621</c:v>
                </c:pt>
                <c:pt idx="2">
                  <c:v>3663.7475109919187</c:v>
                </c:pt>
                <c:pt idx="3">
                  <c:v>3713.8236377378039</c:v>
                </c:pt>
                <c:pt idx="4">
                  <c:v>3764.2482679796676</c:v>
                </c:pt>
                <c:pt idx="5">
                  <c:v>3809.859914658512</c:v>
                </c:pt>
                <c:pt idx="6">
                  <c:v>3848.7892203943916</c:v>
                </c:pt>
                <c:pt idx="7">
                  <c:v>3869.4527094360215</c:v>
                </c:pt>
                <c:pt idx="8">
                  <c:v>3901.5488862168777</c:v>
                </c:pt>
                <c:pt idx="9">
                  <c:v>3920.1210568201036</c:v>
                </c:pt>
                <c:pt idx="10">
                  <c:v>3927.9210280779835</c:v>
                </c:pt>
                <c:pt idx="11">
                  <c:v>3925.1631847217768</c:v>
                </c:pt>
                <c:pt idx="12">
                  <c:v>3917.4425251616449</c:v>
                </c:pt>
                <c:pt idx="13">
                  <c:v>3909.5682871905319</c:v>
                </c:pt>
                <c:pt idx="14">
                  <c:v>3904.1669968589454</c:v>
                </c:pt>
                <c:pt idx="15">
                  <c:v>3903.1496483333549</c:v>
                </c:pt>
                <c:pt idx="16">
                  <c:v>3905.8882661702914</c:v>
                </c:pt>
                <c:pt idx="17">
                  <c:v>3893.5815295892085</c:v>
                </c:pt>
                <c:pt idx="18">
                  <c:v>3907.107449817875</c:v>
                </c:pt>
                <c:pt idx="19">
                  <c:v>3924.9414717101818</c:v>
                </c:pt>
                <c:pt idx="20">
                  <c:v>3946.3435012848608</c:v>
                </c:pt>
              </c:numCache>
            </c:numRef>
          </c:val>
        </c:ser>
        <c:ser>
          <c:idx val="13"/>
          <c:order val="13"/>
          <c:tx>
            <c:strRef>
              <c:f>'5-22'!$A$21</c:f>
              <c:strCache>
                <c:ptCount val="1"/>
                <c:pt idx="0">
                  <c:v>14- Manizales</c:v>
                </c:pt>
              </c:strCache>
            </c:strRef>
          </c:tx>
          <c:spPr>
            <a:solidFill>
              <a:srgbClr val="00FFCC"/>
            </a:solidFill>
            <a:ln w="25400"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'5-22'!$B$21:$V$21</c:f>
              <c:numCache>
                <c:formatCode>#,##0.0</c:formatCode>
                <c:ptCount val="21"/>
                <c:pt idx="0">
                  <c:v>923.68968821774433</c:v>
                </c:pt>
                <c:pt idx="1">
                  <c:v>938.17056612599686</c:v>
                </c:pt>
                <c:pt idx="2">
                  <c:v>951.99152082636044</c:v>
                </c:pt>
                <c:pt idx="3">
                  <c:v>965.00334762798468</c:v>
                </c:pt>
                <c:pt idx="4">
                  <c:v>978.10572989833463</c:v>
                </c:pt>
                <c:pt idx="5">
                  <c:v>989.9575020957675</c:v>
                </c:pt>
                <c:pt idx="6">
                  <c:v>1000.0729286804396</c:v>
                </c:pt>
                <c:pt idx="7">
                  <c:v>1005.4421486660697</c:v>
                </c:pt>
                <c:pt idx="8">
                  <c:v>1013.7820487423296</c:v>
                </c:pt>
                <c:pt idx="9">
                  <c:v>1018.6078586226685</c:v>
                </c:pt>
                <c:pt idx="10">
                  <c:v>1020.6346103237378</c:v>
                </c:pt>
                <c:pt idx="11">
                  <c:v>1019.9180097711617</c:v>
                </c:pt>
                <c:pt idx="12">
                  <c:v>1017.9118664945354</c:v>
                </c:pt>
                <c:pt idx="13">
                  <c:v>1015.8658172624367</c:v>
                </c:pt>
                <c:pt idx="14">
                  <c:v>1014.4623410180272</c:v>
                </c:pt>
                <c:pt idx="15">
                  <c:v>1014.1979922420318</c:v>
                </c:pt>
                <c:pt idx="16">
                  <c:v>1014.9095972180094</c:v>
                </c:pt>
                <c:pt idx="17">
                  <c:v>1011.7118034729205</c:v>
                </c:pt>
                <c:pt idx="18">
                  <c:v>1015.2263910176222</c:v>
                </c:pt>
                <c:pt idx="19">
                  <c:v>1019.8603996584391</c:v>
                </c:pt>
                <c:pt idx="20">
                  <c:v>1025.4215226950137</c:v>
                </c:pt>
              </c:numCache>
            </c:numRef>
          </c:val>
        </c:ser>
        <c:ser>
          <c:idx val="14"/>
          <c:order val="14"/>
          <c:tx>
            <c:strRef>
              <c:f>'5-22'!$A$22</c:f>
              <c:strCache>
                <c:ptCount val="1"/>
                <c:pt idx="0">
                  <c:v>15- Pereira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'5-22'!$B$22:$V$22</c:f>
              <c:numCache>
                <c:formatCode>#,##0.0</c:formatCode>
                <c:ptCount val="21"/>
                <c:pt idx="0">
                  <c:v>3560.9052007315499</c:v>
                </c:pt>
                <c:pt idx="1">
                  <c:v>3616.7302620182572</c:v>
                </c:pt>
                <c:pt idx="2">
                  <c:v>3670.0112611453133</c:v>
                </c:pt>
                <c:pt idx="3">
                  <c:v>3720.1730008723453</c:v>
                </c:pt>
                <c:pt idx="4">
                  <c:v>3770.6838399166622</c:v>
                </c:pt>
                <c:pt idx="5">
                  <c:v>3816.3734668487923</c:v>
                </c:pt>
                <c:pt idx="6">
                  <c:v>3855.3693283295866</c:v>
                </c:pt>
                <c:pt idx="7">
                  <c:v>3876.0681448418636</c:v>
                </c:pt>
                <c:pt idx="8">
                  <c:v>3908.2191950635429</c:v>
                </c:pt>
                <c:pt idx="9">
                  <c:v>3926.8231177010221</c:v>
                </c:pt>
                <c:pt idx="10">
                  <c:v>3934.6364242313289</c:v>
                </c:pt>
                <c:pt idx="11">
                  <c:v>3931.8738659099963</c:v>
                </c:pt>
                <c:pt idx="12">
                  <c:v>3924.1400066732058</c:v>
                </c:pt>
                <c:pt idx="13">
                  <c:v>3916.2523064590887</c:v>
                </c:pt>
                <c:pt idx="14">
                  <c:v>3910.8417817757781</c:v>
                </c:pt>
                <c:pt idx="15">
                  <c:v>3909.8226939335555</c:v>
                </c:pt>
                <c:pt idx="16">
                  <c:v>3912.5659938665817</c:v>
                </c:pt>
                <c:pt idx="17">
                  <c:v>3900.2382169919424</c:v>
                </c:pt>
                <c:pt idx="18">
                  <c:v>3913.7872618995489</c:v>
                </c:pt>
                <c:pt idx="19">
                  <c:v>3931.6517738452853</c:v>
                </c:pt>
                <c:pt idx="20">
                  <c:v>3953.0903935413171</c:v>
                </c:pt>
              </c:numCache>
            </c:numRef>
          </c:val>
        </c:ser>
        <c:ser>
          <c:idx val="15"/>
          <c:order val="15"/>
          <c:tx>
            <c:strRef>
              <c:f>'5-22'!$A$23</c:f>
              <c:strCache>
                <c:ptCount val="1"/>
                <c:pt idx="0">
                  <c:v>16- Cartago</c:v>
                </c:pt>
              </c:strCache>
            </c:strRef>
          </c:tx>
          <c:spPr>
            <a:solidFill>
              <a:srgbClr val="E68900"/>
            </a:solidFill>
            <a:ln w="25400"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'5-22'!$B$23:$V$23</c:f>
              <c:numCache>
                <c:formatCode>#,##0.0</c:formatCode>
                <c:ptCount val="21"/>
                <c:pt idx="0">
                  <c:v>3445.4627915502033</c:v>
                </c:pt>
                <c:pt idx="1">
                  <c:v>3499.4780378588789</c:v>
                </c:pt>
                <c:pt idx="2">
                  <c:v>3551.0316989760504</c:v>
                </c:pt>
                <c:pt idx="3">
                  <c:v>3599.5672252106183</c:v>
                </c:pt>
                <c:pt idx="4">
                  <c:v>3648.4405331721509</c:v>
                </c:pt>
                <c:pt idx="5">
                  <c:v>3692.6489298242504</c:v>
                </c:pt>
                <c:pt idx="6">
                  <c:v>3730.3805688830271</c:v>
                </c:pt>
                <c:pt idx="7">
                  <c:v>3750.4083421883997</c:v>
                </c:pt>
                <c:pt idx="8">
                  <c:v>3781.5170746604977</c:v>
                </c:pt>
                <c:pt idx="9">
                  <c:v>3799.5178692930376</c:v>
                </c:pt>
                <c:pt idx="10">
                  <c:v>3807.0778731155533</c:v>
                </c:pt>
                <c:pt idx="11">
                  <c:v>3804.4048752767785</c:v>
                </c:pt>
                <c:pt idx="12">
                  <c:v>3796.9217431142106</c:v>
                </c:pt>
                <c:pt idx="13">
                  <c:v>3789.2897574064586</c:v>
                </c:pt>
                <c:pt idx="14">
                  <c:v>3784.0546386857245</c:v>
                </c:pt>
                <c:pt idx="15">
                  <c:v>3783.0685890596415</c:v>
                </c:pt>
                <c:pt idx="16">
                  <c:v>3785.7229528554994</c:v>
                </c:pt>
                <c:pt idx="17">
                  <c:v>3773.7948351074119</c:v>
                </c:pt>
                <c:pt idx="18">
                  <c:v>3786.9046281119008</c:v>
                </c:pt>
                <c:pt idx="19">
                  <c:v>3804.189983303495</c:v>
                </c:pt>
                <c:pt idx="20">
                  <c:v>3824.9335758174702</c:v>
                </c:pt>
              </c:numCache>
            </c:numRef>
          </c:val>
        </c:ser>
        <c:ser>
          <c:idx val="16"/>
          <c:order val="16"/>
          <c:tx>
            <c:strRef>
              <c:f>'5-22'!$A$24</c:f>
              <c:strCache>
                <c:ptCount val="1"/>
                <c:pt idx="0">
                  <c:v>17- Medellín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'5-22'!$B$24:$V$24</c:f>
              <c:numCache>
                <c:formatCode>#,##0.0</c:formatCode>
                <c:ptCount val="21"/>
                <c:pt idx="0">
                  <c:v>11966.071122653981</c:v>
                </c:pt>
                <c:pt idx="1">
                  <c:v>12153.665741473382</c:v>
                </c:pt>
                <c:pt idx="2">
                  <c:v>12332.711290034864</c:v>
                </c:pt>
                <c:pt idx="3">
                  <c:v>12501.274874678007</c:v>
                </c:pt>
                <c:pt idx="4">
                  <c:v>12671.011573185189</c:v>
                </c:pt>
                <c:pt idx="5">
                  <c:v>12824.547063353553</c:v>
                </c:pt>
                <c:pt idx="6">
                  <c:v>12955.588814162444</c:v>
                </c:pt>
                <c:pt idx="7">
                  <c:v>13025.145147897414</c:v>
                </c:pt>
                <c:pt idx="8">
                  <c:v>13133.185584790144</c:v>
                </c:pt>
                <c:pt idx="9">
                  <c:v>13195.702234038401</c:v>
                </c:pt>
                <c:pt idx="10">
                  <c:v>13221.958080901592</c:v>
                </c:pt>
                <c:pt idx="11">
                  <c:v>13212.674775817606</c:v>
                </c:pt>
                <c:pt idx="12">
                  <c:v>13186.685903757485</c:v>
                </c:pt>
                <c:pt idx="13">
                  <c:v>13160.180064248781</c:v>
                </c:pt>
                <c:pt idx="14">
                  <c:v>13141.998529071134</c:v>
                </c:pt>
                <c:pt idx="15">
                  <c:v>13138.573984773308</c:v>
                </c:pt>
                <c:pt idx="16">
                  <c:v>13147.79257394064</c:v>
                </c:pt>
                <c:pt idx="17">
                  <c:v>13106.366294230684</c:v>
                </c:pt>
                <c:pt idx="18">
                  <c:v>13151.896524851578</c:v>
                </c:pt>
                <c:pt idx="19">
                  <c:v>13211.928457313657</c:v>
                </c:pt>
                <c:pt idx="20">
                  <c:v>13283.970826765544</c:v>
                </c:pt>
              </c:numCache>
            </c:numRef>
          </c:val>
        </c:ser>
        <c:ser>
          <c:idx val="17"/>
          <c:order val="17"/>
          <c:tx>
            <c:strRef>
              <c:f>'5-22'!$A$25</c:f>
              <c:strCache>
                <c:ptCount val="1"/>
                <c:pt idx="0">
                  <c:v>18- Yumbo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'5-22'!$B$25:$V$25</c:f>
              <c:numCache>
                <c:formatCode>#,##0.0</c:formatCode>
                <c:ptCount val="21"/>
                <c:pt idx="0">
                  <c:v>13882.181636792351</c:v>
                </c:pt>
                <c:pt idx="1">
                  <c:v>14099.815523958996</c:v>
                </c:pt>
                <c:pt idx="2">
                  <c:v>14307.531390003285</c:v>
                </c:pt>
                <c:pt idx="3">
                  <c:v>14503.086829660904</c:v>
                </c:pt>
                <c:pt idx="4">
                  <c:v>14700.003232292443</c:v>
                </c:pt>
                <c:pt idx="5">
                  <c:v>14878.124149372405</c:v>
                </c:pt>
                <c:pt idx="6">
                  <c:v>15030.149435540756</c:v>
                </c:pt>
                <c:pt idx="7">
                  <c:v>15110.843729348699</c:v>
                </c:pt>
                <c:pt idx="8">
                  <c:v>15236.184532832962</c:v>
                </c:pt>
                <c:pt idx="9">
                  <c:v>15308.711887157717</c:v>
                </c:pt>
                <c:pt idx="10">
                  <c:v>15339.172046674283</c:v>
                </c:pt>
                <c:pt idx="11">
                  <c:v>15328.402218712816</c:v>
                </c:pt>
                <c:pt idx="12">
                  <c:v>15298.251784307415</c:v>
                </c:pt>
                <c:pt idx="13">
                  <c:v>15267.501601166778</c:v>
                </c:pt>
                <c:pt idx="14">
                  <c:v>15246.408681762849</c:v>
                </c:pt>
                <c:pt idx="15">
                  <c:v>15242.435769895756</c:v>
                </c:pt>
                <c:pt idx="16">
                  <c:v>15253.130519069828</c:v>
                </c:pt>
                <c:pt idx="17">
                  <c:v>15205.070706155842</c:v>
                </c:pt>
                <c:pt idx="18">
                  <c:v>15257.891629996724</c:v>
                </c:pt>
                <c:pt idx="19">
                  <c:v>15327.536393253105</c:v>
                </c:pt>
                <c:pt idx="20">
                  <c:v>15411.11480825873</c:v>
                </c:pt>
              </c:numCache>
            </c:numRef>
          </c:val>
        </c:ser>
        <c:ser>
          <c:idx val="18"/>
          <c:order val="18"/>
          <c:tx>
            <c:strRef>
              <c:f>'5-22'!$A$26</c:f>
              <c:strCache>
                <c:ptCount val="1"/>
                <c:pt idx="0">
                  <c:v>19- Buenaventura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'5-22'!$B$26:$V$26</c:f>
              <c:numCache>
                <c:formatCode>#,##0.0</c:formatCode>
                <c:ptCount val="21"/>
                <c:pt idx="0">
                  <c:v>1173.9639728913801</c:v>
                </c:pt>
                <c:pt idx="1">
                  <c:v>1192.3684535053496</c:v>
                </c:pt>
                <c:pt idx="2">
                  <c:v>1209.9342043155566</c:v>
                </c:pt>
                <c:pt idx="3">
                  <c:v>1226.4715935291172</c:v>
                </c:pt>
                <c:pt idx="4">
                  <c:v>1243.1240742709133</c:v>
                </c:pt>
                <c:pt idx="5">
                  <c:v>1258.1870913773921</c:v>
                </c:pt>
                <c:pt idx="6">
                  <c:v>1271.0432989677852</c:v>
                </c:pt>
                <c:pt idx="7">
                  <c:v>1277.8673123849103</c:v>
                </c:pt>
                <c:pt idx="8">
                  <c:v>1288.4669134759806</c:v>
                </c:pt>
                <c:pt idx="9">
                  <c:v>1294.6002794881879</c:v>
                </c:pt>
                <c:pt idx="10">
                  <c:v>1297.1761807994201</c:v>
                </c:pt>
                <c:pt idx="11">
                  <c:v>1296.2654168898418</c:v>
                </c:pt>
                <c:pt idx="12">
                  <c:v>1293.7157078682312</c:v>
                </c:pt>
                <c:pt idx="13">
                  <c:v>1291.1152803481616</c:v>
                </c:pt>
                <c:pt idx="14">
                  <c:v>1289.3315313589044</c:v>
                </c:pt>
                <c:pt idx="15">
                  <c:v>1288.9955571207429</c:v>
                </c:pt>
                <c:pt idx="16">
                  <c:v>1289.8999718991947</c:v>
                </c:pt>
                <c:pt idx="17">
                  <c:v>1285.8357339875263</c:v>
                </c:pt>
                <c:pt idx="18">
                  <c:v>1290.3026011721258</c:v>
                </c:pt>
                <c:pt idx="19">
                  <c:v>1296.1921972819223</c:v>
                </c:pt>
                <c:pt idx="20">
                  <c:v>1303.2601099987478</c:v>
                </c:pt>
              </c:numCache>
            </c:numRef>
          </c:val>
        </c:ser>
        <c:ser>
          <c:idx val="19"/>
          <c:order val="19"/>
          <c:tx>
            <c:strRef>
              <c:f>'5-22'!$A$27</c:f>
              <c:strCache>
                <c:ptCount val="1"/>
                <c:pt idx="0">
                  <c:v>20- Orito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'5-22'!$B$27:$V$27</c:f>
              <c:numCache>
                <c:formatCode>#,##0.0</c:formatCode>
                <c:ptCount val="21"/>
                <c:pt idx="0">
                  <c:v>0.34998646404035272</c:v>
                </c:pt>
                <c:pt idx="1">
                  <c:v>0.35547327559617758</c:v>
                </c:pt>
                <c:pt idx="2">
                  <c:v>0.36071004193333939</c:v>
                </c:pt>
                <c:pt idx="3">
                  <c:v>0.36564022932321144</c:v>
                </c:pt>
                <c:pt idx="4">
                  <c:v>0.37060472822343493</c:v>
                </c:pt>
                <c:pt idx="5">
                  <c:v>0.37509537036971113</c:v>
                </c:pt>
                <c:pt idx="6">
                  <c:v>0.37892811033399509</c:v>
                </c:pt>
                <c:pt idx="7">
                  <c:v>0.3809625103510087</c:v>
                </c:pt>
                <c:pt idx="8">
                  <c:v>0.38412250247322455</c:v>
                </c:pt>
                <c:pt idx="9">
                  <c:v>0.38595100414179861</c:v>
                </c:pt>
                <c:pt idx="10">
                  <c:v>0.38671894132935519</c:v>
                </c:pt>
                <c:pt idx="11">
                  <c:v>0.38644742103771984</c:v>
                </c:pt>
                <c:pt idx="12">
                  <c:v>0.3856872923920277</c:v>
                </c:pt>
                <c:pt idx="13">
                  <c:v>0.38491204336074714</c:v>
                </c:pt>
                <c:pt idx="14">
                  <c:v>0.38438026554140903</c:v>
                </c:pt>
                <c:pt idx="15">
                  <c:v>0.38428010366392551</c:v>
                </c:pt>
                <c:pt idx="16">
                  <c:v>0.38454973112920166</c:v>
                </c:pt>
                <c:pt idx="17">
                  <c:v>0.38333808555185045</c:v>
                </c:pt>
                <c:pt idx="18">
                  <c:v>0.38466976445118278</c:v>
                </c:pt>
                <c:pt idx="19">
                  <c:v>0.3864255925384934</c:v>
                </c:pt>
                <c:pt idx="20">
                  <c:v>0.38853270471316698</c:v>
                </c:pt>
              </c:numCache>
            </c:numRef>
          </c:val>
        </c:ser>
        <c:ser>
          <c:idx val="20"/>
          <c:order val="20"/>
          <c:tx>
            <c:strRef>
              <c:f>'5-22'!$A$28</c:f>
              <c:strCache>
                <c:ptCount val="1"/>
                <c:pt idx="0">
                  <c:v>23- Import3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'5-22'!$B$28:$V$28</c:f>
              <c:numCache>
                <c:formatCode>#,##0.0</c:formatCode>
                <c:ptCount val="21"/>
                <c:pt idx="0">
                  <c:v>45.253123322578453</c:v>
                </c:pt>
                <c:pt idx="1">
                  <c:v>45.962566073926872</c:v>
                </c:pt>
                <c:pt idx="2">
                  <c:v>46.639678068863297</c:v>
                </c:pt>
                <c:pt idx="3">
                  <c:v>47.27714951670643</c:v>
                </c:pt>
                <c:pt idx="4">
                  <c:v>47.919057430438535</c:v>
                </c:pt>
                <c:pt idx="5">
                  <c:v>48.499695837127234</c:v>
                </c:pt>
                <c:pt idx="6">
                  <c:v>48.995267729436534</c:v>
                </c:pt>
                <c:pt idx="7">
                  <c:v>49.258314916446473</c:v>
                </c:pt>
                <c:pt idx="8">
                  <c:v>49.666900755893472</c:v>
                </c:pt>
                <c:pt idx="9">
                  <c:v>49.903325360857565</c:v>
                </c:pt>
                <c:pt idx="10">
                  <c:v>50.002619361692084</c:v>
                </c:pt>
                <c:pt idx="11">
                  <c:v>49.967511886105427</c:v>
                </c:pt>
                <c:pt idx="12">
                  <c:v>49.869227526912141</c:v>
                </c:pt>
                <c:pt idx="13">
                  <c:v>49.768988107326457</c:v>
                </c:pt>
                <c:pt idx="14">
                  <c:v>49.700229427459497</c:v>
                </c:pt>
                <c:pt idx="15">
                  <c:v>49.687278532897302</c:v>
                </c:pt>
                <c:pt idx="16">
                  <c:v>49.722141266719746</c:v>
                </c:pt>
                <c:pt idx="17">
                  <c:v>49.565475931431777</c:v>
                </c:pt>
                <c:pt idx="18">
                  <c:v>49.737661531874352</c:v>
                </c:pt>
                <c:pt idx="19">
                  <c:v>49.964689469043812</c:v>
                </c:pt>
                <c:pt idx="20">
                  <c:v>50.237138311762529</c:v>
                </c:pt>
              </c:numCache>
            </c:numRef>
          </c:val>
        </c:ser>
        <c:ser>
          <c:idx val="21"/>
          <c:order val="21"/>
          <c:tx>
            <c:strRef>
              <c:f>'5-22'!$A$29</c:f>
              <c:strCache>
                <c:ptCount val="1"/>
                <c:pt idx="0">
                  <c:v>21- Import1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'5-22'!$B$29:$V$29</c:f>
              <c:numCache>
                <c:formatCode>#,##0.0</c:formatCode>
                <c:ptCount val="21"/>
                <c:pt idx="0">
                  <c:v>6826.8746901589184</c:v>
                </c:pt>
                <c:pt idx="1">
                  <c:v>6933.9010434290085</c:v>
                </c:pt>
                <c:pt idx="2">
                  <c:v>7036.0499869987916</c:v>
                </c:pt>
                <c:pt idx="3">
                  <c:v>7132.2187677027723</c:v>
                </c:pt>
                <c:pt idx="4">
                  <c:v>7229.056832523901</c:v>
                </c:pt>
                <c:pt idx="5">
                  <c:v>7316.6517950749076</c:v>
                </c:pt>
                <c:pt idx="6">
                  <c:v>7391.4136448735153</c:v>
                </c:pt>
                <c:pt idx="7">
                  <c:v>7431.0968766918968</c:v>
                </c:pt>
                <c:pt idx="8">
                  <c:v>7492.7360326501394</c:v>
                </c:pt>
                <c:pt idx="9">
                  <c:v>7528.402988503216</c:v>
                </c:pt>
                <c:pt idx="10">
                  <c:v>7543.3824562484524</c:v>
                </c:pt>
                <c:pt idx="11">
                  <c:v>7538.086151398742</c:v>
                </c:pt>
                <c:pt idx="12">
                  <c:v>7523.2589979350532</c:v>
                </c:pt>
                <c:pt idx="13">
                  <c:v>7508.136904557151</c:v>
                </c:pt>
                <c:pt idx="14">
                  <c:v>7497.7639875771147</c:v>
                </c:pt>
                <c:pt idx="15">
                  <c:v>7495.8102189129859</c:v>
                </c:pt>
                <c:pt idx="16">
                  <c:v>7501.0696020823116</c:v>
                </c:pt>
                <c:pt idx="17">
                  <c:v>7477.4351093937357</c:v>
                </c:pt>
                <c:pt idx="18">
                  <c:v>7503.410985341392</c:v>
                </c:pt>
                <c:pt idx="19">
                  <c:v>7537.6603622777202</c:v>
                </c:pt>
                <c:pt idx="20">
                  <c:v>7578.7619254883084</c:v>
                </c:pt>
              </c:numCache>
            </c:numRef>
          </c:val>
        </c:ser>
        <c:ser>
          <c:idx val="22"/>
          <c:order val="22"/>
          <c:tx>
            <c:strRef>
              <c:f>'5-22'!$A$30</c:f>
              <c:strCache>
                <c:ptCount val="1"/>
                <c:pt idx="0">
                  <c:v>22- Import2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'5-22'!$B$7:$V$7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'5-22'!$B$30:$V$30</c:f>
              <c:numCache>
                <c:formatCode>#,##0.0</c:formatCode>
                <c:ptCount val="21"/>
                <c:pt idx="0">
                  <c:v>8872.4050174048534</c:v>
                </c:pt>
                <c:pt idx="1">
                  <c:v>9011.4995807072846</c:v>
                </c:pt>
                <c:pt idx="2">
                  <c:v>9144.255320424847</c:v>
                </c:pt>
                <c:pt idx="3">
                  <c:v>9269.2390664522463</c:v>
                </c:pt>
                <c:pt idx="4">
                  <c:v>9395.0926335952463</c:v>
                </c:pt>
                <c:pt idx="5">
                  <c:v>9508.9335960428598</c:v>
                </c:pt>
                <c:pt idx="6">
                  <c:v>9606.0962716987979</c:v>
                </c:pt>
                <c:pt idx="7">
                  <c:v>9657.6697545986353</c:v>
                </c:pt>
                <c:pt idx="8">
                  <c:v>9737.7777954538251</c:v>
                </c:pt>
                <c:pt idx="9">
                  <c:v>9784.1316092308025</c:v>
                </c:pt>
                <c:pt idx="10">
                  <c:v>9803.5993614326235</c:v>
                </c:pt>
                <c:pt idx="11">
                  <c:v>9796.7161295212463</c:v>
                </c:pt>
                <c:pt idx="12">
                  <c:v>9777.446329392249</c:v>
                </c:pt>
                <c:pt idx="13">
                  <c:v>9757.7932167676445</c:v>
                </c:pt>
                <c:pt idx="14">
                  <c:v>9744.3122719963158</c:v>
                </c:pt>
                <c:pt idx="15">
                  <c:v>9741.7730973834532</c:v>
                </c:pt>
                <c:pt idx="16">
                  <c:v>9748.6083448045374</c:v>
                </c:pt>
                <c:pt idx="17">
                  <c:v>9717.8922703149583</c:v>
                </c:pt>
                <c:pt idx="18">
                  <c:v>9751.651274625041</c:v>
                </c:pt>
                <c:pt idx="19">
                  <c:v>9796.1627615886027</c:v>
                </c:pt>
                <c:pt idx="20">
                  <c:v>9849.5795492408615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1146412416"/>
        <c:axId val="1146403792"/>
      </c:barChart>
      <c:catAx>
        <c:axId val="11464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03792"/>
        <c:crosses val="autoZero"/>
        <c:auto val="1"/>
        <c:lblAlgn val="ctr"/>
        <c:lblOffset val="100"/>
        <c:noMultiLvlLbl val="0"/>
      </c:catAx>
      <c:valAx>
        <c:axId val="114640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solidFill>
                      <a:schemeClr val="tx1"/>
                    </a:solidFill>
                    <a:latin typeface="+mj-lt"/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3.4887205387205381E-3"/>
              <c:y val="0.32776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1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540938853704352E-3"/>
          <c:y val="0.81740109286128959"/>
          <c:w val="0.99484590611462953"/>
          <c:h val="0.182598907138710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15244214389769"/>
          <c:y val="2.2415949741109834E-2"/>
          <c:w val="0.84350493824751394"/>
          <c:h val="0.69254804090385436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'5-23'!$A$8</c:f>
              <c:strCache>
                <c:ptCount val="1"/>
                <c:pt idx="0">
                  <c:v>01- Mamonal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'5-23'!$B$8:$V$8</c:f>
              <c:numCache>
                <c:formatCode>#,##0.0</c:formatCode>
                <c:ptCount val="21"/>
                <c:pt idx="0">
                  <c:v>11055.491339661021</c:v>
                </c:pt>
                <c:pt idx="1">
                  <c:v>11437.755363755401</c:v>
                </c:pt>
                <c:pt idx="2">
                  <c:v>11798.140498448733</c:v>
                </c:pt>
                <c:pt idx="3">
                  <c:v>12077.511121804127</c:v>
                </c:pt>
                <c:pt idx="4">
                  <c:v>12250.783544560563</c:v>
                </c:pt>
                <c:pt idx="5">
                  <c:v>12390.177404901437</c:v>
                </c:pt>
                <c:pt idx="6">
                  <c:v>12549.348400625324</c:v>
                </c:pt>
                <c:pt idx="7">
                  <c:v>12659.278674150555</c:v>
                </c:pt>
                <c:pt idx="8">
                  <c:v>12910.609276169198</c:v>
                </c:pt>
                <c:pt idx="9">
                  <c:v>13160.805894224988</c:v>
                </c:pt>
                <c:pt idx="10">
                  <c:v>13392.972000806682</c:v>
                </c:pt>
                <c:pt idx="11">
                  <c:v>13596.761406056645</c:v>
                </c:pt>
                <c:pt idx="12">
                  <c:v>13775.458697239726</c:v>
                </c:pt>
                <c:pt idx="13">
                  <c:v>13938.620729427155</c:v>
                </c:pt>
                <c:pt idx="14">
                  <c:v>14069.022749161546</c:v>
                </c:pt>
                <c:pt idx="15">
                  <c:v>14158.863847185337</c:v>
                </c:pt>
                <c:pt idx="16">
                  <c:v>14205.775297183856</c:v>
                </c:pt>
                <c:pt idx="17">
                  <c:v>13913.577850148344</c:v>
                </c:pt>
                <c:pt idx="18">
                  <c:v>13965.447821468013</c:v>
                </c:pt>
                <c:pt idx="19">
                  <c:v>14001.474037418689</c:v>
                </c:pt>
                <c:pt idx="20">
                  <c:v>14021.678978299158</c:v>
                </c:pt>
              </c:numCache>
            </c:numRef>
          </c:val>
        </c:ser>
        <c:ser>
          <c:idx val="8"/>
          <c:order val="1"/>
          <c:tx>
            <c:strRef>
              <c:f>'5-23'!$A$9</c:f>
              <c:strCache>
                <c:ptCount val="1"/>
                <c:pt idx="0">
                  <c:v>02- Barranquilla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'5-23'!$B$9:$V$9</c:f>
              <c:numCache>
                <c:formatCode>#,##0.0</c:formatCode>
                <c:ptCount val="21"/>
                <c:pt idx="0">
                  <c:v>15386.228244090767</c:v>
                </c:pt>
                <c:pt idx="1">
                  <c:v>15636.330464863169</c:v>
                </c:pt>
                <c:pt idx="2">
                  <c:v>15872.118079807313</c:v>
                </c:pt>
                <c:pt idx="3">
                  <c:v>16054.900682709285</c:v>
                </c:pt>
                <c:pt idx="4">
                  <c:v>16168.266877272494</c:v>
                </c:pt>
                <c:pt idx="5">
                  <c:v>16259.467492124713</c:v>
                </c:pt>
                <c:pt idx="6">
                  <c:v>16363.607607343271</c:v>
                </c:pt>
                <c:pt idx="7">
                  <c:v>16435.531209371773</c:v>
                </c:pt>
                <c:pt idx="8">
                  <c:v>16599.968189445543</c:v>
                </c:pt>
                <c:pt idx="9">
                  <c:v>16763.663242763057</c:v>
                </c:pt>
                <c:pt idx="10">
                  <c:v>16915.56155174394</c:v>
                </c:pt>
                <c:pt idx="11">
                  <c:v>17048.893959740355</c:v>
                </c:pt>
                <c:pt idx="12">
                  <c:v>17165.80945937907</c:v>
                </c:pt>
                <c:pt idx="13">
                  <c:v>17272.56077266964</c:v>
                </c:pt>
                <c:pt idx="14">
                  <c:v>17357.878335069196</c:v>
                </c:pt>
                <c:pt idx="15">
                  <c:v>17416.658279599982</c:v>
                </c:pt>
                <c:pt idx="16">
                  <c:v>17447.350829996474</c:v>
                </c:pt>
                <c:pt idx="17">
                  <c:v>17256.17607694264</c:v>
                </c:pt>
                <c:pt idx="18">
                  <c:v>17290.112817521833</c:v>
                </c:pt>
                <c:pt idx="19">
                  <c:v>17313.683533172192</c:v>
                </c:pt>
                <c:pt idx="20">
                  <c:v>17326.902931981043</c:v>
                </c:pt>
              </c:numCache>
            </c:numRef>
          </c:val>
        </c:ser>
        <c:ser>
          <c:idx val="9"/>
          <c:order val="2"/>
          <c:tx>
            <c:strRef>
              <c:f>'5-23'!$A$10</c:f>
              <c:strCache>
                <c:ptCount val="1"/>
                <c:pt idx="0">
                  <c:v>03- Galán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'5-23'!$B$10:$V$10</c:f>
              <c:numCache>
                <c:formatCode>#,##0.0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0"/>
          <c:order val="3"/>
          <c:tx>
            <c:strRef>
              <c:f>'5-23'!$A$11</c:f>
              <c:strCache>
                <c:ptCount val="1"/>
                <c:pt idx="0">
                  <c:v>04- Lisama</c:v>
                </c:pt>
              </c:strCache>
            </c:strRef>
          </c:tx>
          <c:spPr>
            <a:solidFill>
              <a:srgbClr val="005305"/>
            </a:solidFill>
            <a:ln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'5-23'!$B$11:$V$11</c:f>
              <c:numCache>
                <c:formatCode>#,##0.0</c:formatCode>
                <c:ptCount val="21"/>
                <c:pt idx="0">
                  <c:v>6391.0897659783195</c:v>
                </c:pt>
                <c:pt idx="1">
                  <c:v>6471.1209804116779</c:v>
                </c:pt>
                <c:pt idx="2">
                  <c:v>6546.5716066158211</c:v>
                </c:pt>
                <c:pt idx="3">
                  <c:v>6605.060946064139</c:v>
                </c:pt>
                <c:pt idx="4">
                  <c:v>6641.3374501214075</c:v>
                </c:pt>
                <c:pt idx="5">
                  <c:v>6670.5211012747268</c:v>
                </c:pt>
                <c:pt idx="6">
                  <c:v>6703.8453151358899</c:v>
                </c:pt>
                <c:pt idx="7">
                  <c:v>6726.8604375085961</c:v>
                </c:pt>
                <c:pt idx="8">
                  <c:v>6779.4792874029108</c:v>
                </c:pt>
                <c:pt idx="9">
                  <c:v>6831.8607251737321</c:v>
                </c:pt>
                <c:pt idx="10">
                  <c:v>6880.4672753297837</c:v>
                </c:pt>
                <c:pt idx="11">
                  <c:v>6923.1328482396202</c:v>
                </c:pt>
                <c:pt idx="12">
                  <c:v>6960.5451086876565</c:v>
                </c:pt>
                <c:pt idx="13">
                  <c:v>6994.704890310607</c:v>
                </c:pt>
                <c:pt idx="14">
                  <c:v>7022.0059998739016</c:v>
                </c:pt>
                <c:pt idx="15">
                  <c:v>7040.8152304780724</c:v>
                </c:pt>
                <c:pt idx="16">
                  <c:v>7050.6366629895574</c:v>
                </c:pt>
                <c:pt idx="17">
                  <c:v>6989.4618856979205</c:v>
                </c:pt>
                <c:pt idx="18">
                  <c:v>7000.3214396597959</c:v>
                </c:pt>
                <c:pt idx="19">
                  <c:v>7007.8639276582453</c:v>
                </c:pt>
                <c:pt idx="20">
                  <c:v>7012.0940561932257</c:v>
                </c:pt>
              </c:numCache>
            </c:numRef>
          </c:val>
        </c:ser>
        <c:ser>
          <c:idx val="11"/>
          <c:order val="4"/>
          <c:tx>
            <c:strRef>
              <c:f>'5-23'!$A$12</c:f>
              <c:strCache>
                <c:ptCount val="1"/>
                <c:pt idx="0">
                  <c:v>05- Ayacucho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'5-23'!$B$12:$V$12</c:f>
              <c:numCache>
                <c:formatCode>#,##0.0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2"/>
          <c:order val="5"/>
          <c:tx>
            <c:strRef>
              <c:f>'5-23'!$A$13</c:f>
              <c:strCache>
                <c:ptCount val="1"/>
                <c:pt idx="0">
                  <c:v>06- Chimitá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'5-23'!$B$13:$V$13</c:f>
              <c:numCache>
                <c:formatCode>#,##0.0</c:formatCode>
                <c:ptCount val="21"/>
                <c:pt idx="0">
                  <c:v>10897.837811739286</c:v>
                </c:pt>
                <c:pt idx="1">
                  <c:v>11133.698160366956</c:v>
                </c:pt>
                <c:pt idx="2">
                  <c:v>11356.059037015952</c:v>
                </c:pt>
                <c:pt idx="3">
                  <c:v>11528.433229897526</c:v>
                </c:pt>
                <c:pt idx="4">
                  <c:v>11635.343876631061</c:v>
                </c:pt>
                <c:pt idx="5">
                  <c:v>11721.351144969862</c:v>
                </c:pt>
                <c:pt idx="6">
                  <c:v>11819.561084112815</c:v>
                </c:pt>
                <c:pt idx="7">
                  <c:v>11887.389053799006</c:v>
                </c:pt>
                <c:pt idx="8">
                  <c:v>12042.462300760595</c:v>
                </c:pt>
                <c:pt idx="9">
                  <c:v>12196.835869395274</c:v>
                </c:pt>
                <c:pt idx="10">
                  <c:v>12340.084449921824</c:v>
                </c:pt>
                <c:pt idx="11">
                  <c:v>12465.824349936622</c:v>
                </c:pt>
                <c:pt idx="12">
                  <c:v>12576.082189389635</c:v>
                </c:pt>
                <c:pt idx="13">
                  <c:v>12676.754634006147</c:v>
                </c:pt>
                <c:pt idx="14">
                  <c:v>12757.213855637508</c:v>
                </c:pt>
                <c:pt idx="15">
                  <c:v>12812.646622953722</c:v>
                </c:pt>
                <c:pt idx="16">
                  <c:v>12841.591410466732</c:v>
                </c:pt>
                <c:pt idx="17">
                  <c:v>12661.302951752408</c:v>
                </c:pt>
                <c:pt idx="18">
                  <c:v>12693.307191617116</c:v>
                </c:pt>
                <c:pt idx="19">
                  <c:v>12715.535691602154</c:v>
                </c:pt>
                <c:pt idx="20">
                  <c:v>12728.002322254513</c:v>
                </c:pt>
              </c:numCache>
            </c:numRef>
          </c:val>
        </c:ser>
        <c:ser>
          <c:idx val="0"/>
          <c:order val="6"/>
          <c:tx>
            <c:strRef>
              <c:f>'5-23'!$A$14</c:f>
              <c:strCache>
                <c:ptCount val="1"/>
                <c:pt idx="0">
                  <c:v>07- Sebastopol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'5-23'!$B$14:$V$14</c:f>
              <c:numCache>
                <c:formatCode>#,##0.0</c:formatCode>
                <c:ptCount val="21"/>
                <c:pt idx="0">
                  <c:v>501.43505298517675</c:v>
                </c:pt>
                <c:pt idx="1">
                  <c:v>518.77309570865555</c:v>
                </c:pt>
                <c:pt idx="2">
                  <c:v>535.11879519482261</c:v>
                </c:pt>
                <c:pt idx="3">
                  <c:v>547.78998447269419</c:v>
                </c:pt>
                <c:pt idx="4">
                  <c:v>555.64896276830802</c:v>
                </c:pt>
                <c:pt idx="5">
                  <c:v>561.97133828273525</c:v>
                </c:pt>
                <c:pt idx="6">
                  <c:v>569.19072946331369</c:v>
                </c:pt>
                <c:pt idx="7">
                  <c:v>574.17674870354858</c:v>
                </c:pt>
                <c:pt idx="8">
                  <c:v>585.57614922479911</c:v>
                </c:pt>
                <c:pt idx="9">
                  <c:v>596.92411654502541</c:v>
                </c:pt>
                <c:pt idx="10">
                  <c:v>607.45428841875446</c:v>
                </c:pt>
                <c:pt idx="11">
                  <c:v>616.6974010113845</c:v>
                </c:pt>
                <c:pt idx="12">
                  <c:v>624.80243071289055</c:v>
                </c:pt>
                <c:pt idx="13">
                  <c:v>632.20284013310015</c:v>
                </c:pt>
                <c:pt idx="14">
                  <c:v>638.11737994557438</c:v>
                </c:pt>
                <c:pt idx="15">
                  <c:v>642.19223056629642</c:v>
                </c:pt>
                <c:pt idx="16">
                  <c:v>644.31995557578841</c:v>
                </c:pt>
                <c:pt idx="17">
                  <c:v>631.06699034476696</c:v>
                </c:pt>
                <c:pt idx="18">
                  <c:v>633.41961502854849</c:v>
                </c:pt>
                <c:pt idx="19">
                  <c:v>635.05362720847529</c:v>
                </c:pt>
                <c:pt idx="20">
                  <c:v>635.97004650542829</c:v>
                </c:pt>
              </c:numCache>
            </c:numRef>
          </c:val>
        </c:ser>
        <c:ser>
          <c:idx val="1"/>
          <c:order val="7"/>
          <c:tx>
            <c:strRef>
              <c:f>'5-23'!$A$15</c:f>
              <c:strCache>
                <c:ptCount val="1"/>
                <c:pt idx="0">
                  <c:v>08- Salgar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'5-23'!$B$15:$V$15</c:f>
              <c:numCache>
                <c:formatCode>#,##0.0</c:formatCode>
                <c:ptCount val="21"/>
                <c:pt idx="0">
                  <c:v>237.9652692006415</c:v>
                </c:pt>
                <c:pt idx="1">
                  <c:v>246.19335772285899</c:v>
                </c:pt>
                <c:pt idx="2">
                  <c:v>253.95051142669774</c:v>
                </c:pt>
                <c:pt idx="3">
                  <c:v>259.96385841879584</c:v>
                </c:pt>
                <c:pt idx="4">
                  <c:v>263.6934817760465</c:v>
                </c:pt>
                <c:pt idx="5">
                  <c:v>266.6938818923158</c:v>
                </c:pt>
                <c:pt idx="6">
                  <c:v>270.11997736674186</c:v>
                </c:pt>
                <c:pt idx="7">
                  <c:v>272.48618492179514</c:v>
                </c:pt>
                <c:pt idx="8">
                  <c:v>277.89598106112794</c:v>
                </c:pt>
                <c:pt idx="9">
                  <c:v>283.28136862460474</c:v>
                </c:pt>
                <c:pt idx="10">
                  <c:v>288.27865624888062</c:v>
                </c:pt>
                <c:pt idx="11">
                  <c:v>292.66514611085302</c:v>
                </c:pt>
                <c:pt idx="12">
                  <c:v>296.51153770895917</c:v>
                </c:pt>
                <c:pt idx="13">
                  <c:v>300.02353873360067</c:v>
                </c:pt>
                <c:pt idx="14">
                  <c:v>302.8303928820979</c:v>
                </c:pt>
                <c:pt idx="15">
                  <c:v>304.76418853347849</c:v>
                </c:pt>
                <c:pt idx="16">
                  <c:v>305.7739397498213</c:v>
                </c:pt>
                <c:pt idx="17">
                  <c:v>299.48450022992398</c:v>
                </c:pt>
                <c:pt idx="18">
                  <c:v>300.60098174207843</c:v>
                </c:pt>
                <c:pt idx="19">
                  <c:v>301.37643241302487</c:v>
                </c:pt>
                <c:pt idx="20">
                  <c:v>301.81133612269133</c:v>
                </c:pt>
              </c:numCache>
            </c:numRef>
          </c:val>
        </c:ser>
        <c:ser>
          <c:idx val="2"/>
          <c:order val="8"/>
          <c:tx>
            <c:strRef>
              <c:f>'5-23'!$A$16</c:f>
              <c:strCache>
                <c:ptCount val="1"/>
                <c:pt idx="0">
                  <c:v>09- Mansilla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'5-23'!$B$16:$V$16</c:f>
              <c:numCache>
                <c:formatCode>#,##0.0</c:formatCode>
                <c:ptCount val="21"/>
                <c:pt idx="0">
                  <c:v>16462.45100648599</c:v>
                </c:pt>
                <c:pt idx="1">
                  <c:v>17031.670643574402</c:v>
                </c:pt>
                <c:pt idx="2">
                  <c:v>17568.310982848259</c:v>
                </c:pt>
                <c:pt idx="3">
                  <c:v>17984.314673533674</c:v>
                </c:pt>
                <c:pt idx="4">
                  <c:v>18242.33023184448</c:v>
                </c:pt>
                <c:pt idx="5">
                  <c:v>18449.898084413297</c:v>
                </c:pt>
                <c:pt idx="6">
                  <c:v>18686.915566337215</c:v>
                </c:pt>
                <c:pt idx="7">
                  <c:v>18850.60994105455</c:v>
                </c:pt>
                <c:pt idx="8">
                  <c:v>19224.85994904102</c:v>
                </c:pt>
                <c:pt idx="9">
                  <c:v>19597.421370346266</c:v>
                </c:pt>
                <c:pt idx="10">
                  <c:v>19943.134015541546</c:v>
                </c:pt>
                <c:pt idx="11">
                  <c:v>20246.591636419329</c:v>
                </c:pt>
                <c:pt idx="12">
                  <c:v>20512.685228346782</c:v>
                </c:pt>
                <c:pt idx="13">
                  <c:v>20755.645661174232</c:v>
                </c:pt>
                <c:pt idx="14">
                  <c:v>20949.823992563539</c:v>
                </c:pt>
                <c:pt idx="15">
                  <c:v>21083.604086920779</c:v>
                </c:pt>
                <c:pt idx="16">
                  <c:v>21153.458734128842</c:v>
                </c:pt>
                <c:pt idx="17">
                  <c:v>20718.354946494754</c:v>
                </c:pt>
                <c:pt idx="18">
                  <c:v>20795.593201704141</c:v>
                </c:pt>
                <c:pt idx="19">
                  <c:v>20849.238923709228</c:v>
                </c:pt>
                <c:pt idx="20">
                  <c:v>20879.325587351246</c:v>
                </c:pt>
              </c:numCache>
            </c:numRef>
          </c:val>
        </c:ser>
        <c:ser>
          <c:idx val="3"/>
          <c:order val="9"/>
          <c:tx>
            <c:strRef>
              <c:f>'5-23'!$A$17</c:f>
              <c:strCache>
                <c:ptCount val="1"/>
                <c:pt idx="0">
                  <c:v>10- Puente Aranda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'5-23'!$B$17:$V$17</c:f>
              <c:numCache>
                <c:formatCode>#,##0.0</c:formatCode>
                <c:ptCount val="21"/>
                <c:pt idx="0">
                  <c:v>22301.245839747382</c:v>
                </c:pt>
                <c:pt idx="1">
                  <c:v>23072.352587978192</c:v>
                </c:pt>
                <c:pt idx="2">
                  <c:v>23799.325025372633</c:v>
                </c:pt>
                <c:pt idx="3">
                  <c:v>24362.874193875094</c:v>
                </c:pt>
                <c:pt idx="4">
                  <c:v>24712.401028858651</c:v>
                </c:pt>
                <c:pt idx="5">
                  <c:v>24993.587694607384</c:v>
                </c:pt>
                <c:pt idx="6">
                  <c:v>25314.668992320625</c:v>
                </c:pt>
                <c:pt idx="7">
                  <c:v>25536.421421027422</c:v>
                </c:pt>
                <c:pt idx="8">
                  <c:v>26043.40798276999</c:v>
                </c:pt>
                <c:pt idx="9">
                  <c:v>26548.107060912149</c:v>
                </c:pt>
                <c:pt idx="10">
                  <c:v>27016.434814013541</c:v>
                </c:pt>
                <c:pt idx="11">
                  <c:v>27427.520806158573</c:v>
                </c:pt>
                <c:pt idx="12">
                  <c:v>27787.990739075456</c:v>
                </c:pt>
                <c:pt idx="13">
                  <c:v>28117.122794787072</c:v>
                </c:pt>
                <c:pt idx="14">
                  <c:v>28380.171031247042</c:v>
                </c:pt>
                <c:pt idx="15">
                  <c:v>28561.399377594134</c:v>
                </c:pt>
                <c:pt idx="16">
                  <c:v>28656.029615814565</c:v>
                </c:pt>
                <c:pt idx="17">
                  <c:v>28066.606052457555</c:v>
                </c:pt>
                <c:pt idx="18">
                  <c:v>28171.238668644481</c:v>
                </c:pt>
                <c:pt idx="19">
                  <c:v>28243.911105708361</c:v>
                </c:pt>
                <c:pt idx="20">
                  <c:v>28284.668711128976</c:v>
                </c:pt>
              </c:numCache>
            </c:numRef>
          </c:val>
        </c:ser>
        <c:ser>
          <c:idx val="4"/>
          <c:order val="10"/>
          <c:tx>
            <c:strRef>
              <c:f>'5-23'!$A$18</c:f>
              <c:strCache>
                <c:ptCount val="1"/>
                <c:pt idx="0">
                  <c:v>11- Tocancipá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'5-23'!$B$18:$V$18</c:f>
              <c:numCache>
                <c:formatCode>#,##0.0</c:formatCode>
                <c:ptCount val="21"/>
                <c:pt idx="0">
                  <c:v>479.01891848869229</c:v>
                </c:pt>
                <c:pt idx="1">
                  <c:v>495.5818819765222</c:v>
                </c:pt>
                <c:pt idx="2">
                  <c:v>511.19686390327718</c:v>
                </c:pt>
                <c:pt idx="3">
                  <c:v>523.30160079336235</c:v>
                </c:pt>
                <c:pt idx="4">
                  <c:v>530.80925160712059</c:v>
                </c:pt>
                <c:pt idx="5">
                  <c:v>536.84899187491919</c:v>
                </c:pt>
                <c:pt idx="6">
                  <c:v>543.74564765293042</c:v>
                </c:pt>
                <c:pt idx="7">
                  <c:v>548.50877206914799</c:v>
                </c:pt>
                <c:pt idx="8">
                  <c:v>559.39857420125054</c:v>
                </c:pt>
                <c:pt idx="9">
                  <c:v>570.23924240028941</c:v>
                </c:pt>
                <c:pt idx="10">
                  <c:v>580.298673850932</c:v>
                </c:pt>
                <c:pt idx="11">
                  <c:v>589.12858267208856</c:v>
                </c:pt>
                <c:pt idx="12">
                  <c:v>596.87128541857749</c:v>
                </c:pt>
                <c:pt idx="13">
                  <c:v>603.94086720337361</c:v>
                </c:pt>
                <c:pt idx="14">
                  <c:v>609.59100364170808</c:v>
                </c:pt>
                <c:pt idx="15">
                  <c:v>613.48369228746765</c:v>
                </c:pt>
                <c:pt idx="16">
                  <c:v>615.51629955499016</c:v>
                </c:pt>
                <c:pt idx="17">
                  <c:v>602.85579440295055</c:v>
                </c:pt>
                <c:pt idx="18">
                  <c:v>605.10324743784668</c:v>
                </c:pt>
                <c:pt idx="19">
                  <c:v>606.66421279630367</c:v>
                </c:pt>
                <c:pt idx="20">
                  <c:v>607.53966451810709</c:v>
                </c:pt>
              </c:numCache>
            </c:numRef>
          </c:val>
        </c:ser>
        <c:ser>
          <c:idx val="5"/>
          <c:order val="11"/>
          <c:tx>
            <c:strRef>
              <c:f>'5-23'!$A$19</c:f>
              <c:strCache>
                <c:ptCount val="1"/>
                <c:pt idx="0">
                  <c:v>12 - Gualanday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'5-23'!$B$19:$V$19</c:f>
              <c:numCache>
                <c:formatCode>#,##0.0</c:formatCode>
                <c:ptCount val="21"/>
                <c:pt idx="0">
                  <c:v>4418.7648739485576</c:v>
                </c:pt>
                <c:pt idx="1">
                  <c:v>4571.5518275399181</c:v>
                </c:pt>
                <c:pt idx="2">
                  <c:v>4715.5940166521523</c:v>
                </c:pt>
                <c:pt idx="3">
                  <c:v>4827.2555484076265</c:v>
                </c:pt>
                <c:pt idx="4">
                  <c:v>4896.5107331639438</c:v>
                </c:pt>
                <c:pt idx="5">
                  <c:v>4952.225008974433</c:v>
                </c:pt>
                <c:pt idx="6">
                  <c:v>5015.8440000483934</c:v>
                </c:pt>
                <c:pt idx="7">
                  <c:v>5059.7819867296566</c:v>
                </c:pt>
                <c:pt idx="8">
                  <c:v>5160.2362136679194</c:v>
                </c:pt>
                <c:pt idx="9">
                  <c:v>5260.2371990135016</c:v>
                </c:pt>
                <c:pt idx="10">
                  <c:v>5353.0315765012092</c:v>
                </c:pt>
                <c:pt idx="11">
                  <c:v>5434.4840816803244</c:v>
                </c:pt>
                <c:pt idx="12">
                  <c:v>5505.9075299097885</c:v>
                </c:pt>
                <c:pt idx="13">
                  <c:v>5571.1216967379423</c:v>
                </c:pt>
                <c:pt idx="14">
                  <c:v>5623.2420274035858</c:v>
                </c:pt>
                <c:pt idx="15">
                  <c:v>5659.1505796323154</c:v>
                </c:pt>
                <c:pt idx="16">
                  <c:v>5677.900598158928</c:v>
                </c:pt>
                <c:pt idx="17">
                  <c:v>5561.1123184208736</c:v>
                </c:pt>
                <c:pt idx="18">
                  <c:v>5581.8442063341527</c:v>
                </c:pt>
                <c:pt idx="19">
                  <c:v>5596.2435100551047</c:v>
                </c:pt>
                <c:pt idx="20">
                  <c:v>5604.319214725283</c:v>
                </c:pt>
              </c:numCache>
            </c:numRef>
          </c:val>
        </c:ser>
        <c:ser>
          <c:idx val="6"/>
          <c:order val="12"/>
          <c:tx>
            <c:strRef>
              <c:f>'5-23'!$A$20</c:f>
              <c:strCache>
                <c:ptCount val="1"/>
                <c:pt idx="0">
                  <c:v>13- Neiva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'5-23'!$B$20:$V$20</c:f>
              <c:numCache>
                <c:formatCode>#,##0.0</c:formatCode>
                <c:ptCount val="21"/>
                <c:pt idx="0">
                  <c:v>4932.4354708028841</c:v>
                </c:pt>
                <c:pt idx="1">
                  <c:v>5102.9835336366768</c:v>
                </c:pt>
                <c:pt idx="2">
                  <c:v>5263.7702745329871</c:v>
                </c:pt>
                <c:pt idx="3">
                  <c:v>5388.4121859417573</c:v>
                </c:pt>
                <c:pt idx="4">
                  <c:v>5465.7181163484656</c:v>
                </c:pt>
                <c:pt idx="5">
                  <c:v>5527.9090403005212</c:v>
                </c:pt>
                <c:pt idx="6">
                  <c:v>5598.923583310022</c:v>
                </c:pt>
                <c:pt idx="7">
                  <c:v>5647.9692533568805</c:v>
                </c:pt>
                <c:pt idx="8">
                  <c:v>5760.1010382055301</c:v>
                </c:pt>
                <c:pt idx="9">
                  <c:v>5871.726893236153</c:v>
                </c:pt>
                <c:pt idx="10">
                  <c:v>5975.3083898914483</c:v>
                </c:pt>
                <c:pt idx="11">
                  <c:v>6066.2295493538713</c:v>
                </c:pt>
                <c:pt idx="12">
                  <c:v>6145.9557985532883</c:v>
                </c:pt>
                <c:pt idx="13">
                  <c:v>6218.7509525924779</c:v>
                </c:pt>
                <c:pt idx="14">
                  <c:v>6276.9301440766967</c:v>
                </c:pt>
                <c:pt idx="15">
                  <c:v>6317.0129775767045</c:v>
                </c:pt>
                <c:pt idx="16">
                  <c:v>6337.9426398459336</c:v>
                </c:pt>
                <c:pt idx="17">
                  <c:v>6207.5780085549104</c:v>
                </c:pt>
                <c:pt idx="18">
                  <c:v>6230.7199276742213</c:v>
                </c:pt>
                <c:pt idx="19">
                  <c:v>6246.7931151947469</c:v>
                </c:pt>
                <c:pt idx="20">
                  <c:v>6255.807600758747</c:v>
                </c:pt>
              </c:numCache>
            </c:numRef>
          </c:val>
        </c:ser>
        <c:ser>
          <c:idx val="13"/>
          <c:order val="13"/>
          <c:tx>
            <c:strRef>
              <c:f>'5-23'!$A$21</c:f>
              <c:strCache>
                <c:ptCount val="1"/>
                <c:pt idx="0">
                  <c:v>14- Manizales</c:v>
                </c:pt>
              </c:strCache>
            </c:strRef>
          </c:tx>
          <c:spPr>
            <a:solidFill>
              <a:srgbClr val="00FFCC"/>
            </a:solidFill>
            <a:ln w="25400"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'5-23'!$B$21:$V$21</c:f>
              <c:numCache>
                <c:formatCode>#,##0.0</c:formatCode>
                <c:ptCount val="21"/>
                <c:pt idx="0">
                  <c:v>1293.1085495099469</c:v>
                </c:pt>
                <c:pt idx="1">
                  <c:v>1337.8201649904106</c:v>
                </c:pt>
                <c:pt idx="2">
                  <c:v>1379.9727102252325</c:v>
                </c:pt>
                <c:pt idx="3">
                  <c:v>1412.649371121053</c:v>
                </c:pt>
                <c:pt idx="4">
                  <c:v>1432.9162271455198</c:v>
                </c:pt>
                <c:pt idx="5">
                  <c:v>1449.2204679086001</c:v>
                </c:pt>
                <c:pt idx="6">
                  <c:v>1467.8379466873296</c:v>
                </c:pt>
                <c:pt idx="7">
                  <c:v>1480.6959710100914</c:v>
                </c:pt>
                <c:pt idx="8">
                  <c:v>1510.0929231887678</c:v>
                </c:pt>
                <c:pt idx="9">
                  <c:v>1539.3572386250039</c:v>
                </c:pt>
                <c:pt idx="10">
                  <c:v>1566.5126103858427</c:v>
                </c:pt>
                <c:pt idx="11">
                  <c:v>1590.3488935624125</c:v>
                </c:pt>
                <c:pt idx="12">
                  <c:v>1611.2502707969225</c:v>
                </c:pt>
                <c:pt idx="13">
                  <c:v>1630.3345622404042</c:v>
                </c:pt>
                <c:pt idx="14">
                  <c:v>1645.5870699228963</c:v>
                </c:pt>
                <c:pt idx="15">
                  <c:v>1656.0953583727417</c:v>
                </c:pt>
                <c:pt idx="16">
                  <c:v>1661.5823688727066</c:v>
                </c:pt>
                <c:pt idx="17">
                  <c:v>1627.4054150587131</c:v>
                </c:pt>
                <c:pt idx="18">
                  <c:v>1633.4724003527706</c:v>
                </c:pt>
                <c:pt idx="19">
                  <c:v>1637.6862164936401</c:v>
                </c:pt>
                <c:pt idx="20">
                  <c:v>1640.0494928955807</c:v>
                </c:pt>
              </c:numCache>
            </c:numRef>
          </c:val>
        </c:ser>
        <c:ser>
          <c:idx val="14"/>
          <c:order val="14"/>
          <c:tx>
            <c:strRef>
              <c:f>'5-23'!$A$22</c:f>
              <c:strCache>
                <c:ptCount val="1"/>
                <c:pt idx="0">
                  <c:v>15- Pereira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'5-23'!$B$22:$V$22</c:f>
              <c:numCache>
                <c:formatCode>#,##0.0</c:formatCode>
                <c:ptCount val="21"/>
                <c:pt idx="0">
                  <c:v>3902.7529264989103</c:v>
                </c:pt>
                <c:pt idx="1">
                  <c:v>4037.6978143283222</c:v>
                </c:pt>
                <c:pt idx="2">
                  <c:v>4164.9191286850519</c:v>
                </c:pt>
                <c:pt idx="3">
                  <c:v>4263.5411152055995</c:v>
                </c:pt>
                <c:pt idx="4">
                  <c:v>4324.7088583857021</c:v>
                </c:pt>
                <c:pt idx="5">
                  <c:v>4373.9169649878659</c:v>
                </c:pt>
                <c:pt idx="6">
                  <c:v>4430.1066946244491</c:v>
                </c:pt>
                <c:pt idx="7">
                  <c:v>4468.9137167214494</c:v>
                </c:pt>
                <c:pt idx="8">
                  <c:v>4557.6371585306906</c:v>
                </c:pt>
                <c:pt idx="9">
                  <c:v>4645.960287129632</c:v>
                </c:pt>
                <c:pt idx="10">
                  <c:v>4727.9183769202709</c:v>
                </c:pt>
                <c:pt idx="11">
                  <c:v>4799.8590689522507</c:v>
                </c:pt>
                <c:pt idx="12">
                  <c:v>4862.9418713981504</c:v>
                </c:pt>
                <c:pt idx="13">
                  <c:v>4920.5404962850043</c:v>
                </c:pt>
                <c:pt idx="14">
                  <c:v>4966.5743493724758</c:v>
                </c:pt>
                <c:pt idx="15">
                  <c:v>4998.2895936307168</c:v>
                </c:pt>
                <c:pt idx="16">
                  <c:v>5014.850033428741</c:v>
                </c:pt>
                <c:pt idx="17">
                  <c:v>4911.6999873116292</c:v>
                </c:pt>
                <c:pt idx="18">
                  <c:v>4930.0108589088995</c:v>
                </c:pt>
                <c:pt idx="19">
                  <c:v>4942.7286491375235</c:v>
                </c:pt>
                <c:pt idx="20">
                  <c:v>4949.8612938774368</c:v>
                </c:pt>
              </c:numCache>
            </c:numRef>
          </c:val>
        </c:ser>
        <c:ser>
          <c:idx val="15"/>
          <c:order val="15"/>
          <c:tx>
            <c:strRef>
              <c:f>'5-23'!$A$23</c:f>
              <c:strCache>
                <c:ptCount val="1"/>
                <c:pt idx="0">
                  <c:v>16- Cartago</c:v>
                </c:pt>
              </c:strCache>
            </c:strRef>
          </c:tx>
          <c:spPr>
            <a:solidFill>
              <a:srgbClr val="E68900"/>
            </a:solidFill>
            <a:ln w="25400"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'5-23'!$B$23:$V$23</c:f>
              <c:numCache>
                <c:formatCode>#,##0.0</c:formatCode>
                <c:ptCount val="21"/>
                <c:pt idx="0">
                  <c:v>3481.517202467413</c:v>
                </c:pt>
                <c:pt idx="1">
                  <c:v>3601.8970874386591</c:v>
                </c:pt>
                <c:pt idx="2">
                  <c:v>3715.3870271799397</c:v>
                </c:pt>
                <c:pt idx="3">
                  <c:v>3803.3644495480057</c:v>
                </c:pt>
                <c:pt idx="4">
                  <c:v>3857.930176389616</c:v>
                </c:pt>
                <c:pt idx="5">
                  <c:v>3901.8271057783713</c:v>
                </c:pt>
                <c:pt idx="6">
                  <c:v>3951.9521108750305</c:v>
                </c:pt>
                <c:pt idx="7">
                  <c:v>3986.5705757257997</c:v>
                </c:pt>
                <c:pt idx="8">
                  <c:v>4065.717832736018</c:v>
                </c:pt>
                <c:pt idx="9">
                  <c:v>4144.5079835306287</c:v>
                </c:pt>
                <c:pt idx="10">
                  <c:v>4217.620093075172</c:v>
                </c:pt>
                <c:pt idx="11">
                  <c:v>4281.7960123772</c:v>
                </c:pt>
                <c:pt idx="12">
                  <c:v>4338.0701004456641</c:v>
                </c:pt>
                <c:pt idx="13">
                  <c:v>4389.4519345403842</c:v>
                </c:pt>
                <c:pt idx="14">
                  <c:v>4430.5172170315464</c:v>
                </c:pt>
                <c:pt idx="15">
                  <c:v>4458.809340705533</c:v>
                </c:pt>
                <c:pt idx="16">
                  <c:v>4473.5823630113464</c:v>
                </c:pt>
                <c:pt idx="17">
                  <c:v>4381.5656079783321</c:v>
                </c:pt>
                <c:pt idx="18">
                  <c:v>4397.9001327762562</c:v>
                </c:pt>
                <c:pt idx="19">
                  <c:v>4409.245254102716</c:v>
                </c:pt>
                <c:pt idx="20">
                  <c:v>4415.6080512945364</c:v>
                </c:pt>
              </c:numCache>
            </c:numRef>
          </c:val>
        </c:ser>
        <c:ser>
          <c:idx val="16"/>
          <c:order val="16"/>
          <c:tx>
            <c:strRef>
              <c:f>'5-23'!$A$24</c:f>
              <c:strCache>
                <c:ptCount val="1"/>
                <c:pt idx="0">
                  <c:v>17- Medellín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'5-23'!$B$24:$V$24</c:f>
              <c:numCache>
                <c:formatCode>#,##0.0</c:formatCode>
                <c:ptCount val="21"/>
                <c:pt idx="0">
                  <c:v>15307.720786996084</c:v>
                </c:pt>
                <c:pt idx="1">
                  <c:v>15837.013494843271</c:v>
                </c:pt>
                <c:pt idx="2">
                  <c:v>16336.012123504734</c:v>
                </c:pt>
                <c:pt idx="3">
                  <c:v>16722.835953131518</c:v>
                </c:pt>
                <c:pt idx="4">
                  <c:v>16962.753455316742</c:v>
                </c:pt>
                <c:pt idx="5">
                  <c:v>17155.761819030504</c:v>
                </c:pt>
                <c:pt idx="6">
                  <c:v>17376.154118664301</c:v>
                </c:pt>
                <c:pt idx="7">
                  <c:v>17528.366433925716</c:v>
                </c:pt>
                <c:pt idx="8">
                  <c:v>17876.365320879479</c:v>
                </c:pt>
                <c:pt idx="9">
                  <c:v>18222.794064151072</c:v>
                </c:pt>
                <c:pt idx="10">
                  <c:v>18544.257292384718</c:v>
                </c:pt>
                <c:pt idx="11">
                  <c:v>18826.429402069542</c:v>
                </c:pt>
                <c:pt idx="12">
                  <c:v>19073.858318142215</c:v>
                </c:pt>
                <c:pt idx="13">
                  <c:v>19299.776710643131</c:v>
                </c:pt>
                <c:pt idx="14">
                  <c:v>19480.33473803657</c:v>
                </c:pt>
                <c:pt idx="15">
                  <c:v>19604.731058515932</c:v>
                </c:pt>
                <c:pt idx="16">
                  <c:v>19669.685872031485</c:v>
                </c:pt>
                <c:pt idx="17">
                  <c:v>19265.101688798808</c:v>
                </c:pt>
                <c:pt idx="18">
                  <c:v>19336.922199873017</c:v>
                </c:pt>
                <c:pt idx="19">
                  <c:v>19386.805035275058</c:v>
                </c:pt>
                <c:pt idx="20">
                  <c:v>19414.781321811181</c:v>
                </c:pt>
              </c:numCache>
            </c:numRef>
          </c:val>
        </c:ser>
        <c:ser>
          <c:idx val="17"/>
          <c:order val="17"/>
          <c:tx>
            <c:strRef>
              <c:f>'5-23'!$A$25</c:f>
              <c:strCache>
                <c:ptCount val="1"/>
                <c:pt idx="0">
                  <c:v>18- Yumbo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'5-23'!$B$25:$V$25</c:f>
              <c:numCache>
                <c:formatCode>#,##0.0</c:formatCode>
                <c:ptCount val="21"/>
                <c:pt idx="0">
                  <c:v>17713.828352870281</c:v>
                </c:pt>
                <c:pt idx="1">
                  <c:v>18326.316672045516</c:v>
                </c:pt>
                <c:pt idx="2">
                  <c:v>18903.749209483467</c:v>
                </c:pt>
                <c:pt idx="3">
                  <c:v>19351.375019762792</c:v>
                </c:pt>
                <c:pt idx="4">
                  <c:v>19629.003382057501</c:v>
                </c:pt>
                <c:pt idx="5">
                  <c:v>19852.34930488086</c:v>
                </c:pt>
                <c:pt idx="6">
                  <c:v>20107.383442250539</c:v>
                </c:pt>
                <c:pt idx="7">
                  <c:v>20283.520887089759</c:v>
                </c:pt>
                <c:pt idx="8">
                  <c:v>20686.219148722903</c:v>
                </c:pt>
                <c:pt idx="9">
                  <c:v>21087.100467385742</c:v>
                </c:pt>
                <c:pt idx="10">
                  <c:v>21459.092126100062</c:v>
                </c:pt>
                <c:pt idx="11">
                  <c:v>21785.616785549715</c:v>
                </c:pt>
                <c:pt idx="12">
                  <c:v>22071.937225400652</c:v>
                </c:pt>
                <c:pt idx="13">
                  <c:v>22333.366061358858</c:v>
                </c:pt>
                <c:pt idx="14">
                  <c:v>22542.304671455353</c:v>
                </c:pt>
                <c:pt idx="15">
                  <c:v>22686.253930744955</c:v>
                </c:pt>
                <c:pt idx="16">
                  <c:v>22761.418511633088</c:v>
                </c:pt>
                <c:pt idx="17">
                  <c:v>22293.240728944627</c:v>
                </c:pt>
                <c:pt idx="18">
                  <c:v>22376.350175679825</c:v>
                </c:pt>
                <c:pt idx="19">
                  <c:v>22434.07372553819</c:v>
                </c:pt>
                <c:pt idx="20">
                  <c:v>22466.447397918775</c:v>
                </c:pt>
              </c:numCache>
            </c:numRef>
          </c:val>
        </c:ser>
        <c:ser>
          <c:idx val="18"/>
          <c:order val="18"/>
          <c:tx>
            <c:strRef>
              <c:f>'5-23'!$A$26</c:f>
              <c:strCache>
                <c:ptCount val="1"/>
                <c:pt idx="0">
                  <c:v>19- Buenaventura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'5-23'!$B$26:$V$26</c:f>
              <c:numCache>
                <c:formatCode>#,##0.0</c:formatCode>
                <c:ptCount val="21"/>
                <c:pt idx="0">
                  <c:v>792.50421626545779</c:v>
                </c:pt>
                <c:pt idx="1">
                  <c:v>819.90651269118018</c:v>
                </c:pt>
                <c:pt idx="2">
                  <c:v>845.74043810879243</c:v>
                </c:pt>
                <c:pt idx="3">
                  <c:v>865.76690189114743</c:v>
                </c:pt>
                <c:pt idx="4">
                  <c:v>878.18779946847883</c:v>
                </c:pt>
                <c:pt idx="5">
                  <c:v>888.1801388994146</c:v>
                </c:pt>
                <c:pt idx="6">
                  <c:v>899.59018675190725</c:v>
                </c:pt>
                <c:pt idx="7">
                  <c:v>907.47045209582927</c:v>
                </c:pt>
                <c:pt idx="8">
                  <c:v>925.48688896478677</c:v>
                </c:pt>
                <c:pt idx="9">
                  <c:v>943.42203708373518</c:v>
                </c:pt>
                <c:pt idx="10">
                  <c:v>960.06468214464394</c:v>
                </c:pt>
                <c:pt idx="11">
                  <c:v>974.67316565106569</c:v>
                </c:pt>
                <c:pt idx="12">
                  <c:v>987.48294066212827</c:v>
                </c:pt>
                <c:pt idx="13">
                  <c:v>999.17908282987571</c:v>
                </c:pt>
                <c:pt idx="14">
                  <c:v>1008.5268492270413</c:v>
                </c:pt>
                <c:pt idx="15">
                  <c:v>1014.9670377985203</c:v>
                </c:pt>
                <c:pt idx="16">
                  <c:v>1018.3298482582943</c:v>
                </c:pt>
                <c:pt idx="17">
                  <c:v>997.38390369164176</c:v>
                </c:pt>
                <c:pt idx="18">
                  <c:v>1001.1021618590503</c:v>
                </c:pt>
                <c:pt idx="19">
                  <c:v>1003.684672862842</c:v>
                </c:pt>
                <c:pt idx="20">
                  <c:v>1005.1330481855853</c:v>
                </c:pt>
              </c:numCache>
            </c:numRef>
          </c:val>
        </c:ser>
        <c:ser>
          <c:idx val="19"/>
          <c:order val="19"/>
          <c:tx>
            <c:strRef>
              <c:f>'5-23'!$A$27</c:f>
              <c:strCache>
                <c:ptCount val="1"/>
                <c:pt idx="0">
                  <c:v>23- Import3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'5-23'!$B$7:$V$7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'5-23'!$B$27:$V$27</c:f>
              <c:numCache>
                <c:formatCode>#,##0.0</c:formatCode>
                <c:ptCount val="21"/>
                <c:pt idx="0">
                  <c:v>161.27883746126233</c:v>
                </c:pt>
                <c:pt idx="1">
                  <c:v>166.85535102498207</c:v>
                </c:pt>
                <c:pt idx="2">
                  <c:v>172.11269271843986</c:v>
                </c:pt>
                <c:pt idx="3">
                  <c:v>176.18818497575344</c:v>
                </c:pt>
                <c:pt idx="4">
                  <c:v>178.71590392081765</c:v>
                </c:pt>
                <c:pt idx="5">
                  <c:v>180.74939832231598</c:v>
                </c:pt>
                <c:pt idx="6">
                  <c:v>183.07140395365388</c:v>
                </c:pt>
                <c:pt idx="7">
                  <c:v>184.67508000668863</c:v>
                </c:pt>
                <c:pt idx="8">
                  <c:v>188.34152105997686</c:v>
                </c:pt>
                <c:pt idx="9">
                  <c:v>191.99141941881496</c:v>
                </c:pt>
                <c:pt idx="10">
                  <c:v>195.37828650748759</c:v>
                </c:pt>
                <c:pt idx="11">
                  <c:v>198.35119086387093</c:v>
                </c:pt>
                <c:pt idx="12">
                  <c:v>200.95804844206765</c:v>
                </c:pt>
                <c:pt idx="13">
                  <c:v>203.33827579339336</c:v>
                </c:pt>
                <c:pt idx="14">
                  <c:v>205.24059614255009</c:v>
                </c:pt>
                <c:pt idx="15">
                  <c:v>206.55120888696425</c:v>
                </c:pt>
                <c:pt idx="16">
                  <c:v>207.23555876223767</c:v>
                </c:pt>
                <c:pt idx="17">
                  <c:v>202.97294725821735</c:v>
                </c:pt>
                <c:pt idx="18">
                  <c:v>203.72963263895429</c:v>
                </c:pt>
                <c:pt idx="19">
                  <c:v>204.2551874106187</c:v>
                </c:pt>
                <c:pt idx="20">
                  <c:v>204.5499395185133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1146405360"/>
        <c:axId val="1146401832"/>
      </c:barChart>
      <c:catAx>
        <c:axId val="114640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01832"/>
        <c:crosses val="autoZero"/>
        <c:auto val="1"/>
        <c:lblAlgn val="ctr"/>
        <c:lblOffset val="100"/>
        <c:noMultiLvlLbl val="0"/>
      </c:catAx>
      <c:valAx>
        <c:axId val="1146401832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3.4887205387205381E-3"/>
              <c:y val="0.32776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0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540938853704352E-3"/>
          <c:y val="0.83029769625442129"/>
          <c:w val="0.99484590611462953"/>
          <c:h val="0.169702303745578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696917301611"/>
          <c:y val="2.1528333333333333E-2"/>
          <c:w val="0.85223023824666033"/>
          <c:h val="0.67521666666666669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'5-24'!$A$8</c:f>
              <c:strCache>
                <c:ptCount val="1"/>
                <c:pt idx="0">
                  <c:v>01- Mamonal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'5-24'!$B$8:$V$8</c:f>
              <c:numCache>
                <c:formatCode>#,##0.0</c:formatCode>
                <c:ptCount val="21"/>
                <c:pt idx="0">
                  <c:v>3128.286248387999</c:v>
                </c:pt>
                <c:pt idx="1">
                  <c:v>3313.0050343056964</c:v>
                </c:pt>
                <c:pt idx="2">
                  <c:v>3478.9864840101786</c:v>
                </c:pt>
                <c:pt idx="3">
                  <c:v>3623.9210519260114</c:v>
                </c:pt>
                <c:pt idx="4">
                  <c:v>3766.9115594200739</c:v>
                </c:pt>
                <c:pt idx="5">
                  <c:v>3896.9438798349283</c:v>
                </c:pt>
                <c:pt idx="6">
                  <c:v>4033.0234819665088</c:v>
                </c:pt>
                <c:pt idx="7">
                  <c:v>4111.8412209727258</c:v>
                </c:pt>
                <c:pt idx="8">
                  <c:v>4278.1487576706641</c:v>
                </c:pt>
                <c:pt idx="9">
                  <c:v>4441.0224990906281</c:v>
                </c:pt>
                <c:pt idx="10">
                  <c:v>4604.3718409232733</c:v>
                </c:pt>
                <c:pt idx="11">
                  <c:v>4762.6833525855227</c:v>
                </c:pt>
                <c:pt idx="12">
                  <c:v>4917.8138642956928</c:v>
                </c:pt>
                <c:pt idx="13">
                  <c:v>5069.0832677824446</c:v>
                </c:pt>
                <c:pt idx="14">
                  <c:v>5212.2849425724762</c:v>
                </c:pt>
                <c:pt idx="15">
                  <c:v>5347.5537286086546</c:v>
                </c:pt>
                <c:pt idx="16">
                  <c:v>5471.7077782809938</c:v>
                </c:pt>
                <c:pt idx="17">
                  <c:v>5500.3888638376784</c:v>
                </c:pt>
                <c:pt idx="18">
                  <c:v>5615.7525675512516</c:v>
                </c:pt>
                <c:pt idx="19">
                  <c:v>5726.5267764113114</c:v>
                </c:pt>
                <c:pt idx="20">
                  <c:v>5832.6870643213633</c:v>
                </c:pt>
              </c:numCache>
            </c:numRef>
          </c:val>
        </c:ser>
        <c:ser>
          <c:idx val="8"/>
          <c:order val="1"/>
          <c:tx>
            <c:strRef>
              <c:f>'5-24'!$A$9</c:f>
              <c:strCache>
                <c:ptCount val="1"/>
                <c:pt idx="0">
                  <c:v>02- Barranquilla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'5-24'!$B$9:$V$9</c:f>
              <c:numCache>
                <c:formatCode>#,##0.0</c:formatCode>
                <c:ptCount val="21"/>
                <c:pt idx="0">
                  <c:v>2860.3017261696305</c:v>
                </c:pt>
                <c:pt idx="1">
                  <c:v>3029.19658433314</c:v>
                </c:pt>
                <c:pt idx="2">
                  <c:v>3180.9592394758752</c:v>
                </c:pt>
                <c:pt idx="3">
                  <c:v>3313.4779931560815</c:v>
                </c:pt>
                <c:pt idx="4">
                  <c:v>3444.2192242764413</c:v>
                </c:pt>
                <c:pt idx="5">
                  <c:v>3563.1123309197692</c:v>
                </c:pt>
                <c:pt idx="6">
                  <c:v>3687.5346791220813</c:v>
                </c:pt>
                <c:pt idx="7">
                  <c:v>3759.6004995208509</c:v>
                </c:pt>
                <c:pt idx="8">
                  <c:v>3911.6613074271772</c:v>
                </c:pt>
                <c:pt idx="9">
                  <c:v>4060.5824759971224</c:v>
                </c:pt>
                <c:pt idx="10">
                  <c:v>4209.9385026885257</c:v>
                </c:pt>
                <c:pt idx="11">
                  <c:v>4354.6882647390394</c:v>
                </c:pt>
                <c:pt idx="12">
                  <c:v>4496.5295270771094</c:v>
                </c:pt>
                <c:pt idx="13">
                  <c:v>4634.8404428805343</c:v>
                </c:pt>
                <c:pt idx="14">
                  <c:v>4765.7747516585041</c:v>
                </c:pt>
                <c:pt idx="15">
                  <c:v>4889.4557422953176</c:v>
                </c:pt>
                <c:pt idx="16">
                  <c:v>5002.9741400352095</c:v>
                </c:pt>
                <c:pt idx="17">
                  <c:v>5029.1982614909994</c:v>
                </c:pt>
                <c:pt idx="18">
                  <c:v>5134.679337923596</c:v>
                </c:pt>
                <c:pt idx="19">
                  <c:v>5235.964078404355</c:v>
                </c:pt>
                <c:pt idx="20">
                  <c:v>5333.0301492974058</c:v>
                </c:pt>
              </c:numCache>
            </c:numRef>
          </c:val>
        </c:ser>
        <c:ser>
          <c:idx val="9"/>
          <c:order val="2"/>
          <c:tx>
            <c:strRef>
              <c:f>'5-24'!$A$10</c:f>
              <c:strCache>
                <c:ptCount val="1"/>
                <c:pt idx="0">
                  <c:v>03- Galán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'5-24'!$B$10:$V$10</c:f>
              <c:numCache>
                <c:formatCode>#,##0.0</c:formatCode>
                <c:ptCount val="21"/>
              </c:numCache>
            </c:numRef>
          </c:val>
        </c:ser>
        <c:ser>
          <c:idx val="10"/>
          <c:order val="3"/>
          <c:tx>
            <c:strRef>
              <c:f>'5-24'!$A$11</c:f>
              <c:strCache>
                <c:ptCount val="1"/>
                <c:pt idx="0">
                  <c:v>04- Lisama</c:v>
                </c:pt>
              </c:strCache>
            </c:strRef>
          </c:tx>
          <c:spPr>
            <a:solidFill>
              <a:srgbClr val="005305"/>
            </a:solidFill>
            <a:ln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'5-24'!$B$11:$V$11</c:f>
              <c:numCache>
                <c:formatCode>#,##0.0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1"/>
          <c:order val="4"/>
          <c:tx>
            <c:strRef>
              <c:f>'5-24'!$A$12</c:f>
              <c:strCache>
                <c:ptCount val="1"/>
                <c:pt idx="0">
                  <c:v>05- Ayacucho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'5-24'!$B$12:$V$12</c:f>
              <c:numCache>
                <c:formatCode>#,##0.0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2"/>
          <c:order val="5"/>
          <c:tx>
            <c:strRef>
              <c:f>'5-24'!$A$13</c:f>
              <c:strCache>
                <c:ptCount val="1"/>
                <c:pt idx="0">
                  <c:v>06- Chimitá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'5-24'!$B$13:$V$13</c:f>
              <c:numCache>
                <c:formatCode>#,##0.0</c:formatCode>
                <c:ptCount val="21"/>
                <c:pt idx="0">
                  <c:v>469.28534107751028</c:v>
                </c:pt>
                <c:pt idx="1">
                  <c:v>496.99566282235673</c:v>
                </c:pt>
                <c:pt idx="2">
                  <c:v>521.89513015123237</c:v>
                </c:pt>
                <c:pt idx="3">
                  <c:v>543.63727992200586</c:v>
                </c:pt>
                <c:pt idx="4">
                  <c:v>565.08779427783747</c:v>
                </c:pt>
                <c:pt idx="5">
                  <c:v>584.59440492397948</c:v>
                </c:pt>
                <c:pt idx="6">
                  <c:v>605.00818979833923</c:v>
                </c:pt>
                <c:pt idx="7">
                  <c:v>616.83191902118472</c:v>
                </c:pt>
                <c:pt idx="8">
                  <c:v>641.78030381917733</c:v>
                </c:pt>
                <c:pt idx="9">
                  <c:v>666.21357278048947</c:v>
                </c:pt>
                <c:pt idx="10">
                  <c:v>690.71818825045204</c:v>
                </c:pt>
                <c:pt idx="11">
                  <c:v>714.46706090722955</c:v>
                </c:pt>
                <c:pt idx="12">
                  <c:v>737.73874045284344</c:v>
                </c:pt>
                <c:pt idx="13">
                  <c:v>760.43120142774683</c:v>
                </c:pt>
                <c:pt idx="14">
                  <c:v>781.91339374033976</c:v>
                </c:pt>
                <c:pt idx="15">
                  <c:v>802.20554520980306</c:v>
                </c:pt>
                <c:pt idx="16">
                  <c:v>820.83033556479734</c:v>
                </c:pt>
                <c:pt idx="17">
                  <c:v>825.1328871694908</c:v>
                </c:pt>
                <c:pt idx="18">
                  <c:v>842.43900647781379</c:v>
                </c:pt>
                <c:pt idx="19">
                  <c:v>859.05663934765505</c:v>
                </c:pt>
                <c:pt idx="20">
                  <c:v>874.98212153344514</c:v>
                </c:pt>
              </c:numCache>
            </c:numRef>
          </c:val>
        </c:ser>
        <c:ser>
          <c:idx val="0"/>
          <c:order val="6"/>
          <c:tx>
            <c:strRef>
              <c:f>'5-24'!$A$14</c:f>
              <c:strCache>
                <c:ptCount val="1"/>
                <c:pt idx="0">
                  <c:v>07- Sebastopol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'5-24'!$B$14:$V$14</c:f>
              <c:numCache>
                <c:formatCode>#,##0.0</c:formatCode>
                <c:ptCount val="21"/>
                <c:pt idx="0">
                  <c:v>45.45583455379591</c:v>
                </c:pt>
                <c:pt idx="1">
                  <c:v>48.139906887643114</c:v>
                </c:pt>
                <c:pt idx="2">
                  <c:v>50.55171473312209</c:v>
                </c:pt>
                <c:pt idx="3">
                  <c:v>52.657699038011977</c:v>
                </c:pt>
                <c:pt idx="4">
                  <c:v>54.7354350043938</c:v>
                </c:pt>
                <c:pt idx="5">
                  <c:v>56.624880909949788</c:v>
                </c:pt>
                <c:pt idx="6">
                  <c:v>58.602197366788396</c:v>
                </c:pt>
                <c:pt idx="7">
                  <c:v>59.747465356895447</c:v>
                </c:pt>
                <c:pt idx="8">
                  <c:v>62.164011437704481</c:v>
                </c:pt>
                <c:pt idx="9">
                  <c:v>64.530662458517767</c:v>
                </c:pt>
                <c:pt idx="10">
                  <c:v>66.904224232361955</c:v>
                </c:pt>
                <c:pt idx="11">
                  <c:v>69.204583378136647</c:v>
                </c:pt>
                <c:pt idx="12">
                  <c:v>71.458720728315797</c:v>
                </c:pt>
                <c:pt idx="13">
                  <c:v>73.656753910697503</c:v>
                </c:pt>
                <c:pt idx="14">
                  <c:v>75.737558261781558</c:v>
                </c:pt>
                <c:pt idx="15">
                  <c:v>77.703093085048366</c:v>
                </c:pt>
                <c:pt idx="16">
                  <c:v>79.507124267935723</c:v>
                </c:pt>
                <c:pt idx="17">
                  <c:v>79.923877268259687</c:v>
                </c:pt>
                <c:pt idx="18">
                  <c:v>81.600179567072502</c:v>
                </c:pt>
                <c:pt idx="19">
                  <c:v>83.209793813008346</c:v>
                </c:pt>
                <c:pt idx="20">
                  <c:v>84.75236508055437</c:v>
                </c:pt>
              </c:numCache>
            </c:numRef>
          </c:val>
        </c:ser>
        <c:ser>
          <c:idx val="1"/>
          <c:order val="7"/>
          <c:tx>
            <c:strRef>
              <c:f>'5-24'!$A$15</c:f>
              <c:strCache>
                <c:ptCount val="1"/>
                <c:pt idx="0">
                  <c:v>08- Salgar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'5-24'!$B$15:$V$15</c:f>
              <c:numCache>
                <c:formatCode>#,##0.0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8"/>
          <c:tx>
            <c:strRef>
              <c:f>'5-24'!$A$16</c:f>
              <c:strCache>
                <c:ptCount val="1"/>
                <c:pt idx="0">
                  <c:v>09- Mansilla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'5-24'!$B$16:$V$16</c:f>
              <c:numCache>
                <c:formatCode>#,##0.0</c:formatCode>
                <c:ptCount val="21"/>
                <c:pt idx="0">
                  <c:v>11452.301251704077</c:v>
                </c:pt>
                <c:pt idx="1">
                  <c:v>12128.535782437508</c:v>
                </c:pt>
                <c:pt idx="2">
                  <c:v>12736.175049844644</c:v>
                </c:pt>
                <c:pt idx="3">
                  <c:v>13266.764069443791</c:v>
                </c:pt>
                <c:pt idx="4">
                  <c:v>13790.236104267935</c:v>
                </c:pt>
                <c:pt idx="5">
                  <c:v>14266.269685471185</c:v>
                </c:pt>
                <c:pt idx="6">
                  <c:v>14764.441679362712</c:v>
                </c:pt>
                <c:pt idx="7">
                  <c:v>15052.984485041863</c:v>
                </c:pt>
                <c:pt idx="8">
                  <c:v>15661.817519958364</c:v>
                </c:pt>
                <c:pt idx="9">
                  <c:v>16258.079819706272</c:v>
                </c:pt>
                <c:pt idx="10">
                  <c:v>16856.08323863861</c:v>
                </c:pt>
                <c:pt idx="11">
                  <c:v>17435.643732536184</c:v>
                </c:pt>
                <c:pt idx="12">
                  <c:v>18003.558946289839</c:v>
                </c:pt>
                <c:pt idx="13">
                  <c:v>18557.339080632897</c:v>
                </c:pt>
                <c:pt idx="14">
                  <c:v>19081.584174984186</c:v>
                </c:pt>
                <c:pt idx="15">
                  <c:v>19576.787863085578</c:v>
                </c:pt>
                <c:pt idx="16">
                  <c:v>20031.301761613675</c:v>
                </c:pt>
                <c:pt idx="17">
                  <c:v>20136.299963805148</c:v>
                </c:pt>
                <c:pt idx="18">
                  <c:v>20558.633402479751</c:v>
                </c:pt>
                <c:pt idx="19">
                  <c:v>20964.165220879782</c:v>
                </c:pt>
                <c:pt idx="20">
                  <c:v>21352.805997835549</c:v>
                </c:pt>
              </c:numCache>
            </c:numRef>
          </c:val>
        </c:ser>
        <c:ser>
          <c:idx val="3"/>
          <c:order val="9"/>
          <c:tx>
            <c:strRef>
              <c:f>'5-24'!$A$17</c:f>
              <c:strCache>
                <c:ptCount val="1"/>
                <c:pt idx="0">
                  <c:v>10- Puente Aranda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'5-24'!$B$17:$V$17</c:f>
              <c:numCache>
                <c:formatCode>#,##0.0</c:formatCode>
                <c:ptCount val="21"/>
                <c:pt idx="0">
                  <c:v>9414.8775670433952</c:v>
                </c:pt>
                <c:pt idx="1">
                  <c:v>9970.806473691302</c:v>
                </c:pt>
                <c:pt idx="2">
                  <c:v>10470.343569496818</c:v>
                </c:pt>
                <c:pt idx="3">
                  <c:v>10906.538055491521</c:v>
                </c:pt>
                <c:pt idx="4">
                  <c:v>11336.881705149448</c:v>
                </c:pt>
                <c:pt idx="5">
                  <c:v>11728.226447688678</c:v>
                </c:pt>
                <c:pt idx="6">
                  <c:v>12137.771064681765</c:v>
                </c:pt>
                <c:pt idx="7">
                  <c:v>12374.980611358351</c:v>
                </c:pt>
                <c:pt idx="8">
                  <c:v>12875.499097252823</c:v>
                </c:pt>
                <c:pt idx="9">
                  <c:v>13365.683246847646</c:v>
                </c:pt>
                <c:pt idx="10">
                  <c:v>13857.298761509694</c:v>
                </c:pt>
                <c:pt idx="11">
                  <c:v>14333.752442985195</c:v>
                </c:pt>
                <c:pt idx="12">
                  <c:v>14800.632599945466</c:v>
                </c:pt>
                <c:pt idx="13">
                  <c:v>15255.892381303815</c:v>
                </c:pt>
                <c:pt idx="14">
                  <c:v>15686.871559196648</c:v>
                </c:pt>
                <c:pt idx="15">
                  <c:v>16093.975947367475</c:v>
                </c:pt>
                <c:pt idx="16">
                  <c:v>16467.629470193278</c:v>
                </c:pt>
                <c:pt idx="17">
                  <c:v>16553.947948607853</c:v>
                </c:pt>
                <c:pt idx="18">
                  <c:v>16901.146081995947</c:v>
                </c:pt>
                <c:pt idx="19">
                  <c:v>17234.531690343323</c:v>
                </c:pt>
                <c:pt idx="20">
                  <c:v>17554.031260969332</c:v>
                </c:pt>
              </c:numCache>
            </c:numRef>
          </c:val>
        </c:ser>
        <c:ser>
          <c:idx val="4"/>
          <c:order val="10"/>
          <c:tx>
            <c:strRef>
              <c:f>'5-24'!$A$18</c:f>
              <c:strCache>
                <c:ptCount val="1"/>
                <c:pt idx="0">
                  <c:v>11- Tocancipá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'5-24'!$B$18:$V$18</c:f>
              <c:numCache>
                <c:formatCode>#,##0.0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5"/>
          <c:order val="11"/>
          <c:tx>
            <c:strRef>
              <c:f>'5-24'!$A$19</c:f>
              <c:strCache>
                <c:ptCount val="1"/>
                <c:pt idx="0">
                  <c:v>12 - Gualanday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'5-24'!$B$19:$V$19</c:f>
              <c:numCache>
                <c:formatCode>#,##0.0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6"/>
          <c:order val="12"/>
          <c:tx>
            <c:strRef>
              <c:f>'5-24'!$A$20</c:f>
              <c:strCache>
                <c:ptCount val="1"/>
                <c:pt idx="0">
                  <c:v>13- Neiva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'5-24'!$B$20:$V$20</c:f>
              <c:numCache>
                <c:formatCode>#,##0.0</c:formatCode>
                <c:ptCount val="21"/>
                <c:pt idx="0">
                  <c:v>2.0022853426978391</c:v>
                </c:pt>
                <c:pt idx="1">
                  <c:v>2.1205161208929399</c:v>
                </c:pt>
                <c:pt idx="2">
                  <c:v>2.2267539129345986</c:v>
                </c:pt>
                <c:pt idx="3">
                  <c:v>2.3195204751817893</c:v>
                </c:pt>
                <c:pt idx="4">
                  <c:v>2.4110427255665874</c:v>
                </c:pt>
                <c:pt idx="5">
                  <c:v>2.4942709817333033</c:v>
                </c:pt>
                <c:pt idx="6">
                  <c:v>2.5813698503002769</c:v>
                </c:pt>
                <c:pt idx="7">
                  <c:v>2.6318177924085333</c:v>
                </c:pt>
                <c:pt idx="8">
                  <c:v>2.7382642991123416</c:v>
                </c:pt>
                <c:pt idx="9">
                  <c:v>2.8425129769063258</c:v>
                </c:pt>
                <c:pt idx="10">
                  <c:v>2.9470660666561477</c:v>
                </c:pt>
                <c:pt idx="11">
                  <c:v>3.0483946517704421</c:v>
                </c:pt>
                <c:pt idx="12">
                  <c:v>3.1476872117024337</c:v>
                </c:pt>
                <c:pt idx="13">
                  <c:v>3.2445084375593205</c:v>
                </c:pt>
                <c:pt idx="14">
                  <c:v>3.3361658473087052</c:v>
                </c:pt>
                <c:pt idx="15">
                  <c:v>3.4227457463650448</c:v>
                </c:pt>
                <c:pt idx="16">
                  <c:v>3.5022115669956229</c:v>
                </c:pt>
                <c:pt idx="17">
                  <c:v>3.5205691317013481</c:v>
                </c:pt>
                <c:pt idx="18">
                  <c:v>3.5944086191024938</c:v>
                </c:pt>
                <c:pt idx="19">
                  <c:v>3.6653105625751357</c:v>
                </c:pt>
                <c:pt idx="20">
                  <c:v>3.7332593279953117</c:v>
                </c:pt>
              </c:numCache>
            </c:numRef>
          </c:val>
        </c:ser>
        <c:ser>
          <c:idx val="13"/>
          <c:order val="13"/>
          <c:tx>
            <c:strRef>
              <c:f>'5-24'!$A$21</c:f>
              <c:strCache>
                <c:ptCount val="1"/>
                <c:pt idx="0">
                  <c:v>14- Manizales</c:v>
                </c:pt>
              </c:strCache>
            </c:strRef>
          </c:tx>
          <c:spPr>
            <a:solidFill>
              <a:srgbClr val="00FFCC"/>
            </a:solidFill>
            <a:ln w="25400"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'5-24'!$B$21:$V$21</c:f>
              <c:numCache>
                <c:formatCode>#,##0.0</c:formatCode>
                <c:ptCount val="21"/>
                <c:pt idx="0">
                  <c:v>22.53125326910207</c:v>
                </c:pt>
                <c:pt idx="1">
                  <c:v>23.861676836068593</c:v>
                </c:pt>
                <c:pt idx="2">
                  <c:v>25.057146107204353</c:v>
                </c:pt>
                <c:pt idx="3">
                  <c:v>26.101026749150797</c:v>
                </c:pt>
                <c:pt idx="4">
                  <c:v>27.130905437869366</c:v>
                </c:pt>
                <c:pt idx="5">
                  <c:v>28.067453730387619</c:v>
                </c:pt>
                <c:pt idx="6">
                  <c:v>29.047557127883678</c:v>
                </c:pt>
                <c:pt idx="7">
                  <c:v>29.615236137616936</c:v>
                </c:pt>
                <c:pt idx="8">
                  <c:v>30.813054026511409</c:v>
                </c:pt>
                <c:pt idx="9">
                  <c:v>31.986140255660189</c:v>
                </c:pt>
                <c:pt idx="10">
                  <c:v>33.162651962051825</c:v>
                </c:pt>
                <c:pt idx="11">
                  <c:v>34.302879064515544</c:v>
                </c:pt>
                <c:pt idx="12">
                  <c:v>35.420195247108609</c:v>
                </c:pt>
                <c:pt idx="13">
                  <c:v>36.509702079669815</c:v>
                </c:pt>
                <c:pt idx="14">
                  <c:v>37.541101685417665</c:v>
                </c:pt>
                <c:pt idx="15">
                  <c:v>38.51536523919431</c:v>
                </c:pt>
                <c:pt idx="16">
                  <c:v>39.409575715934928</c:v>
                </c:pt>
                <c:pt idx="17">
                  <c:v>39.616149140295775</c:v>
                </c:pt>
                <c:pt idx="18">
                  <c:v>40.447047792160376</c:v>
                </c:pt>
                <c:pt idx="19">
                  <c:v>41.244890942478399</c:v>
                </c:pt>
                <c:pt idx="20">
                  <c:v>42.00950266407348</c:v>
                </c:pt>
              </c:numCache>
            </c:numRef>
          </c:val>
        </c:ser>
        <c:ser>
          <c:idx val="14"/>
          <c:order val="14"/>
          <c:tx>
            <c:strRef>
              <c:f>'5-24'!$A$22</c:f>
              <c:strCache>
                <c:ptCount val="1"/>
                <c:pt idx="0">
                  <c:v>15- Pereira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'5-24'!$B$22:$V$22</c:f>
              <c:numCache>
                <c:formatCode>#,##0.0</c:formatCode>
                <c:ptCount val="21"/>
                <c:pt idx="0">
                  <c:v>1.466362546066672</c:v>
                </c:pt>
                <c:pt idx="1">
                  <c:v>1.5529481995899694</c:v>
                </c:pt>
                <c:pt idx="2">
                  <c:v>1.6307508563365893</c:v>
                </c:pt>
                <c:pt idx="3">
                  <c:v>1.6986879327891193</c:v>
                </c:pt>
                <c:pt idx="4">
                  <c:v>1.7657137443625981</c:v>
                </c:pt>
                <c:pt idx="5">
                  <c:v>1.8266654953517338</c:v>
                </c:pt>
                <c:pt idx="6">
                  <c:v>1.8904518678271516</c:v>
                </c:pt>
                <c:pt idx="7">
                  <c:v>1.9273971379423562</c:v>
                </c:pt>
                <c:pt idx="8">
                  <c:v>2.0053526457121866</c:v>
                </c:pt>
                <c:pt idx="9">
                  <c:v>2.0816985856910022</c:v>
                </c:pt>
                <c:pt idx="10">
                  <c:v>2.1582674600743683</c:v>
                </c:pt>
                <c:pt idx="11">
                  <c:v>2.2324748864031907</c:v>
                </c:pt>
                <c:pt idx="12">
                  <c:v>2.3051912410018689</c:v>
                </c:pt>
                <c:pt idx="13">
                  <c:v>2.3760977278213282</c:v>
                </c:pt>
                <c:pt idx="14">
                  <c:v>2.4432225226045192</c:v>
                </c:pt>
                <c:pt idx="15">
                  <c:v>2.5066288306422089</c:v>
                </c:pt>
                <c:pt idx="16">
                  <c:v>2.564825182870472</c:v>
                </c:pt>
                <c:pt idx="17">
                  <c:v>2.5782692433884402</c:v>
                </c:pt>
                <c:pt idx="18">
                  <c:v>2.6323451817359258</c:v>
                </c:pt>
                <c:pt idx="19">
                  <c:v>2.6842698261083076</c:v>
                </c:pt>
                <c:pt idx="20">
                  <c:v>2.7340317269417658</c:v>
                </c:pt>
              </c:numCache>
            </c:numRef>
          </c:val>
        </c:ser>
        <c:ser>
          <c:idx val="15"/>
          <c:order val="15"/>
          <c:tx>
            <c:strRef>
              <c:f>'5-24'!$A$23</c:f>
              <c:strCache>
                <c:ptCount val="1"/>
                <c:pt idx="0">
                  <c:v>16- Cartago</c:v>
                </c:pt>
              </c:strCache>
            </c:strRef>
          </c:tx>
          <c:spPr>
            <a:solidFill>
              <a:srgbClr val="E68900"/>
            </a:solidFill>
            <a:ln w="25400"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'5-24'!$B$23:$V$23</c:f>
              <c:numCache>
                <c:formatCode>#,##0.0</c:formatCode>
                <c:ptCount val="21"/>
                <c:pt idx="0">
                  <c:v>7.5299361421955764</c:v>
                </c:pt>
                <c:pt idx="1">
                  <c:v>7.9745631845389351</c:v>
                </c:pt>
                <c:pt idx="2">
                  <c:v>8.3740885533276241</c:v>
                </c:pt>
                <c:pt idx="3">
                  <c:v>8.7229530607764865</c:v>
                </c:pt>
                <c:pt idx="4">
                  <c:v>9.0671381208633814</c:v>
                </c:pt>
                <c:pt idx="5">
                  <c:v>9.3801321985792274</c:v>
                </c:pt>
                <c:pt idx="6">
                  <c:v>9.7076823755600561</c:v>
                </c:pt>
                <c:pt idx="7">
                  <c:v>9.8974004814063097</c:v>
                </c:pt>
                <c:pt idx="8">
                  <c:v>10.297710757343053</c:v>
                </c:pt>
                <c:pt idx="9">
                  <c:v>10.689755722142801</c:v>
                </c:pt>
                <c:pt idx="10">
                  <c:v>11.082945480114377</c:v>
                </c:pt>
                <c:pt idx="11">
                  <c:v>11.464008937464376</c:v>
                </c:pt>
                <c:pt idx="12">
                  <c:v>11.837415574240548</c:v>
                </c:pt>
                <c:pt idx="13">
                  <c:v>12.201528336974523</c:v>
                </c:pt>
                <c:pt idx="14">
                  <c:v>12.546221686945307</c:v>
                </c:pt>
                <c:pt idx="15">
                  <c:v>12.871820190410137</c:v>
                </c:pt>
                <c:pt idx="16">
                  <c:v>13.170664986441647</c:v>
                </c:pt>
                <c:pt idx="17">
                  <c:v>13.239701745095678</c:v>
                </c:pt>
                <c:pt idx="18">
                  <c:v>13.51738775370119</c:v>
                </c:pt>
                <c:pt idx="19">
                  <c:v>13.784026626454063</c:v>
                </c:pt>
                <c:pt idx="20">
                  <c:v>14.03955956855989</c:v>
                </c:pt>
              </c:numCache>
            </c:numRef>
          </c:val>
        </c:ser>
        <c:ser>
          <c:idx val="16"/>
          <c:order val="16"/>
          <c:tx>
            <c:strRef>
              <c:f>'5-24'!$A$24</c:f>
              <c:strCache>
                <c:ptCount val="1"/>
                <c:pt idx="0">
                  <c:v>17- Medellín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'5-24'!$B$24:$V$24</c:f>
              <c:numCache>
                <c:formatCode>#,##0.0</c:formatCode>
                <c:ptCount val="21"/>
                <c:pt idx="0">
                  <c:v>762.87041509779488</c:v>
                </c:pt>
                <c:pt idx="1">
                  <c:v>807.91632384799584</c:v>
                </c:pt>
                <c:pt idx="2">
                  <c:v>848.39290667344562</c:v>
                </c:pt>
                <c:pt idx="3">
                  <c:v>883.73695296874405</c:v>
                </c:pt>
                <c:pt idx="4">
                  <c:v>918.60691663119667</c:v>
                </c:pt>
                <c:pt idx="5">
                  <c:v>950.31686974118645</c:v>
                </c:pt>
                <c:pt idx="6">
                  <c:v>983.50152559483649</c:v>
                </c:pt>
                <c:pt idx="7">
                  <c:v>1002.7221839676839</c:v>
                </c:pt>
                <c:pt idx="8">
                  <c:v>1043.2782870480924</c:v>
                </c:pt>
                <c:pt idx="9">
                  <c:v>1082.9970176436718</c:v>
                </c:pt>
                <c:pt idx="10">
                  <c:v>1122.8317291487442</c:v>
                </c:pt>
                <c:pt idx="11">
                  <c:v>1161.4379048715616</c:v>
                </c:pt>
                <c:pt idx="12">
                  <c:v>1199.2683553054544</c:v>
                </c:pt>
                <c:pt idx="13">
                  <c:v>1236.1572278275898</c:v>
                </c:pt>
                <c:pt idx="14">
                  <c:v>1271.0786871876674</c:v>
                </c:pt>
                <c:pt idx="15">
                  <c:v>1304.0656157356443</c:v>
                </c:pt>
                <c:pt idx="16">
                  <c:v>1334.34208147097</c:v>
                </c:pt>
                <c:pt idx="17">
                  <c:v>1341.3363108690496</c:v>
                </c:pt>
                <c:pt idx="18">
                  <c:v>1369.4691444882692</c:v>
                </c:pt>
                <c:pt idx="19">
                  <c:v>1396.482774311547</c:v>
                </c:pt>
                <c:pt idx="20">
                  <c:v>1422.3712437400002</c:v>
                </c:pt>
              </c:numCache>
            </c:numRef>
          </c:val>
        </c:ser>
        <c:ser>
          <c:idx val="17"/>
          <c:order val="17"/>
          <c:tx>
            <c:strRef>
              <c:f>'5-24'!$A$25</c:f>
              <c:strCache>
                <c:ptCount val="1"/>
                <c:pt idx="0">
                  <c:v>18- Yumbo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'5-24'!$B$25:$V$25</c:f>
              <c:numCache>
                <c:formatCode>#,##0.0</c:formatCode>
                <c:ptCount val="21"/>
                <c:pt idx="0">
                  <c:v>1785.0023663008328</c:v>
                </c:pt>
                <c:pt idx="1">
                  <c:v>1890.4030373977355</c:v>
                </c:pt>
                <c:pt idx="2">
                  <c:v>1985.1121710766674</c:v>
                </c:pt>
                <c:pt idx="3">
                  <c:v>2067.8119389837325</c:v>
                </c:pt>
                <c:pt idx="4">
                  <c:v>2149.4024246264648</c:v>
                </c:pt>
                <c:pt idx="5">
                  <c:v>2223.5989594722478</c:v>
                </c:pt>
                <c:pt idx="6">
                  <c:v>2301.2460775821437</c:v>
                </c:pt>
                <c:pt idx="7">
                  <c:v>2346.2195357191913</c:v>
                </c:pt>
                <c:pt idx="8">
                  <c:v>2441.1147348693498</c:v>
                </c:pt>
                <c:pt idx="9">
                  <c:v>2534.0506079828538</c:v>
                </c:pt>
                <c:pt idx="10">
                  <c:v>2627.2578590313169</c:v>
                </c:pt>
                <c:pt idx="11">
                  <c:v>2717.5905205885492</c:v>
                </c:pt>
                <c:pt idx="12">
                  <c:v>2806.1081013025278</c:v>
                </c:pt>
                <c:pt idx="13">
                  <c:v>2892.4225309081644</c:v>
                </c:pt>
                <c:pt idx="14">
                  <c:v>2974.1335087607081</c:v>
                </c:pt>
                <c:pt idx="15">
                  <c:v>3051.317974627807</c:v>
                </c:pt>
                <c:pt idx="16">
                  <c:v>3122.1603639920013</c:v>
                </c:pt>
                <c:pt idx="17">
                  <c:v>3138.5258118832035</c:v>
                </c:pt>
                <c:pt idx="18">
                  <c:v>3204.3524235687769</c:v>
                </c:pt>
                <c:pt idx="19">
                  <c:v>3267.5602662149545</c:v>
                </c:pt>
                <c:pt idx="20">
                  <c:v>3328.1354022736409</c:v>
                </c:pt>
              </c:numCache>
            </c:numRef>
          </c:val>
        </c:ser>
        <c:ser>
          <c:idx val="18"/>
          <c:order val="18"/>
          <c:tx>
            <c:strRef>
              <c:f>'5-24'!$A$26</c:f>
              <c:strCache>
                <c:ptCount val="1"/>
                <c:pt idx="0">
                  <c:v>19- Buenaventura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'5-24'!$B$26:$V$26</c:f>
              <c:numCache>
                <c:formatCode>#,##0.0</c:formatCode>
                <c:ptCount val="21"/>
                <c:pt idx="0">
                  <c:v>0.34860610246159512</c:v>
                </c:pt>
                <c:pt idx="1">
                  <c:v>0.36919056657301985</c:v>
                </c:pt>
                <c:pt idx="2">
                  <c:v>0.38768700253447358</c:v>
                </c:pt>
                <c:pt idx="3">
                  <c:v>0.40383804205623386</c:v>
                </c:pt>
                <c:pt idx="4">
                  <c:v>0.41977244177179601</c:v>
                </c:pt>
                <c:pt idx="5">
                  <c:v>0.43426282302677804</c:v>
                </c:pt>
                <c:pt idx="6">
                  <c:v>0.44942709379901308</c:v>
                </c:pt>
                <c:pt idx="7">
                  <c:v>0.4582102877327367</c:v>
                </c:pt>
                <c:pt idx="8">
                  <c:v>0.47674306177415687</c:v>
                </c:pt>
                <c:pt idx="9">
                  <c:v>0.49489318477489236</c:v>
                </c:pt>
                <c:pt idx="10">
                  <c:v>0.51309630714749765</c:v>
                </c:pt>
                <c:pt idx="11">
                  <c:v>0.53073803001854847</c:v>
                </c:pt>
                <c:pt idx="12">
                  <c:v>0.54802527254247746</c:v>
                </c:pt>
                <c:pt idx="13">
                  <c:v>0.56488224565303613</c:v>
                </c:pt>
                <c:pt idx="14">
                  <c:v>0.58084017716913383</c:v>
                </c:pt>
                <c:pt idx="15">
                  <c:v>0.59591409321792332</c:v>
                </c:pt>
                <c:pt idx="16">
                  <c:v>0.60974941899202728</c:v>
                </c:pt>
                <c:pt idx="17">
                  <c:v>0.61294554641017374</c:v>
                </c:pt>
                <c:pt idx="18">
                  <c:v>0.6258013044591203</c:v>
                </c:pt>
                <c:pt idx="19">
                  <c:v>0.63814562404428343</c:v>
                </c:pt>
                <c:pt idx="20">
                  <c:v>0.6499757832004649</c:v>
                </c:pt>
              </c:numCache>
            </c:numRef>
          </c:val>
        </c:ser>
        <c:ser>
          <c:idx val="19"/>
          <c:order val="19"/>
          <c:tx>
            <c:strRef>
              <c:f>'5-24'!$A$27</c:f>
              <c:strCache>
                <c:ptCount val="1"/>
                <c:pt idx="0">
                  <c:v>20- Orito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'5-24'!$B$27:$V$27</c:f>
              <c:numCache>
                <c:formatCode>#,##0.0</c:formatCode>
                <c:ptCount val="21"/>
                <c:pt idx="0">
                  <c:v>54.23083757966095</c:v>
                </c:pt>
                <c:pt idx="1">
                  <c:v>57.433055561527794</c:v>
                </c:pt>
                <c:pt idx="2">
                  <c:v>60.310449868010714</c:v>
                </c:pt>
                <c:pt idx="3">
                  <c:v>62.822983053352075</c:v>
                </c:pt>
                <c:pt idx="4">
                  <c:v>65.301814711209374</c:v>
                </c:pt>
                <c:pt idx="5">
                  <c:v>67.55600793031077</c:v>
                </c:pt>
                <c:pt idx="6">
                  <c:v>69.915034635397419</c:v>
                </c:pt>
                <c:pt idx="7">
                  <c:v>71.281390417143683</c:v>
                </c:pt>
                <c:pt idx="8">
                  <c:v>74.164437649661764</c:v>
                </c:pt>
                <c:pt idx="9">
                  <c:v>76.987957850694926</c:v>
                </c:pt>
                <c:pt idx="10">
                  <c:v>79.819722888256791</c:v>
                </c:pt>
                <c:pt idx="11">
                  <c:v>82.564153926295617</c:v>
                </c:pt>
                <c:pt idx="12">
                  <c:v>85.253440301076395</c:v>
                </c:pt>
                <c:pt idx="13">
                  <c:v>87.875791901889613</c:v>
                </c:pt>
                <c:pt idx="14">
                  <c:v>90.358284279521428</c:v>
                </c:pt>
                <c:pt idx="15">
                  <c:v>92.70325497039282</c:v>
                </c:pt>
                <c:pt idx="16">
                  <c:v>94.85554461655525</c:v>
                </c:pt>
                <c:pt idx="17">
                  <c:v>95.352749529703601</c:v>
                </c:pt>
                <c:pt idx="18">
                  <c:v>97.352652921505651</c:v>
                </c:pt>
                <c:pt idx="19">
                  <c:v>99.272994492485921</c:v>
                </c:pt>
                <c:pt idx="20">
                  <c:v>101.11335080068078</c:v>
                </c:pt>
              </c:numCache>
            </c:numRef>
          </c:val>
        </c:ser>
        <c:ser>
          <c:idx val="20"/>
          <c:order val="20"/>
          <c:tx>
            <c:strRef>
              <c:f>'5-24'!$A$28</c:f>
              <c:strCache>
                <c:ptCount val="1"/>
                <c:pt idx="0">
                  <c:v>23- Import3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'5-24'!$B$7:$V$7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'5-24'!$B$28:$V$28</c:f>
              <c:numCache>
                <c:formatCode>#,##0.0</c:formatCode>
                <c:ptCount val="21"/>
                <c:pt idx="0">
                  <c:v>87.308777098315659</c:v>
                </c:pt>
                <c:pt idx="1">
                  <c:v>92.464178498641544</c:v>
                </c:pt>
                <c:pt idx="2">
                  <c:v>97.096630980306699</c:v>
                </c:pt>
                <c:pt idx="3">
                  <c:v>101.141676375537</c:v>
                </c:pt>
                <c:pt idx="4">
                  <c:v>105.13246409594056</c:v>
                </c:pt>
                <c:pt idx="5">
                  <c:v>108.76159582406405</c:v>
                </c:pt>
                <c:pt idx="6">
                  <c:v>112.55950391391863</c:v>
                </c:pt>
                <c:pt idx="7">
                  <c:v>114.75926437696226</c:v>
                </c:pt>
                <c:pt idx="8">
                  <c:v>119.40081777023387</c:v>
                </c:pt>
                <c:pt idx="9">
                  <c:v>123.94653579464166</c:v>
                </c:pt>
                <c:pt idx="10">
                  <c:v>128.50552756931449</c:v>
                </c:pt>
                <c:pt idx="11">
                  <c:v>132.92391622890059</c:v>
                </c:pt>
                <c:pt idx="12">
                  <c:v>137.2535249004313</c:v>
                </c:pt>
                <c:pt idx="13">
                  <c:v>141.47537212992495</c:v>
                </c:pt>
                <c:pt idx="14">
                  <c:v>145.47205341533834</c:v>
                </c:pt>
                <c:pt idx="15">
                  <c:v>149.24733206654176</c:v>
                </c:pt>
                <c:pt idx="16">
                  <c:v>152.7124044378061</c:v>
                </c:pt>
                <c:pt idx="17">
                  <c:v>153.51287802205584</c:v>
                </c:pt>
                <c:pt idx="18">
                  <c:v>156.73261659232085</c:v>
                </c:pt>
                <c:pt idx="19">
                  <c:v>159.82426484368821</c:v>
                </c:pt>
                <c:pt idx="20">
                  <c:v>162.78714105701678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1146400656"/>
        <c:axId val="1146399088"/>
      </c:barChart>
      <c:catAx>
        <c:axId val="114640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399088"/>
        <c:crosses val="autoZero"/>
        <c:auto val="1"/>
        <c:lblAlgn val="ctr"/>
        <c:lblOffset val="100"/>
        <c:noMultiLvlLbl val="0"/>
      </c:catAx>
      <c:valAx>
        <c:axId val="1146399088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3.4887205387205381E-3"/>
              <c:y val="0.32776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00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540404040404031E-3"/>
          <c:y val="0.79551055555555572"/>
          <c:w val="0.98895041019510355"/>
          <c:h val="0.2009616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2935742610222E-2"/>
          <c:y val="1.9168287037037036E-2"/>
          <c:w val="0.89671115417910807"/>
          <c:h val="0.713749299719887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'6-1'!$A$7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invertIfNegative val="0"/>
          <c:cat>
            <c:numRef>
              <c:f>'6-1'!$B$6:$V$6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'6-1'!$B$7:$V$7</c:f>
              <c:numCache>
                <c:formatCode>0.0</c:formatCode>
                <c:ptCount val="21"/>
                <c:pt idx="0">
                  <c:v>251.07700616438356</c:v>
                </c:pt>
                <c:pt idx="1">
                  <c:v>254.46532377049175</c:v>
                </c:pt>
                <c:pt idx="2">
                  <c:v>226.40190705142606</c:v>
                </c:pt>
                <c:pt idx="3">
                  <c:v>202.5167054794521</c:v>
                </c:pt>
                <c:pt idx="4">
                  <c:v>206.94944589041097</c:v>
                </c:pt>
                <c:pt idx="5">
                  <c:v>215.2830681320072</c:v>
                </c:pt>
                <c:pt idx="6">
                  <c:v>232.99002729872575</c:v>
                </c:pt>
                <c:pt idx="7">
                  <c:v>199.71793365066583</c:v>
                </c:pt>
                <c:pt idx="8">
                  <c:v>183.62568652681531</c:v>
                </c:pt>
                <c:pt idx="9">
                  <c:v>150.69560519337176</c:v>
                </c:pt>
                <c:pt idx="10">
                  <c:v>121.8430748180714</c:v>
                </c:pt>
                <c:pt idx="11">
                  <c:v>99.39518471568114</c:v>
                </c:pt>
                <c:pt idx="12">
                  <c:v>81.122070998050503</c:v>
                </c:pt>
                <c:pt idx="13">
                  <c:v>68.390390693640313</c:v>
                </c:pt>
                <c:pt idx="14">
                  <c:v>57.392164683868565</c:v>
                </c:pt>
                <c:pt idx="15">
                  <c:v>43.769180048657134</c:v>
                </c:pt>
                <c:pt idx="16">
                  <c:v>23.549675868569867</c:v>
                </c:pt>
                <c:pt idx="17">
                  <c:v>17.525334236478727</c:v>
                </c:pt>
                <c:pt idx="18">
                  <c:v>2.0184273682115448</c:v>
                </c:pt>
                <c:pt idx="19">
                  <c:v>1.5572443802830878</c:v>
                </c:pt>
                <c:pt idx="20">
                  <c:v>1.1981697431001426</c:v>
                </c:pt>
              </c:numCache>
            </c:numRef>
          </c:val>
        </c:ser>
        <c:ser>
          <c:idx val="2"/>
          <c:order val="1"/>
          <c:tx>
            <c:strRef>
              <c:f>'6-1'!$A$8</c:f>
              <c:strCache>
                <c:ptCount val="1"/>
                <c:pt idx="0">
                  <c:v>Araguaney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'6-1'!$B$6:$V$6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'6-1'!$B$8:$V$8</c:f>
              <c:numCache>
                <c:formatCode>0.0</c:formatCode>
                <c:ptCount val="21"/>
                <c:pt idx="0">
                  <c:v>40.596404109589031</c:v>
                </c:pt>
                <c:pt idx="1">
                  <c:v>50.19534767759562</c:v>
                </c:pt>
                <c:pt idx="2">
                  <c:v>55.974470547945216</c:v>
                </c:pt>
                <c:pt idx="3">
                  <c:v>52.603978767123294</c:v>
                </c:pt>
                <c:pt idx="4">
                  <c:v>46.785706164383562</c:v>
                </c:pt>
                <c:pt idx="5">
                  <c:v>37.762058743169405</c:v>
                </c:pt>
                <c:pt idx="6">
                  <c:v>32.607195890410956</c:v>
                </c:pt>
                <c:pt idx="7">
                  <c:v>32.747347260273969</c:v>
                </c:pt>
                <c:pt idx="8">
                  <c:v>27.946615753424659</c:v>
                </c:pt>
                <c:pt idx="9">
                  <c:v>21.834227459016393</c:v>
                </c:pt>
                <c:pt idx="10">
                  <c:v>14.312286986301368</c:v>
                </c:pt>
                <c:pt idx="11">
                  <c:v>8.1034363013698645</c:v>
                </c:pt>
                <c:pt idx="12">
                  <c:v>3.4778212328767122</c:v>
                </c:pt>
                <c:pt idx="13">
                  <c:v>1.3672493169398909</c:v>
                </c:pt>
                <c:pt idx="14">
                  <c:v>0.68324246575342462</c:v>
                </c:pt>
                <c:pt idx="15">
                  <c:v>0.36988150684931509</c:v>
                </c:pt>
                <c:pt idx="16">
                  <c:v>0.25823287671232881</c:v>
                </c:pt>
                <c:pt idx="17">
                  <c:v>7.6368852459016395E-2</c:v>
                </c:pt>
                <c:pt idx="18">
                  <c:v>6.7859589041095889E-2</c:v>
                </c:pt>
                <c:pt idx="19">
                  <c:v>6.2058904109589037E-2</c:v>
                </c:pt>
                <c:pt idx="20">
                  <c:v>5.7803424657534241E-2</c:v>
                </c:pt>
              </c:numCache>
            </c:numRef>
          </c:val>
        </c:ser>
        <c:ser>
          <c:idx val="3"/>
          <c:order val="2"/>
          <c:tx>
            <c:strRef>
              <c:f>'6-1'!$A$9</c:f>
              <c:strCache>
                <c:ptCount val="1"/>
                <c:pt idx="0">
                  <c:v>Ayacucho</c:v>
                </c:pt>
              </c:strCache>
            </c:strRef>
          </c:tx>
          <c:spPr>
            <a:solidFill>
              <a:srgbClr val="005305"/>
            </a:solidFill>
            <a:ln>
              <a:noFill/>
            </a:ln>
            <a:effectLst/>
          </c:spPr>
          <c:invertIfNegative val="0"/>
          <c:cat>
            <c:numRef>
              <c:f>'6-1'!$B$6:$V$6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'6-1'!$B$9:$V$9</c:f>
              <c:numCache>
                <c:formatCode>0.0</c:formatCode>
                <c:ptCount val="21"/>
                <c:pt idx="0">
                  <c:v>25.276522602739725</c:v>
                </c:pt>
                <c:pt idx="1">
                  <c:v>31.774171448087433</c:v>
                </c:pt>
                <c:pt idx="2">
                  <c:v>32.795541780821914</c:v>
                </c:pt>
                <c:pt idx="3">
                  <c:v>33.277797260273971</c:v>
                </c:pt>
                <c:pt idx="4">
                  <c:v>31.34253904109589</c:v>
                </c:pt>
                <c:pt idx="5">
                  <c:v>28.502888661202185</c:v>
                </c:pt>
                <c:pt idx="6">
                  <c:v>25.889989726027402</c:v>
                </c:pt>
                <c:pt idx="7">
                  <c:v>22.927363698630135</c:v>
                </c:pt>
                <c:pt idx="8">
                  <c:v>20.046096575342467</c:v>
                </c:pt>
                <c:pt idx="9">
                  <c:v>17.516831284153007</c:v>
                </c:pt>
                <c:pt idx="10">
                  <c:v>15.139026027397261</c:v>
                </c:pt>
                <c:pt idx="11">
                  <c:v>13.344541780821917</c:v>
                </c:pt>
                <c:pt idx="12">
                  <c:v>11.682520547945206</c:v>
                </c:pt>
                <c:pt idx="13">
                  <c:v>10.150828551912568</c:v>
                </c:pt>
                <c:pt idx="14">
                  <c:v>8.8743910958904113</c:v>
                </c:pt>
                <c:pt idx="15">
                  <c:v>7.8602123287671226</c:v>
                </c:pt>
                <c:pt idx="16">
                  <c:v>6.855236301369863</c:v>
                </c:pt>
                <c:pt idx="17">
                  <c:v>6.2074214480874321</c:v>
                </c:pt>
                <c:pt idx="18">
                  <c:v>5.6998363013698627</c:v>
                </c:pt>
                <c:pt idx="19">
                  <c:v>4.894246575342466</c:v>
                </c:pt>
                <c:pt idx="20">
                  <c:v>4.2649589041095899</c:v>
                </c:pt>
              </c:numCache>
            </c:numRef>
          </c:val>
        </c:ser>
        <c:ser>
          <c:idx val="4"/>
          <c:order val="3"/>
          <c:tx>
            <c:strRef>
              <c:f>'6-1'!$A$10</c:f>
              <c:strCache>
                <c:ptCount val="1"/>
                <c:pt idx="0">
                  <c:v>Banadia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'6-1'!$B$6:$V$6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'6-1'!$B$10:$V$10</c:f>
              <c:numCache>
                <c:formatCode>0.0</c:formatCode>
                <c:ptCount val="21"/>
                <c:pt idx="0">
                  <c:v>0.11001095890410958</c:v>
                </c:pt>
                <c:pt idx="1">
                  <c:v>0.19145901639344262</c:v>
                </c:pt>
                <c:pt idx="2">
                  <c:v>0.18347945205479452</c:v>
                </c:pt>
                <c:pt idx="3">
                  <c:v>0.17533972602739725</c:v>
                </c:pt>
                <c:pt idx="4">
                  <c:v>0.16758630136986302</c:v>
                </c:pt>
                <c:pt idx="5">
                  <c:v>0.15975409836065574</c:v>
                </c:pt>
                <c:pt idx="6">
                  <c:v>0.15314794520547945</c:v>
                </c:pt>
                <c:pt idx="7">
                  <c:v>0.14641369863013698</c:v>
                </c:pt>
                <c:pt idx="8">
                  <c:v>0.13999726027397261</c:v>
                </c:pt>
                <c:pt idx="9">
                  <c:v>0.13350819672131145</c:v>
                </c:pt>
                <c:pt idx="10">
                  <c:v>0.12803835616438358</c:v>
                </c:pt>
                <c:pt idx="11">
                  <c:v>0.12245479452054794</c:v>
                </c:pt>
                <c:pt idx="12">
                  <c:v>6.8493150684931503E-2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5"/>
          <c:order val="4"/>
          <c:tx>
            <c:strRef>
              <c:f>'6-1'!$A$11</c:f>
              <c:strCache>
                <c:ptCount val="1"/>
                <c:pt idx="0">
                  <c:v>Caño Limon</c:v>
                </c:pt>
              </c:strCache>
            </c:strRef>
          </c:tx>
          <c:spPr>
            <a:solidFill>
              <a:srgbClr val="548D00"/>
            </a:solidFill>
            <a:ln>
              <a:noFill/>
            </a:ln>
            <a:effectLst/>
          </c:spPr>
          <c:invertIfNegative val="0"/>
          <c:cat>
            <c:numRef>
              <c:f>'6-1'!$B$6:$V$6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'6-1'!$B$11:$V$11</c:f>
              <c:numCache>
                <c:formatCode>0.0</c:formatCode>
                <c:ptCount val="21"/>
                <c:pt idx="0">
                  <c:v>50.13423698630136</c:v>
                </c:pt>
                <c:pt idx="1">
                  <c:v>46.765129781420768</c:v>
                </c:pt>
                <c:pt idx="2">
                  <c:v>35.646065753424665</c:v>
                </c:pt>
                <c:pt idx="3">
                  <c:v>27.480558219178082</c:v>
                </c:pt>
                <c:pt idx="4">
                  <c:v>21.667823287671229</c:v>
                </c:pt>
                <c:pt idx="5">
                  <c:v>16.737119535519128</c:v>
                </c:pt>
                <c:pt idx="6">
                  <c:v>7.8003808219178081</c:v>
                </c:pt>
                <c:pt idx="7">
                  <c:v>0.49091232876712332</c:v>
                </c:pt>
                <c:pt idx="8">
                  <c:v>0.37704657534246577</c:v>
                </c:pt>
                <c:pt idx="9">
                  <c:v>0.30202185792349728</c:v>
                </c:pt>
                <c:pt idx="10">
                  <c:v>0.2515849315068493</c:v>
                </c:pt>
                <c:pt idx="11">
                  <c:v>0.21271917808219176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0"/>
          <c:order val="5"/>
          <c:tx>
            <c:strRef>
              <c:f>'6-1'!$A$12</c:f>
              <c:strCache>
                <c:ptCount val="1"/>
                <c:pt idx="0">
                  <c:v>CIB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'6-1'!$B$6:$V$6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'6-1'!$B$12:$V$12</c:f>
              <c:numCache>
                <c:formatCode>0.0</c:formatCode>
                <c:ptCount val="21"/>
                <c:pt idx="0">
                  <c:v>91.049679429536525</c:v>
                </c:pt>
                <c:pt idx="1">
                  <c:v>106.19187037764803</c:v>
                </c:pt>
                <c:pt idx="2">
                  <c:v>117.50778462834046</c:v>
                </c:pt>
                <c:pt idx="3">
                  <c:v>127.10928082191779</c:v>
                </c:pt>
                <c:pt idx="4">
                  <c:v>134.26574532521664</c:v>
                </c:pt>
                <c:pt idx="5">
                  <c:v>133.78446690317759</c:v>
                </c:pt>
                <c:pt idx="6">
                  <c:v>123.74232004001092</c:v>
                </c:pt>
                <c:pt idx="7">
                  <c:v>106.85793114986657</c:v>
                </c:pt>
                <c:pt idx="8">
                  <c:v>98.437733424247099</c:v>
                </c:pt>
                <c:pt idx="9">
                  <c:v>84.050465665493974</c:v>
                </c:pt>
                <c:pt idx="10">
                  <c:v>71.35392774416934</c:v>
                </c:pt>
                <c:pt idx="11">
                  <c:v>59.568349797898392</c:v>
                </c:pt>
                <c:pt idx="12">
                  <c:v>52.275266249409967</c:v>
                </c:pt>
                <c:pt idx="13">
                  <c:v>40.02042603885436</c:v>
                </c:pt>
                <c:pt idx="14">
                  <c:v>25.065343812186246</c:v>
                </c:pt>
                <c:pt idx="15">
                  <c:v>19.587669834711491</c:v>
                </c:pt>
                <c:pt idx="16">
                  <c:v>7.8546954998377965</c:v>
                </c:pt>
                <c:pt idx="17">
                  <c:v>6.2061726825321841</c:v>
                </c:pt>
                <c:pt idx="18">
                  <c:v>5.548085789958928</c:v>
                </c:pt>
                <c:pt idx="19">
                  <c:v>4.7780989649777332</c:v>
                </c:pt>
                <c:pt idx="20">
                  <c:v>4.2784399296614559</c:v>
                </c:pt>
              </c:numCache>
            </c:numRef>
          </c:val>
        </c:ser>
        <c:ser>
          <c:idx val="6"/>
          <c:order val="6"/>
          <c:tx>
            <c:strRef>
              <c:f>'6-1'!$A$13</c:f>
              <c:strCache>
                <c:ptCount val="1"/>
                <c:pt idx="0">
                  <c:v>Coveñas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  <a:prstDash val="sysDot"/>
            </a:ln>
            <a:effectLst/>
          </c:spPr>
          <c:invertIfNegative val="0"/>
          <c:cat>
            <c:numRef>
              <c:f>'6-1'!$B$6:$V$6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'6-1'!$B$13:$V$13</c:f>
              <c:numCache>
                <c:formatCode>0.0</c:formatCode>
                <c:ptCount val="21"/>
                <c:pt idx="0">
                  <c:v>1.0174164383561641</c:v>
                </c:pt>
                <c:pt idx="1">
                  <c:v>0.91389754098360654</c:v>
                </c:pt>
                <c:pt idx="2">
                  <c:v>0.84600136986301377</c:v>
                </c:pt>
                <c:pt idx="3">
                  <c:v>0.71030684931506849</c:v>
                </c:pt>
                <c:pt idx="4">
                  <c:v>0.6306979452054795</c:v>
                </c:pt>
                <c:pt idx="5">
                  <c:v>0.57003142076502733</c:v>
                </c:pt>
                <c:pt idx="6">
                  <c:v>0.53182465753424646</c:v>
                </c:pt>
                <c:pt idx="7">
                  <c:v>0.43650342465753428</c:v>
                </c:pt>
                <c:pt idx="8">
                  <c:v>0.39321027397260278</c:v>
                </c:pt>
                <c:pt idx="9">
                  <c:v>0.26129918032786886</c:v>
                </c:pt>
                <c:pt idx="10">
                  <c:v>0.22619041095890413</c:v>
                </c:pt>
                <c:pt idx="11">
                  <c:v>0.1694486301369863</c:v>
                </c:pt>
                <c:pt idx="12">
                  <c:v>0.11898013698630137</c:v>
                </c:pt>
                <c:pt idx="13">
                  <c:v>8.1704918032786872E-2</c:v>
                </c:pt>
                <c:pt idx="14">
                  <c:v>7.1384931506849311E-2</c:v>
                </c:pt>
                <c:pt idx="15">
                  <c:v>4.8799315068493145E-2</c:v>
                </c:pt>
                <c:pt idx="16">
                  <c:v>1.3138356164383563E-2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7"/>
          <c:order val="7"/>
          <c:tx>
            <c:strRef>
              <c:f>'6-1'!$A$14</c:f>
              <c:strCache>
                <c:ptCount val="1"/>
                <c:pt idx="0">
                  <c:v>Orito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'6-1'!$B$6:$V$6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'6-1'!$B$14:$V$14</c:f>
              <c:numCache>
                <c:formatCode>0.0</c:formatCode>
                <c:ptCount val="21"/>
                <c:pt idx="0">
                  <c:v>41.910975244886473</c:v>
                </c:pt>
                <c:pt idx="1">
                  <c:v>58.560508879781423</c:v>
                </c:pt>
                <c:pt idx="2">
                  <c:v>73.242792465753411</c:v>
                </c:pt>
                <c:pt idx="3">
                  <c:v>68.394970547945206</c:v>
                </c:pt>
                <c:pt idx="4">
                  <c:v>60.891686301369859</c:v>
                </c:pt>
                <c:pt idx="5">
                  <c:v>53.777882476233252</c:v>
                </c:pt>
                <c:pt idx="6">
                  <c:v>39.686765955535591</c:v>
                </c:pt>
                <c:pt idx="7">
                  <c:v>20.819515841387933</c:v>
                </c:pt>
                <c:pt idx="8">
                  <c:v>14.324637250759658</c:v>
                </c:pt>
                <c:pt idx="9">
                  <c:v>10.234931560771479</c:v>
                </c:pt>
                <c:pt idx="10">
                  <c:v>8.0125959512116225</c:v>
                </c:pt>
                <c:pt idx="11">
                  <c:v>6.6102433507118752</c:v>
                </c:pt>
                <c:pt idx="12">
                  <c:v>5.5649973211190211</c:v>
                </c:pt>
                <c:pt idx="13">
                  <c:v>5.0113521226294688</c:v>
                </c:pt>
                <c:pt idx="14">
                  <c:v>4.1264659144559266</c:v>
                </c:pt>
                <c:pt idx="15">
                  <c:v>4.2526934082506287</c:v>
                </c:pt>
                <c:pt idx="16">
                  <c:v>3.1608213293060059</c:v>
                </c:pt>
                <c:pt idx="17">
                  <c:v>1.9302817882352754</c:v>
                </c:pt>
                <c:pt idx="18">
                  <c:v>1.4520414064203238</c:v>
                </c:pt>
                <c:pt idx="19">
                  <c:v>0.85215252908323136</c:v>
                </c:pt>
                <c:pt idx="20">
                  <c:v>0.34254271822510463</c:v>
                </c:pt>
              </c:numCache>
            </c:numRef>
          </c:val>
        </c:ser>
        <c:ser>
          <c:idx val="8"/>
          <c:order val="8"/>
          <c:tx>
            <c:strRef>
              <c:f>'6-1'!$A$15</c:f>
              <c:strCache>
                <c:ptCount val="1"/>
                <c:pt idx="0">
                  <c:v>Porvenir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'6-1'!$B$6:$V$6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'6-1'!$B$15:$V$15</c:f>
              <c:numCache>
                <c:formatCode>0.0</c:formatCode>
                <c:ptCount val="21"/>
                <c:pt idx="0">
                  <c:v>140.05772808219177</c:v>
                </c:pt>
                <c:pt idx="1">
                  <c:v>140.19198907103825</c:v>
                </c:pt>
                <c:pt idx="2">
                  <c:v>117.81232945205484</c:v>
                </c:pt>
                <c:pt idx="3">
                  <c:v>121.14136301369862</c:v>
                </c:pt>
                <c:pt idx="4">
                  <c:v>100.10497945205479</c:v>
                </c:pt>
                <c:pt idx="5">
                  <c:v>76.382163251366137</c:v>
                </c:pt>
                <c:pt idx="6">
                  <c:v>57.25680958904109</c:v>
                </c:pt>
                <c:pt idx="7">
                  <c:v>43.178720547945211</c:v>
                </c:pt>
                <c:pt idx="8">
                  <c:v>33.689349999999997</c:v>
                </c:pt>
                <c:pt idx="9">
                  <c:v>26.636021174863387</c:v>
                </c:pt>
                <c:pt idx="10">
                  <c:v>21.448663698630138</c:v>
                </c:pt>
                <c:pt idx="11">
                  <c:v>17.099165068493154</c:v>
                </c:pt>
                <c:pt idx="12">
                  <c:v>14.037004794520549</c:v>
                </c:pt>
                <c:pt idx="13">
                  <c:v>9.9784685792349723</c:v>
                </c:pt>
                <c:pt idx="14">
                  <c:v>7.0746095890410965</c:v>
                </c:pt>
                <c:pt idx="15">
                  <c:v>4.5059643835616434</c:v>
                </c:pt>
                <c:pt idx="16">
                  <c:v>4.0206924657534246</c:v>
                </c:pt>
                <c:pt idx="17">
                  <c:v>3.038866803278689</c:v>
                </c:pt>
                <c:pt idx="18">
                  <c:v>0.27923219178082187</c:v>
                </c:pt>
                <c:pt idx="19">
                  <c:v>0.25643835616438354</c:v>
                </c:pt>
                <c:pt idx="20">
                  <c:v>0.24013698630136987</c:v>
                </c:pt>
              </c:numCache>
            </c:numRef>
          </c:val>
        </c:ser>
        <c:ser>
          <c:idx val="9"/>
          <c:order val="9"/>
          <c:tx>
            <c:strRef>
              <c:f>'6-1'!$A$16</c:f>
              <c:strCache>
                <c:ptCount val="1"/>
                <c:pt idx="0">
                  <c:v>Rubiales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'6-1'!$B$6:$V$6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'6-1'!$B$16:$V$16</c:f>
              <c:numCache>
                <c:formatCode>0.0</c:formatCode>
                <c:ptCount val="21"/>
                <c:pt idx="0">
                  <c:v>185.13276849315068</c:v>
                </c:pt>
                <c:pt idx="1">
                  <c:v>170.30622882513663</c:v>
                </c:pt>
                <c:pt idx="2">
                  <c:v>156.13350410958904</c:v>
                </c:pt>
                <c:pt idx="3">
                  <c:v>155.64318630136984</c:v>
                </c:pt>
                <c:pt idx="4">
                  <c:v>144.03893972602739</c:v>
                </c:pt>
                <c:pt idx="5">
                  <c:v>148.05580410210342</c:v>
                </c:pt>
                <c:pt idx="6">
                  <c:v>122.48172433268975</c:v>
                </c:pt>
                <c:pt idx="7">
                  <c:v>97.945060673328527</c:v>
                </c:pt>
                <c:pt idx="8">
                  <c:v>71.851416518921738</c:v>
                </c:pt>
                <c:pt idx="9">
                  <c:v>51.389502635544723</c:v>
                </c:pt>
                <c:pt idx="10">
                  <c:v>32.748271345464332</c:v>
                </c:pt>
                <c:pt idx="11">
                  <c:v>18.347422349434659</c:v>
                </c:pt>
                <c:pt idx="12">
                  <c:v>6.7366526726427507</c:v>
                </c:pt>
                <c:pt idx="13">
                  <c:v>4.1600257948079138</c:v>
                </c:pt>
                <c:pt idx="14">
                  <c:v>1.9978369674671039</c:v>
                </c:pt>
                <c:pt idx="15">
                  <c:v>0.72000839908315628</c:v>
                </c:pt>
                <c:pt idx="16">
                  <c:v>0.46933444295721793</c:v>
                </c:pt>
                <c:pt idx="17">
                  <c:v>0.30593368025491846</c:v>
                </c:pt>
                <c:pt idx="18">
                  <c:v>0.19887671346666427</c:v>
                </c:pt>
                <c:pt idx="19">
                  <c:v>0.12999211791626478</c:v>
                </c:pt>
                <c:pt idx="20">
                  <c:v>8.4734814661534097E-2</c:v>
                </c:pt>
              </c:numCache>
            </c:numRef>
          </c:val>
        </c:ser>
        <c:ser>
          <c:idx val="10"/>
          <c:order val="10"/>
          <c:tx>
            <c:strRef>
              <c:f>'6-1'!$A$17</c:f>
              <c:strCache>
                <c:ptCount val="1"/>
                <c:pt idx="0">
                  <c:v>Santiago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'6-1'!$B$6:$V$6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'6-1'!$B$17:$V$17</c:f>
              <c:numCache>
                <c:formatCode>0.0</c:formatCode>
                <c:ptCount val="21"/>
                <c:pt idx="0">
                  <c:v>18.094318493150688</c:v>
                </c:pt>
                <c:pt idx="1">
                  <c:v>19.179665983606554</c:v>
                </c:pt>
                <c:pt idx="2">
                  <c:v>18.333301369863008</c:v>
                </c:pt>
                <c:pt idx="3">
                  <c:v>14.223915068493152</c:v>
                </c:pt>
                <c:pt idx="4">
                  <c:v>11.608284246575343</c:v>
                </c:pt>
                <c:pt idx="5">
                  <c:v>9.0725969945355196</c:v>
                </c:pt>
                <c:pt idx="6">
                  <c:v>6.5002424657534252</c:v>
                </c:pt>
                <c:pt idx="7">
                  <c:v>4.5138171232876703</c:v>
                </c:pt>
                <c:pt idx="8">
                  <c:v>3.4964924657534246</c:v>
                </c:pt>
                <c:pt idx="9">
                  <c:v>2.4655942622950819</c:v>
                </c:pt>
                <c:pt idx="10">
                  <c:v>1.6303917808219175</c:v>
                </c:pt>
                <c:pt idx="11">
                  <c:v>1.1876369863013698</c:v>
                </c:pt>
                <c:pt idx="12">
                  <c:v>0.91992602739726037</c:v>
                </c:pt>
                <c:pt idx="13">
                  <c:v>0.48015027322404374</c:v>
                </c:pt>
                <c:pt idx="14">
                  <c:v>0.44191438356164381</c:v>
                </c:pt>
                <c:pt idx="15">
                  <c:v>0.39014315068493155</c:v>
                </c:pt>
                <c:pt idx="16">
                  <c:v>0.28623424657534247</c:v>
                </c:pt>
                <c:pt idx="17">
                  <c:v>0.21754986338797813</c:v>
                </c:pt>
                <c:pt idx="18">
                  <c:v>9.2534246575342483E-2</c:v>
                </c:pt>
                <c:pt idx="19">
                  <c:v>5.6465753424657532E-2</c:v>
                </c:pt>
                <c:pt idx="20">
                  <c:v>4.8041095890410959E-2</c:v>
                </c:pt>
              </c:numCache>
            </c:numRef>
          </c:val>
        </c:ser>
        <c:ser>
          <c:idx val="11"/>
          <c:order val="11"/>
          <c:tx>
            <c:strRef>
              <c:f>'6-1'!$A$18</c:f>
              <c:strCache>
                <c:ptCount val="1"/>
                <c:pt idx="0">
                  <c:v>Tenay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'6-1'!$B$6:$V$6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'6-1'!$B$18:$V$18</c:f>
              <c:numCache>
                <c:formatCode>0.0</c:formatCode>
                <c:ptCount val="21"/>
                <c:pt idx="0">
                  <c:v>49.451726027397264</c:v>
                </c:pt>
                <c:pt idx="1">
                  <c:v>53.724478029792657</c:v>
                </c:pt>
                <c:pt idx="2">
                  <c:v>51.812928351673044</c:v>
                </c:pt>
                <c:pt idx="3">
                  <c:v>48.471747260273965</c:v>
                </c:pt>
                <c:pt idx="4">
                  <c:v>44.276294625053907</c:v>
                </c:pt>
                <c:pt idx="5">
                  <c:v>39.897655455717718</c:v>
                </c:pt>
                <c:pt idx="6">
                  <c:v>31.772495848963398</c:v>
                </c:pt>
                <c:pt idx="7">
                  <c:v>25.097281101122277</c:v>
                </c:pt>
                <c:pt idx="8">
                  <c:v>18.401755199604011</c:v>
                </c:pt>
                <c:pt idx="9">
                  <c:v>14.162574719192124</c:v>
                </c:pt>
                <c:pt idx="10">
                  <c:v>11.408408441587783</c:v>
                </c:pt>
                <c:pt idx="11">
                  <c:v>8.9026324190867587</c:v>
                </c:pt>
                <c:pt idx="12">
                  <c:v>6.8049547945205475</c:v>
                </c:pt>
                <c:pt idx="13">
                  <c:v>5.608351775956284</c:v>
                </c:pt>
                <c:pt idx="14">
                  <c:v>5.1326965753424654</c:v>
                </c:pt>
                <c:pt idx="15">
                  <c:v>4.3333356164383554</c:v>
                </c:pt>
                <c:pt idx="16">
                  <c:v>3.1551815068493152</c:v>
                </c:pt>
                <c:pt idx="17">
                  <c:v>2.5486810109289619</c:v>
                </c:pt>
                <c:pt idx="18">
                  <c:v>2.209254109589041</c:v>
                </c:pt>
                <c:pt idx="19">
                  <c:v>1.8080130136986299</c:v>
                </c:pt>
                <c:pt idx="20">
                  <c:v>1.321577397260274</c:v>
                </c:pt>
              </c:numCache>
            </c:numRef>
          </c:val>
        </c:ser>
        <c:ser>
          <c:idx val="12"/>
          <c:order val="12"/>
          <c:tx>
            <c:strRef>
              <c:f>'6-1'!$A$19</c:f>
              <c:strCache>
                <c:ptCount val="1"/>
                <c:pt idx="0">
                  <c:v>Tibu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'6-1'!$B$6:$V$6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'6-1'!$B$19:$V$19</c:f>
              <c:numCache>
                <c:formatCode>0.0</c:formatCode>
                <c:ptCount val="21"/>
                <c:pt idx="0">
                  <c:v>5.8059630136986309</c:v>
                </c:pt>
                <c:pt idx="1">
                  <c:v>9.3831905737704915</c:v>
                </c:pt>
                <c:pt idx="2">
                  <c:v>13.11696006063328</c:v>
                </c:pt>
                <c:pt idx="3">
                  <c:v>15.974755479452055</c:v>
                </c:pt>
                <c:pt idx="4">
                  <c:v>17.464065753424656</c:v>
                </c:pt>
                <c:pt idx="5">
                  <c:v>15.741347706557553</c:v>
                </c:pt>
                <c:pt idx="6">
                  <c:v>14.15332356822864</c:v>
                </c:pt>
                <c:pt idx="7">
                  <c:v>12.71441675796417</c:v>
                </c:pt>
                <c:pt idx="8">
                  <c:v>11.441816291234263</c:v>
                </c:pt>
                <c:pt idx="9">
                  <c:v>10.330888145341444</c:v>
                </c:pt>
                <c:pt idx="10">
                  <c:v>9.3741817682748252</c:v>
                </c:pt>
                <c:pt idx="11">
                  <c:v>7.6556613543882284</c:v>
                </c:pt>
                <c:pt idx="12">
                  <c:v>4.5862157534246579</c:v>
                </c:pt>
                <c:pt idx="13">
                  <c:v>4.1855683060109286</c:v>
                </c:pt>
                <c:pt idx="14">
                  <c:v>3.8728561643835615</c:v>
                </c:pt>
                <c:pt idx="15">
                  <c:v>3.2290109589041096</c:v>
                </c:pt>
                <c:pt idx="16">
                  <c:v>2.9336691780821922</c:v>
                </c:pt>
                <c:pt idx="17">
                  <c:v>2.7027137978142077</c:v>
                </c:pt>
                <c:pt idx="18">
                  <c:v>2.4924671232876707</c:v>
                </c:pt>
                <c:pt idx="19">
                  <c:v>1.8471595890410961</c:v>
                </c:pt>
                <c:pt idx="20">
                  <c:v>1.6520027397260273</c:v>
                </c:pt>
              </c:numCache>
            </c:numRef>
          </c:val>
        </c:ser>
        <c:ser>
          <c:idx val="13"/>
          <c:order val="13"/>
          <c:tx>
            <c:strRef>
              <c:f>'6-1'!$A$20</c:f>
              <c:strCache>
                <c:ptCount val="1"/>
                <c:pt idx="0">
                  <c:v>Vasconia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'6-1'!$B$6:$V$6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'6-1'!$B$20:$V$20</c:f>
              <c:numCache>
                <c:formatCode>0.0</c:formatCode>
                <c:ptCount val="21"/>
                <c:pt idx="0">
                  <c:v>3.3598349315068496</c:v>
                </c:pt>
                <c:pt idx="1">
                  <c:v>2.8521352459016391</c:v>
                </c:pt>
                <c:pt idx="2">
                  <c:v>2.6558513698630142</c:v>
                </c:pt>
                <c:pt idx="3">
                  <c:v>2.3420479452054792</c:v>
                </c:pt>
                <c:pt idx="4">
                  <c:v>0.51140273972602734</c:v>
                </c:pt>
                <c:pt idx="5">
                  <c:v>0.45485450819672141</c:v>
                </c:pt>
                <c:pt idx="6">
                  <c:v>0.40987602739726031</c:v>
                </c:pt>
                <c:pt idx="7">
                  <c:v>0.29282054794520546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'6-1'!$A$21</c:f>
              <c:strCache>
                <c:ptCount val="1"/>
                <c:pt idx="0">
                  <c:v>Velasquez 26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'6-1'!$B$6:$V$6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'6-1'!$B$21:$V$21</c:f>
              <c:numCache>
                <c:formatCode>0.0</c:formatCode>
                <c:ptCount val="21"/>
                <c:pt idx="0">
                  <c:v>38.346184931506855</c:v>
                </c:pt>
                <c:pt idx="1">
                  <c:v>40.505271174863388</c:v>
                </c:pt>
                <c:pt idx="2">
                  <c:v>41.272922995733211</c:v>
                </c:pt>
                <c:pt idx="3">
                  <c:v>38.038968493150676</c:v>
                </c:pt>
                <c:pt idx="4">
                  <c:v>13.45302397260274</c:v>
                </c:pt>
                <c:pt idx="5">
                  <c:v>8.3210616503602068</c:v>
                </c:pt>
                <c:pt idx="6">
                  <c:v>5.5355630479107987</c:v>
                </c:pt>
                <c:pt idx="7">
                  <c:v>5.2722291389000313</c:v>
                </c:pt>
                <c:pt idx="8">
                  <c:v>4.8319834580164924</c:v>
                </c:pt>
                <c:pt idx="9">
                  <c:v>4.3395537067797658</c:v>
                </c:pt>
                <c:pt idx="10">
                  <c:v>3.7544496921991479</c:v>
                </c:pt>
                <c:pt idx="11">
                  <c:v>2.6259938356164385</c:v>
                </c:pt>
                <c:pt idx="12">
                  <c:v>1.978580821917808</c:v>
                </c:pt>
                <c:pt idx="13">
                  <c:v>1.6153435792349728</c:v>
                </c:pt>
                <c:pt idx="14">
                  <c:v>1.3360938356164385</c:v>
                </c:pt>
                <c:pt idx="15">
                  <c:v>1.167849315068493</c:v>
                </c:pt>
                <c:pt idx="16">
                  <c:v>1.4641726027397259</c:v>
                </c:pt>
                <c:pt idx="17">
                  <c:v>0.88410724043715849</c:v>
                </c:pt>
                <c:pt idx="18">
                  <c:v>0.39533630136986303</c:v>
                </c:pt>
                <c:pt idx="19">
                  <c:v>0.38382328767123292</c:v>
                </c:pt>
                <c:pt idx="20">
                  <c:v>0.35288013698630138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146404576"/>
        <c:axId val="1146407712"/>
      </c:barChart>
      <c:lineChart>
        <c:grouping val="standard"/>
        <c:varyColors val="0"/>
        <c:ser>
          <c:idx val="15"/>
          <c:order val="15"/>
          <c:tx>
            <c:strRef>
              <c:f>'6-1'!$A$22</c:f>
              <c:strCache>
                <c:ptCount val="1"/>
                <c:pt idx="0">
                  <c:v>Capacidad de Refinación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'6-1'!$B$6:$V$6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'6-1'!$B$22:$V$22</c:f>
              <c:numCache>
                <c:formatCode>#,##0.0</c:formatCode>
                <c:ptCount val="21"/>
                <c:pt idx="0">
                  <c:v>306</c:v>
                </c:pt>
                <c:pt idx="1">
                  <c:v>368.61</c:v>
                </c:pt>
                <c:pt idx="2">
                  <c:v>373.5000000000033</c:v>
                </c:pt>
                <c:pt idx="3">
                  <c:v>355.36630136986622</c:v>
                </c:pt>
                <c:pt idx="4">
                  <c:v>355.36630136986622</c:v>
                </c:pt>
                <c:pt idx="5">
                  <c:v>355.36630136986622</c:v>
                </c:pt>
                <c:pt idx="6">
                  <c:v>355.36630136986622</c:v>
                </c:pt>
                <c:pt idx="7">
                  <c:v>355.36630136986622</c:v>
                </c:pt>
                <c:pt idx="8">
                  <c:v>355.36630136986622</c:v>
                </c:pt>
                <c:pt idx="9">
                  <c:v>355.36630136986622</c:v>
                </c:pt>
                <c:pt idx="10">
                  <c:v>355.36630136986622</c:v>
                </c:pt>
                <c:pt idx="11">
                  <c:v>355.36630136986622</c:v>
                </c:pt>
                <c:pt idx="12">
                  <c:v>355.36630136986622</c:v>
                </c:pt>
                <c:pt idx="13">
                  <c:v>355.36630136986622</c:v>
                </c:pt>
                <c:pt idx="14">
                  <c:v>355.36630136986622</c:v>
                </c:pt>
                <c:pt idx="15">
                  <c:v>355.36630136986622</c:v>
                </c:pt>
                <c:pt idx="16">
                  <c:v>355.36630136986622</c:v>
                </c:pt>
                <c:pt idx="17">
                  <c:v>355.36630136986622</c:v>
                </c:pt>
                <c:pt idx="18">
                  <c:v>355.36630136986622</c:v>
                </c:pt>
                <c:pt idx="19">
                  <c:v>355.36630136986622</c:v>
                </c:pt>
                <c:pt idx="20">
                  <c:v>355.36630136986622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404576"/>
        <c:axId val="1146407712"/>
      </c:lineChart>
      <c:catAx>
        <c:axId val="114640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07712"/>
        <c:crosses val="autoZero"/>
        <c:auto val="1"/>
        <c:lblAlgn val="ctr"/>
        <c:lblOffset val="100"/>
        <c:noMultiLvlLbl val="0"/>
      </c:catAx>
      <c:valAx>
        <c:axId val="1146407712"/>
        <c:scaling>
          <c:orientation val="minMax"/>
          <c:max val="11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solidFill>
                      <a:sysClr val="windowText" lastClr="000000"/>
                    </a:solidFill>
                    <a:latin typeface="+mj-lt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9.9028222147939451E-3"/>
              <c:y val="0.318943287037037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0457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773375249092654E-3"/>
          <c:y val="0.82586928104575164"/>
          <c:w val="0.99318181932424421"/>
          <c:h val="0.17413071895424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07888521214047E-2"/>
          <c:y val="3.36611987097424E-2"/>
          <c:w val="0.88943337908904818"/>
          <c:h val="0.785733602349906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'6-2'!$D$4</c:f>
              <c:strCache>
                <c:ptCount val="1"/>
                <c:pt idx="0">
                  <c:v> Mamonal</c:v>
                </c:pt>
              </c:strCache>
            </c:strRef>
          </c:tx>
          <c:spPr>
            <a:solidFill>
              <a:srgbClr val="C8B300"/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'6-2'!$E$4:$Y$4</c:f>
              <c:numCache>
                <c:formatCode>#,##0</c:formatCode>
                <c:ptCount val="21"/>
                <c:pt idx="0">
                  <c:v>13871.103563126915</c:v>
                </c:pt>
                <c:pt idx="1">
                  <c:v>14088.563776998022</c:v>
                </c:pt>
                <c:pt idx="2">
                  <c:v>14296.11388439387</c:v>
                </c:pt>
                <c:pt idx="3">
                  <c:v>14491.513269504525</c:v>
                </c:pt>
                <c:pt idx="4">
                  <c:v>14688.272531531557</c:v>
                </c:pt>
                <c:pt idx="5">
                  <c:v>14866.251306930017</c:v>
                </c:pt>
                <c:pt idx="6">
                  <c:v>15018.155275904624</c:v>
                </c:pt>
                <c:pt idx="7">
                  <c:v>15098.785175127154</c:v>
                </c:pt>
                <c:pt idx="8">
                  <c:v>15224.025955813082</c:v>
                </c:pt>
                <c:pt idx="9">
                  <c:v>15296.495432824675</c:v>
                </c:pt>
                <c:pt idx="10">
                  <c:v>15326.931284930504</c:v>
                </c:pt>
                <c:pt idx="11">
                  <c:v>15316.170051363681</c:v>
                </c:pt>
                <c:pt idx="12">
                  <c:v>15286.043677206311</c:v>
                </c:pt>
                <c:pt idx="13">
                  <c:v>15255.318032917203</c:v>
                </c:pt>
                <c:pt idx="14">
                  <c:v>15234.241945803837</c:v>
                </c:pt>
                <c:pt idx="15">
                  <c:v>15230.272204346948</c:v>
                </c:pt>
                <c:pt idx="16">
                  <c:v>15240.958419039747</c:v>
                </c:pt>
                <c:pt idx="17">
                  <c:v>15192.936958177463</c:v>
                </c:pt>
                <c:pt idx="18">
                  <c:v>15245.715730568327</c:v>
                </c:pt>
                <c:pt idx="19">
                  <c:v>15315.30491683847</c:v>
                </c:pt>
                <c:pt idx="20">
                  <c:v>15398.816635710698</c:v>
                </c:pt>
              </c:numCache>
            </c:numRef>
          </c:val>
        </c:ser>
        <c:ser>
          <c:idx val="1"/>
          <c:order val="1"/>
          <c:tx>
            <c:strRef>
              <c:f>'6-2'!$D$5</c:f>
              <c:strCache>
                <c:ptCount val="1"/>
                <c:pt idx="0">
                  <c:v> Barranquilla</c:v>
                </c:pt>
              </c:strCache>
            </c:strRef>
          </c:tx>
          <c:spPr>
            <a:solidFill>
              <a:srgbClr val="996600"/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'6-2'!$E$5:$Y$5</c:f>
              <c:numCache>
                <c:formatCode>#,##0</c:formatCode>
                <c:ptCount val="21"/>
                <c:pt idx="0">
                  <c:v>12943.41909444367</c:v>
                </c:pt>
                <c:pt idx="1">
                  <c:v>13082.733359385282</c:v>
                </c:pt>
                <c:pt idx="2">
                  <c:v>13215.698788489217</c:v>
                </c:pt>
                <c:pt idx="3">
                  <c:v>13340.879947939695</c:v>
                </c:pt>
                <c:pt idx="4">
                  <c:v>13466.932302399335</c:v>
                </c:pt>
                <c:pt idx="5">
                  <c:v>13580.953078101053</c:v>
                </c:pt>
                <c:pt idx="6">
                  <c:v>13678.269223444102</c:v>
                </c:pt>
                <c:pt idx="7">
                  <c:v>13729.924167318848</c:v>
                </c:pt>
                <c:pt idx="8">
                  <c:v>13810.158739847668</c:v>
                </c:pt>
                <c:pt idx="9">
                  <c:v>13856.585770065516</c:v>
                </c:pt>
                <c:pt idx="10">
                  <c:v>13876.08427183057</c:v>
                </c:pt>
                <c:pt idx="11">
                  <c:v>13869.190167766479</c:v>
                </c:pt>
                <c:pt idx="12">
                  <c:v>13849.889930742074</c:v>
                </c:pt>
                <c:pt idx="13">
                  <c:v>13830.205775775079</c:v>
                </c:pt>
                <c:pt idx="14">
                  <c:v>13816.703537679314</c:v>
                </c:pt>
                <c:pt idx="15">
                  <c:v>13814.16035240772</c:v>
                </c:pt>
                <c:pt idx="16">
                  <c:v>13821.006396189403</c:v>
                </c:pt>
                <c:pt idx="17">
                  <c:v>13790.241805267879</c:v>
                </c:pt>
                <c:pt idx="18">
                  <c:v>13824.054132356421</c:v>
                </c:pt>
                <c:pt idx="19">
                  <c:v>13868.63592578212</c:v>
                </c:pt>
                <c:pt idx="20">
                  <c:v>13922.137085932687</c:v>
                </c:pt>
              </c:numCache>
            </c:numRef>
          </c:val>
        </c:ser>
        <c:ser>
          <c:idx val="3"/>
          <c:order val="3"/>
          <c:tx>
            <c:strRef>
              <c:f>'6-2'!$D$7</c:f>
              <c:strCache>
                <c:ptCount val="1"/>
                <c:pt idx="0">
                  <c:v> Lisama</c:v>
                </c:pt>
              </c:strCache>
            </c:strRef>
          </c:tx>
          <c:spPr>
            <a:solidFill>
              <a:srgbClr val="669900"/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'6-2'!$E$7:$Y$7</c:f>
              <c:numCache>
                <c:formatCode>#,##0</c:formatCode>
                <c:ptCount val="21"/>
                <c:pt idx="0">
                  <c:v>8996.4542309133958</c:v>
                </c:pt>
                <c:pt idx="1">
                  <c:v>9105.6923178761699</c:v>
                </c:pt>
                <c:pt idx="2">
                  <c:v>9209.9522019130691</c:v>
                </c:pt>
                <c:pt idx="3">
                  <c:v>9308.108341113053</c:v>
                </c:pt>
                <c:pt idx="4">
                  <c:v>9406.9475953997226</c:v>
                </c:pt>
                <c:pt idx="5">
                  <c:v>9496.3527357626808</c:v>
                </c:pt>
                <c:pt idx="6">
                  <c:v>9572.6595630091324</c:v>
                </c:pt>
                <c:pt idx="7">
                  <c:v>9613.1628614575129</c:v>
                </c:pt>
                <c:pt idx="8">
                  <c:v>9676.0758102140353</c:v>
                </c:pt>
                <c:pt idx="9">
                  <c:v>9712.4798350745623</c:v>
                </c:pt>
                <c:pt idx="10">
                  <c:v>9727.7688582937408</c:v>
                </c:pt>
                <c:pt idx="11">
                  <c:v>9722.3631036167208</c:v>
                </c:pt>
                <c:pt idx="12">
                  <c:v>9707.2295423022515</c:v>
                </c:pt>
                <c:pt idx="13">
                  <c:v>9691.7949460462642</c:v>
                </c:pt>
                <c:pt idx="14">
                  <c:v>9681.2076694316602</c:v>
                </c:pt>
                <c:pt idx="15">
                  <c:v>9679.2135255155481</c:v>
                </c:pt>
                <c:pt idx="16">
                  <c:v>9684.5815955138914</c:v>
                </c:pt>
                <c:pt idx="17">
                  <c:v>9660.4586885031276</c:v>
                </c:pt>
                <c:pt idx="18">
                  <c:v>9686.9713642040697</c:v>
                </c:pt>
                <c:pt idx="19">
                  <c:v>9721.9285154278405</c:v>
                </c:pt>
                <c:pt idx="20">
                  <c:v>9763.8794555385812</c:v>
                </c:pt>
              </c:numCache>
            </c:numRef>
          </c:val>
        </c:ser>
        <c:ser>
          <c:idx val="6"/>
          <c:order val="5"/>
          <c:tx>
            <c:strRef>
              <c:f>'6-2'!$D$9</c:f>
              <c:strCache>
                <c:ptCount val="1"/>
                <c:pt idx="0">
                  <c:v> Chimitá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'6-2'!$E$9:$Y$9</c:f>
              <c:numCache>
                <c:formatCode>#,##0</c:formatCode>
                <c:ptCount val="21"/>
                <c:pt idx="0">
                  <c:v>10089.976710217219</c:v>
                </c:pt>
                <c:pt idx="1">
                  <c:v>10216.358179546081</c:v>
                </c:pt>
                <c:pt idx="2">
                  <c:v>10336.980186970381</c:v>
                </c:pt>
                <c:pt idx="3">
                  <c:v>10450.540552596058</c:v>
                </c:pt>
                <c:pt idx="4">
                  <c:v>10564.891238619835</c:v>
                </c:pt>
                <c:pt idx="5">
                  <c:v>10668.32725913962</c:v>
                </c:pt>
                <c:pt idx="6">
                  <c:v>10756.60937040102</c:v>
                </c:pt>
                <c:pt idx="7">
                  <c:v>10803.469092251662</c:v>
                </c:pt>
                <c:pt idx="8">
                  <c:v>10876.255344050176</c:v>
                </c:pt>
                <c:pt idx="9">
                  <c:v>10918.372468940195</c:v>
                </c:pt>
                <c:pt idx="10">
                  <c:v>10936.060889460605</c:v>
                </c:pt>
                <c:pt idx="11">
                  <c:v>10929.806777566961</c:v>
                </c:pt>
                <c:pt idx="12">
                  <c:v>10912.298216512125</c:v>
                </c:pt>
                <c:pt idx="13">
                  <c:v>10894.441377312862</c:v>
                </c:pt>
                <c:pt idx="14">
                  <c:v>10882.192576441779</c:v>
                </c:pt>
                <c:pt idx="15">
                  <c:v>10879.885479666484</c:v>
                </c:pt>
                <c:pt idx="16">
                  <c:v>10886.095992800809</c:v>
                </c:pt>
                <c:pt idx="17">
                  <c:v>10858.187334591305</c:v>
                </c:pt>
                <c:pt idx="18">
                  <c:v>10888.860802097803</c:v>
                </c:pt>
                <c:pt idx="19">
                  <c:v>10929.303986870136</c:v>
                </c:pt>
                <c:pt idx="20">
                  <c:v>10977.838537394889</c:v>
                </c:pt>
              </c:numCache>
            </c:numRef>
          </c:val>
        </c:ser>
        <c:ser>
          <c:idx val="7"/>
          <c:order val="6"/>
          <c:tx>
            <c:strRef>
              <c:f>'6-2'!$D$10</c:f>
              <c:strCache>
                <c:ptCount val="1"/>
                <c:pt idx="0">
                  <c:v> Sebastopol</c:v>
                </c:pt>
              </c:strCache>
            </c:strRef>
          </c:tx>
          <c:spPr>
            <a:solidFill>
              <a:srgbClr val="66FF99"/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'6-2'!$E$10:$Y$10</c:f>
              <c:numCache>
                <c:formatCode>#,##0</c:formatCode>
                <c:ptCount val="21"/>
                <c:pt idx="0">
                  <c:v>1531.7326820527212</c:v>
                </c:pt>
                <c:pt idx="1">
                  <c:v>1555.7459781193725</c:v>
                </c:pt>
                <c:pt idx="2">
                  <c:v>1578.6649391966198</c:v>
                </c:pt>
                <c:pt idx="3">
                  <c:v>1600.2421426876681</c:v>
                </c:pt>
                <c:pt idx="4">
                  <c:v>1621.9695121627642</c:v>
                </c:pt>
                <c:pt idx="5">
                  <c:v>1641.6230246427826</c:v>
                </c:pt>
                <c:pt idx="6">
                  <c:v>1658.3971964131126</c:v>
                </c:pt>
                <c:pt idx="7">
                  <c:v>1667.3008464527584</c:v>
                </c:pt>
                <c:pt idx="8">
                  <c:v>1681.1307047642763</c:v>
                </c:pt>
                <c:pt idx="9">
                  <c:v>1689.1332307265941</c:v>
                </c:pt>
                <c:pt idx="10">
                  <c:v>1692.4941449584328</c:v>
                </c:pt>
                <c:pt idx="11">
                  <c:v>1691.3058232738249</c:v>
                </c:pt>
                <c:pt idx="12">
                  <c:v>1687.9790835030067</c:v>
                </c:pt>
                <c:pt idx="13">
                  <c:v>1684.5861686335754</c:v>
                </c:pt>
                <c:pt idx="14">
                  <c:v>1682.258817295276</c:v>
                </c:pt>
                <c:pt idx="15">
                  <c:v>1681.820453995547</c:v>
                </c:pt>
                <c:pt idx="16">
                  <c:v>1683.000491634074</c:v>
                </c:pt>
                <c:pt idx="17">
                  <c:v>1677.6976661805741</c:v>
                </c:pt>
                <c:pt idx="18">
                  <c:v>1683.5258232714502</c:v>
                </c:pt>
                <c:pt idx="19">
                  <c:v>1691.2102897915315</c:v>
                </c:pt>
                <c:pt idx="20">
                  <c:v>1700.4321681048787</c:v>
                </c:pt>
              </c:numCache>
            </c:numRef>
          </c:val>
        </c:ser>
        <c:ser>
          <c:idx val="8"/>
          <c:order val="7"/>
          <c:tx>
            <c:strRef>
              <c:f>'6-2'!$D$11</c:f>
              <c:strCache>
                <c:ptCount val="1"/>
                <c:pt idx="0">
                  <c:v> Salgar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'6-2'!$E$11:$Y$11</c:f>
              <c:numCache>
                <c:formatCode>#,##0</c:formatCode>
                <c:ptCount val="21"/>
                <c:pt idx="0">
                  <c:v>607.72740498249925</c:v>
                </c:pt>
                <c:pt idx="1">
                  <c:v>617.25487558794805</c:v>
                </c:pt>
                <c:pt idx="2">
                  <c:v>626.34815988198329</c:v>
                </c:pt>
                <c:pt idx="3">
                  <c:v>634.90909093610242</c:v>
                </c:pt>
                <c:pt idx="4">
                  <c:v>643.52960156626045</c:v>
                </c:pt>
                <c:pt idx="5">
                  <c:v>651.32729255909487</c:v>
                </c:pt>
                <c:pt idx="6">
                  <c:v>657.98258169678707</c:v>
                </c:pt>
                <c:pt idx="7">
                  <c:v>661.51517729709428</c:v>
                </c:pt>
                <c:pt idx="8">
                  <c:v>667.00228611275975</c:v>
                </c:pt>
                <c:pt idx="9">
                  <c:v>670.17735340313504</c:v>
                </c:pt>
                <c:pt idx="10">
                  <c:v>671.5108234716505</c:v>
                </c:pt>
                <c:pt idx="11">
                  <c:v>671.0393471741653</c:v>
                </c:pt>
                <c:pt idx="12">
                  <c:v>669.7194361011301</c:v>
                </c:pt>
                <c:pt idx="13">
                  <c:v>668.37326951926752</c:v>
                </c:pt>
                <c:pt idx="14">
                  <c:v>667.44987393864199</c:v>
                </c:pt>
                <c:pt idx="15">
                  <c:v>667.27594973260693</c:v>
                </c:pt>
                <c:pt idx="16">
                  <c:v>667.74413926740397</c:v>
                </c:pt>
                <c:pt idx="17">
                  <c:v>665.64020012078231</c:v>
                </c:pt>
                <c:pt idx="18">
                  <c:v>667.95256886904303</c:v>
                </c:pt>
                <c:pt idx="19">
                  <c:v>671.00144348773017</c:v>
                </c:pt>
                <c:pt idx="20">
                  <c:v>674.66029874498304</c:v>
                </c:pt>
              </c:numCache>
            </c:numRef>
          </c:val>
        </c:ser>
        <c:ser>
          <c:idx val="9"/>
          <c:order val="8"/>
          <c:tx>
            <c:strRef>
              <c:f>'6-2'!$D$12</c:f>
              <c:strCache>
                <c:ptCount val="1"/>
                <c:pt idx="0">
                  <c:v> Mansilla</c:v>
                </c:pt>
              </c:strCache>
            </c:strRef>
          </c:tx>
          <c:spPr>
            <a:solidFill>
              <a:srgbClr val="004600"/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'6-2'!$E$12:$Y$12</c:f>
              <c:numCache>
                <c:formatCode>#,##0</c:formatCode>
                <c:ptCount val="21"/>
                <c:pt idx="0">
                  <c:v>18931.453179350945</c:v>
                </c:pt>
                <c:pt idx="1">
                  <c:v>19228.245560615847</c:v>
                </c:pt>
                <c:pt idx="2">
                  <c:v>19511.512506367639</c:v>
                </c:pt>
                <c:pt idx="3">
                  <c:v>19778.195996521208</c:v>
                </c:pt>
                <c:pt idx="4">
                  <c:v>20046.735463458092</c:v>
                </c:pt>
                <c:pt idx="5">
                  <c:v>20289.643090673198</c:v>
                </c:pt>
                <c:pt idx="6">
                  <c:v>20496.963500567977</c:v>
                </c:pt>
                <c:pt idx="7">
                  <c:v>20607.008181226607</c:v>
                </c:pt>
                <c:pt idx="8">
                  <c:v>20777.938342976948</c:v>
                </c:pt>
                <c:pt idx="9">
                  <c:v>20876.84557878074</c:v>
                </c:pt>
                <c:pt idx="10">
                  <c:v>20918.384805021313</c:v>
                </c:pt>
                <c:pt idx="11">
                  <c:v>20903.697740758889</c:v>
                </c:pt>
                <c:pt idx="12">
                  <c:v>20862.580893838363</c:v>
                </c:pt>
                <c:pt idx="13">
                  <c:v>20820.64615565279</c:v>
                </c:pt>
                <c:pt idx="14">
                  <c:v>20791.881252083673</c:v>
                </c:pt>
                <c:pt idx="15">
                  <c:v>20786.463299994772</c:v>
                </c:pt>
                <c:pt idx="16">
                  <c:v>20801.047977572915</c:v>
                </c:pt>
                <c:pt idx="17">
                  <c:v>20735.50769566376</c:v>
                </c:pt>
                <c:pt idx="18">
                  <c:v>20807.540815006723</c:v>
                </c:pt>
                <c:pt idx="19">
                  <c:v>20902.51699449142</c:v>
                </c:pt>
                <c:pt idx="20">
                  <c:v>21016.494818141975</c:v>
                </c:pt>
              </c:numCache>
            </c:numRef>
          </c:val>
        </c:ser>
        <c:ser>
          <c:idx val="10"/>
          <c:order val="9"/>
          <c:tx>
            <c:strRef>
              <c:f>'6-2'!$D$13</c:f>
              <c:strCache>
                <c:ptCount val="1"/>
                <c:pt idx="0">
                  <c:v> Puente Aranda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'6-2'!$E$13:$Y$13</c:f>
              <c:numCache>
                <c:formatCode>#,##0</c:formatCode>
                <c:ptCount val="21"/>
                <c:pt idx="0">
                  <c:v>16208.155292495909</c:v>
                </c:pt>
                <c:pt idx="1">
                  <c:v>16462.253958858091</c:v>
                </c:pt>
                <c:pt idx="2">
                  <c:v>16704.772829569181</c:v>
                </c:pt>
                <c:pt idx="3">
                  <c:v>16933.093782081611</c:v>
                </c:pt>
                <c:pt idx="4">
                  <c:v>17163.003728298761</c:v>
                </c:pt>
                <c:pt idx="5">
                  <c:v>17370.968986239364</c:v>
                </c:pt>
                <c:pt idx="6">
                  <c:v>17548.466263761809</c:v>
                </c:pt>
                <c:pt idx="7">
                  <c:v>17642.680968588251</c:v>
                </c:pt>
                <c:pt idx="8">
                  <c:v>17789.022751206547</c:v>
                </c:pt>
                <c:pt idx="9">
                  <c:v>17873.702137531098</c:v>
                </c:pt>
                <c:pt idx="10">
                  <c:v>17909.265927762041</c:v>
                </c:pt>
                <c:pt idx="11">
                  <c:v>17896.691604169391</c:v>
                </c:pt>
                <c:pt idx="12">
                  <c:v>17861.489433807074</c:v>
                </c:pt>
                <c:pt idx="13">
                  <c:v>17825.587026198809</c:v>
                </c:pt>
                <c:pt idx="14">
                  <c:v>17800.959966690749</c:v>
                </c:pt>
                <c:pt idx="15">
                  <c:v>17796.321389398647</c:v>
                </c:pt>
                <c:pt idx="16">
                  <c:v>17808.808054676691</c:v>
                </c:pt>
                <c:pt idx="17">
                  <c:v>17752.695771217321</c:v>
                </c:pt>
                <c:pt idx="18">
                  <c:v>17814.366894582909</c:v>
                </c:pt>
                <c:pt idx="19">
                  <c:v>17895.680708773092</c:v>
                </c:pt>
                <c:pt idx="20">
                  <c:v>17993.262772237926</c:v>
                </c:pt>
              </c:numCache>
            </c:numRef>
          </c:val>
        </c:ser>
        <c:ser>
          <c:idx val="11"/>
          <c:order val="10"/>
          <c:tx>
            <c:strRef>
              <c:f>'6-2'!$D$14</c:f>
              <c:strCache>
                <c:ptCount val="1"/>
                <c:pt idx="0">
                  <c:v> Tocancipá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'6-2'!$E$14:$Y$14</c:f>
              <c:numCache>
                <c:formatCode>#,##0</c:formatCode>
                <c:ptCount val="21"/>
                <c:pt idx="0">
                  <c:v>1154.8171731632365</c:v>
                </c:pt>
                <c:pt idx="1">
                  <c:v>1172.921485362712</c:v>
                </c:pt>
                <c:pt idx="2">
                  <c:v>1190.2007470466733</c:v>
                </c:pt>
                <c:pt idx="3">
                  <c:v>1206.4684192275056</c:v>
                </c:pt>
                <c:pt idx="4">
                  <c:v>1222.8493058479294</c:v>
                </c:pt>
                <c:pt idx="5">
                  <c:v>1237.6666522366527</c:v>
                </c:pt>
                <c:pt idx="6">
                  <c:v>1250.3131811335929</c:v>
                </c:pt>
                <c:pt idx="7">
                  <c:v>1257.025898104441</c:v>
                </c:pt>
                <c:pt idx="8">
                  <c:v>1267.4526246917146</c:v>
                </c:pt>
                <c:pt idx="9">
                  <c:v>1273.4859583916818</c:v>
                </c:pt>
                <c:pt idx="10">
                  <c:v>1276.0198479651904</c:v>
                </c:pt>
                <c:pt idx="11">
                  <c:v>1275.1239381862151</c:v>
                </c:pt>
                <c:pt idx="12">
                  <c:v>1272.6158137184145</c:v>
                </c:pt>
                <c:pt idx="13">
                  <c:v>1270.0577979469881</c:v>
                </c:pt>
                <c:pt idx="14">
                  <c:v>1268.303141064006</c:v>
                </c:pt>
                <c:pt idx="15">
                  <c:v>1267.9726464075015</c:v>
                </c:pt>
                <c:pt idx="16">
                  <c:v>1268.8623106066902</c:v>
                </c:pt>
                <c:pt idx="17">
                  <c:v>1264.8643585020307</c:v>
                </c:pt>
                <c:pt idx="18">
                  <c:v>1269.2583731857267</c:v>
                </c:pt>
                <c:pt idx="19">
                  <c:v>1275.0519127556308</c:v>
                </c:pt>
                <c:pt idx="20">
                  <c:v>1282.0045511434225</c:v>
                </c:pt>
              </c:numCache>
            </c:numRef>
          </c:val>
        </c:ser>
        <c:ser>
          <c:idx val="12"/>
          <c:order val="11"/>
          <c:tx>
            <c:strRef>
              <c:f>'6-2'!$D$15</c:f>
              <c:strCache>
                <c:ptCount val="1"/>
                <c:pt idx="0">
                  <c:v> Gualanday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'6-2'!$E$15:$Y$15</c:f>
              <c:numCache>
                <c:formatCode>#,##0</c:formatCode>
                <c:ptCount val="21"/>
                <c:pt idx="0">
                  <c:v>5122.5370678305826</c:v>
                </c:pt>
                <c:pt idx="1">
                  <c:v>5202.8441610091149</c:v>
                </c:pt>
                <c:pt idx="2">
                  <c:v>5279.4914957888568</c:v>
                </c:pt>
                <c:pt idx="3">
                  <c:v>5351.6516226818167</c:v>
                </c:pt>
                <c:pt idx="4">
                  <c:v>5424.3139460928933</c:v>
                </c:pt>
                <c:pt idx="5">
                  <c:v>5490.040719028917</c:v>
                </c:pt>
                <c:pt idx="6">
                  <c:v>5546.1381815185996</c:v>
                </c:pt>
                <c:pt idx="7">
                  <c:v>5575.9144459422023</c:v>
                </c:pt>
                <c:pt idx="8">
                  <c:v>5622.1653111706273</c:v>
                </c:pt>
                <c:pt idx="9">
                  <c:v>5648.9279678394887</c:v>
                </c:pt>
                <c:pt idx="10">
                  <c:v>5660.167793127619</c:v>
                </c:pt>
                <c:pt idx="11">
                  <c:v>5656.1937172661883</c:v>
                </c:pt>
                <c:pt idx="12">
                  <c:v>5645.0681808127874</c:v>
                </c:pt>
                <c:pt idx="13">
                  <c:v>5633.7213365557573</c:v>
                </c:pt>
                <c:pt idx="14">
                  <c:v>5625.938030995987</c:v>
                </c:pt>
                <c:pt idx="15">
                  <c:v>5624.4720230702242</c:v>
                </c:pt>
                <c:pt idx="16">
                  <c:v>5628.4183947939691</c:v>
                </c:pt>
                <c:pt idx="17">
                  <c:v>5610.6842821331456</c:v>
                </c:pt>
                <c:pt idx="18">
                  <c:v>5630.1752488566226</c:v>
                </c:pt>
                <c:pt idx="19">
                  <c:v>5655.8742269203849</c:v>
                </c:pt>
                <c:pt idx="20">
                  <c:v>5686.7147345681278</c:v>
                </c:pt>
              </c:numCache>
            </c:numRef>
          </c:val>
        </c:ser>
        <c:ser>
          <c:idx val="13"/>
          <c:order val="12"/>
          <c:tx>
            <c:strRef>
              <c:f>'6-2'!$D$16</c:f>
              <c:strCache>
                <c:ptCount val="1"/>
                <c:pt idx="0">
                  <c:v> Neiva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'6-2'!$E$16:$Y$16</c:f>
              <c:numCache>
                <c:formatCode>#,##0</c:formatCode>
                <c:ptCount val="21"/>
                <c:pt idx="0">
                  <c:v>3554.8276661110312</c:v>
                </c:pt>
                <c:pt idx="1">
                  <c:v>3610.5574486066621</c:v>
                </c:pt>
                <c:pt idx="2">
                  <c:v>3663.7475109919187</c:v>
                </c:pt>
                <c:pt idx="3">
                  <c:v>3713.8236377378039</c:v>
                </c:pt>
                <c:pt idx="4">
                  <c:v>3764.2482679796676</c:v>
                </c:pt>
                <c:pt idx="5">
                  <c:v>3809.859914658512</c:v>
                </c:pt>
                <c:pt idx="6">
                  <c:v>3848.7892203943916</c:v>
                </c:pt>
                <c:pt idx="7">
                  <c:v>3869.4527094360215</c:v>
                </c:pt>
                <c:pt idx="8">
                  <c:v>3901.5488862168777</c:v>
                </c:pt>
                <c:pt idx="9">
                  <c:v>3920.1210568201036</c:v>
                </c:pt>
                <c:pt idx="10">
                  <c:v>3927.9210280779835</c:v>
                </c:pt>
                <c:pt idx="11">
                  <c:v>3925.1631847217768</c:v>
                </c:pt>
                <c:pt idx="12">
                  <c:v>3917.4425251616449</c:v>
                </c:pt>
                <c:pt idx="13">
                  <c:v>3909.5682871905319</c:v>
                </c:pt>
                <c:pt idx="14">
                  <c:v>3904.1669968589454</c:v>
                </c:pt>
                <c:pt idx="15">
                  <c:v>3903.1496483333549</c:v>
                </c:pt>
                <c:pt idx="16">
                  <c:v>3905.8882661702914</c:v>
                </c:pt>
                <c:pt idx="17">
                  <c:v>3893.5815295892085</c:v>
                </c:pt>
                <c:pt idx="18">
                  <c:v>3907.107449817875</c:v>
                </c:pt>
                <c:pt idx="19">
                  <c:v>3924.9414717101818</c:v>
                </c:pt>
                <c:pt idx="20">
                  <c:v>3946.3435012848608</c:v>
                </c:pt>
              </c:numCache>
            </c:numRef>
          </c:val>
        </c:ser>
        <c:ser>
          <c:idx val="14"/>
          <c:order val="13"/>
          <c:tx>
            <c:strRef>
              <c:f>'6-2'!$D$17</c:f>
              <c:strCache>
                <c:ptCount val="1"/>
                <c:pt idx="0">
                  <c:v> Manizales</c:v>
                </c:pt>
              </c:strCache>
            </c:strRef>
          </c:tx>
          <c:spPr>
            <a:solidFill>
              <a:srgbClr val="00FF99"/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'6-2'!$E$17:$Y$17</c:f>
              <c:numCache>
                <c:formatCode>#,##0</c:formatCode>
                <c:ptCount val="21"/>
                <c:pt idx="0">
                  <c:v>923.68968821774433</c:v>
                </c:pt>
                <c:pt idx="1">
                  <c:v>938.17056612599686</c:v>
                </c:pt>
                <c:pt idx="2">
                  <c:v>951.99152082636044</c:v>
                </c:pt>
                <c:pt idx="3">
                  <c:v>965.00334762798468</c:v>
                </c:pt>
                <c:pt idx="4">
                  <c:v>978.10572989833463</c:v>
                </c:pt>
                <c:pt idx="5">
                  <c:v>989.9575020957675</c:v>
                </c:pt>
                <c:pt idx="6">
                  <c:v>1000.0729286804396</c:v>
                </c:pt>
                <c:pt idx="7">
                  <c:v>1005.4421486660697</c:v>
                </c:pt>
                <c:pt idx="8">
                  <c:v>1013.7820487423296</c:v>
                </c:pt>
                <c:pt idx="9">
                  <c:v>1018.6078586226685</c:v>
                </c:pt>
                <c:pt idx="10">
                  <c:v>1020.6346103237378</c:v>
                </c:pt>
                <c:pt idx="11">
                  <c:v>1019.9180097711617</c:v>
                </c:pt>
                <c:pt idx="12">
                  <c:v>1017.9118664945354</c:v>
                </c:pt>
                <c:pt idx="13">
                  <c:v>1015.8658172624367</c:v>
                </c:pt>
                <c:pt idx="14">
                  <c:v>1014.4623410180272</c:v>
                </c:pt>
                <c:pt idx="15">
                  <c:v>1014.1979922420318</c:v>
                </c:pt>
                <c:pt idx="16">
                  <c:v>1014.9095972180094</c:v>
                </c:pt>
                <c:pt idx="17">
                  <c:v>1011.7118034729205</c:v>
                </c:pt>
                <c:pt idx="18">
                  <c:v>1015.2263910176222</c:v>
                </c:pt>
                <c:pt idx="19">
                  <c:v>1019.8603996584391</c:v>
                </c:pt>
                <c:pt idx="20">
                  <c:v>1025.4215226950137</c:v>
                </c:pt>
              </c:numCache>
            </c:numRef>
          </c:val>
        </c:ser>
        <c:ser>
          <c:idx val="15"/>
          <c:order val="14"/>
          <c:tx>
            <c:strRef>
              <c:f>'6-2'!$D$18</c:f>
              <c:strCache>
                <c:ptCount val="1"/>
                <c:pt idx="0">
                  <c:v> Pereira</c:v>
                </c:pt>
              </c:strCache>
            </c:strRef>
          </c:tx>
          <c:spPr>
            <a:solidFill>
              <a:srgbClr val="663300"/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'6-2'!$E$18:$Y$18</c:f>
              <c:numCache>
                <c:formatCode>#,##0</c:formatCode>
                <c:ptCount val="21"/>
                <c:pt idx="0">
                  <c:v>3560.9052007315499</c:v>
                </c:pt>
                <c:pt idx="1">
                  <c:v>3616.7302620182572</c:v>
                </c:pt>
                <c:pt idx="2">
                  <c:v>3670.0112611453133</c:v>
                </c:pt>
                <c:pt idx="3">
                  <c:v>3720.1730008723453</c:v>
                </c:pt>
                <c:pt idx="4">
                  <c:v>3770.6838399166622</c:v>
                </c:pt>
                <c:pt idx="5">
                  <c:v>3816.3734668487923</c:v>
                </c:pt>
                <c:pt idx="6">
                  <c:v>3855.3693283295866</c:v>
                </c:pt>
                <c:pt idx="7">
                  <c:v>3876.0681448418636</c:v>
                </c:pt>
                <c:pt idx="8">
                  <c:v>3908.2191950635429</c:v>
                </c:pt>
                <c:pt idx="9">
                  <c:v>3926.8231177010221</c:v>
                </c:pt>
                <c:pt idx="10">
                  <c:v>3934.6364242313289</c:v>
                </c:pt>
                <c:pt idx="11">
                  <c:v>3931.8738659099963</c:v>
                </c:pt>
                <c:pt idx="12">
                  <c:v>3924.1400066732058</c:v>
                </c:pt>
                <c:pt idx="13">
                  <c:v>3916.2523064590887</c:v>
                </c:pt>
                <c:pt idx="14">
                  <c:v>3910.8417817757781</c:v>
                </c:pt>
                <c:pt idx="15">
                  <c:v>3909.8226939335555</c:v>
                </c:pt>
                <c:pt idx="16">
                  <c:v>3912.5659938665817</c:v>
                </c:pt>
                <c:pt idx="17">
                  <c:v>3900.2382169919424</c:v>
                </c:pt>
                <c:pt idx="18">
                  <c:v>3913.7872618995489</c:v>
                </c:pt>
                <c:pt idx="19">
                  <c:v>3931.6517738452853</c:v>
                </c:pt>
                <c:pt idx="20">
                  <c:v>3953.0903935413171</c:v>
                </c:pt>
              </c:numCache>
            </c:numRef>
          </c:val>
        </c:ser>
        <c:ser>
          <c:idx val="16"/>
          <c:order val="15"/>
          <c:tx>
            <c:strRef>
              <c:f>'6-2'!$D$19</c:f>
              <c:strCache>
                <c:ptCount val="1"/>
                <c:pt idx="0">
                  <c:v> Cartago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'6-2'!$E$19:$Y$19</c:f>
              <c:numCache>
                <c:formatCode>#,##0</c:formatCode>
                <c:ptCount val="21"/>
                <c:pt idx="0">
                  <c:v>3445.4627915502033</c:v>
                </c:pt>
                <c:pt idx="1">
                  <c:v>3499.4780378588789</c:v>
                </c:pt>
                <c:pt idx="2">
                  <c:v>3551.0316989760504</c:v>
                </c:pt>
                <c:pt idx="3">
                  <c:v>3599.5672252106183</c:v>
                </c:pt>
                <c:pt idx="4">
                  <c:v>3648.4405331721509</c:v>
                </c:pt>
                <c:pt idx="5">
                  <c:v>3692.6489298242504</c:v>
                </c:pt>
                <c:pt idx="6">
                  <c:v>3730.3805688830271</c:v>
                </c:pt>
                <c:pt idx="7">
                  <c:v>3750.4083421883997</c:v>
                </c:pt>
                <c:pt idx="8">
                  <c:v>3781.5170746604977</c:v>
                </c:pt>
                <c:pt idx="9">
                  <c:v>3799.5178692930376</c:v>
                </c:pt>
                <c:pt idx="10">
                  <c:v>3807.0778731155533</c:v>
                </c:pt>
                <c:pt idx="11">
                  <c:v>3804.4048752767785</c:v>
                </c:pt>
                <c:pt idx="12">
                  <c:v>3796.9217431142106</c:v>
                </c:pt>
                <c:pt idx="13">
                  <c:v>3789.2897574064586</c:v>
                </c:pt>
                <c:pt idx="14">
                  <c:v>3784.0546386857245</c:v>
                </c:pt>
                <c:pt idx="15">
                  <c:v>3783.0685890596415</c:v>
                </c:pt>
                <c:pt idx="16">
                  <c:v>3785.7229528554994</c:v>
                </c:pt>
                <c:pt idx="17">
                  <c:v>3773.7948351074119</c:v>
                </c:pt>
                <c:pt idx="18">
                  <c:v>3786.9046281119008</c:v>
                </c:pt>
                <c:pt idx="19">
                  <c:v>3804.189983303495</c:v>
                </c:pt>
                <c:pt idx="20">
                  <c:v>3824.9335758174702</c:v>
                </c:pt>
              </c:numCache>
            </c:numRef>
          </c:val>
        </c:ser>
        <c:ser>
          <c:idx val="17"/>
          <c:order val="16"/>
          <c:tx>
            <c:strRef>
              <c:f>'6-2'!$D$20</c:f>
              <c:strCache>
                <c:ptCount val="1"/>
                <c:pt idx="0">
                  <c:v> Medellín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'6-2'!$E$20:$Y$20</c:f>
              <c:numCache>
                <c:formatCode>#,##0</c:formatCode>
                <c:ptCount val="21"/>
                <c:pt idx="0">
                  <c:v>11966.071122653981</c:v>
                </c:pt>
                <c:pt idx="1">
                  <c:v>12153.665741473382</c:v>
                </c:pt>
                <c:pt idx="2">
                  <c:v>12332.711290034864</c:v>
                </c:pt>
                <c:pt idx="3">
                  <c:v>12501.274874678007</c:v>
                </c:pt>
                <c:pt idx="4">
                  <c:v>12671.011573185189</c:v>
                </c:pt>
                <c:pt idx="5">
                  <c:v>12824.547063353553</c:v>
                </c:pt>
                <c:pt idx="6">
                  <c:v>12955.588814162444</c:v>
                </c:pt>
                <c:pt idx="7">
                  <c:v>13025.145147897414</c:v>
                </c:pt>
                <c:pt idx="8">
                  <c:v>13133.185584790144</c:v>
                </c:pt>
                <c:pt idx="9">
                  <c:v>13195.702234038401</c:v>
                </c:pt>
                <c:pt idx="10">
                  <c:v>13221.958080901592</c:v>
                </c:pt>
                <c:pt idx="11">
                  <c:v>13212.674775817606</c:v>
                </c:pt>
                <c:pt idx="12">
                  <c:v>13186.685903757485</c:v>
                </c:pt>
                <c:pt idx="13">
                  <c:v>13160.180064248781</c:v>
                </c:pt>
                <c:pt idx="14">
                  <c:v>13141.998529071134</c:v>
                </c:pt>
                <c:pt idx="15">
                  <c:v>13138.573984773308</c:v>
                </c:pt>
                <c:pt idx="16">
                  <c:v>13147.79257394064</c:v>
                </c:pt>
                <c:pt idx="17">
                  <c:v>13106.366294230684</c:v>
                </c:pt>
                <c:pt idx="18">
                  <c:v>13151.896524851578</c:v>
                </c:pt>
                <c:pt idx="19">
                  <c:v>13211.928457313657</c:v>
                </c:pt>
                <c:pt idx="20">
                  <c:v>13283.970826765544</c:v>
                </c:pt>
              </c:numCache>
            </c:numRef>
          </c:val>
        </c:ser>
        <c:ser>
          <c:idx val="18"/>
          <c:order val="17"/>
          <c:tx>
            <c:strRef>
              <c:f>'6-2'!$D$21</c:f>
              <c:strCache>
                <c:ptCount val="1"/>
                <c:pt idx="0">
                  <c:v> Yumbo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'6-2'!$E$21:$Y$21</c:f>
              <c:numCache>
                <c:formatCode>#,##0</c:formatCode>
                <c:ptCount val="21"/>
                <c:pt idx="0">
                  <c:v>13882.181636792351</c:v>
                </c:pt>
                <c:pt idx="1">
                  <c:v>14099.815523958996</c:v>
                </c:pt>
                <c:pt idx="2">
                  <c:v>14307.531390003285</c:v>
                </c:pt>
                <c:pt idx="3">
                  <c:v>14503.086829660904</c:v>
                </c:pt>
                <c:pt idx="4">
                  <c:v>14700.003232292443</c:v>
                </c:pt>
                <c:pt idx="5">
                  <c:v>14878.124149372405</c:v>
                </c:pt>
                <c:pt idx="6">
                  <c:v>15030.149435540756</c:v>
                </c:pt>
                <c:pt idx="7">
                  <c:v>15110.843729348699</c:v>
                </c:pt>
                <c:pt idx="8">
                  <c:v>15236.184532832962</c:v>
                </c:pt>
                <c:pt idx="9">
                  <c:v>15308.711887157717</c:v>
                </c:pt>
                <c:pt idx="10">
                  <c:v>15339.172046674283</c:v>
                </c:pt>
                <c:pt idx="11">
                  <c:v>15328.402218712816</c:v>
                </c:pt>
                <c:pt idx="12">
                  <c:v>15298.251784307415</c:v>
                </c:pt>
                <c:pt idx="13">
                  <c:v>15267.501601166778</c:v>
                </c:pt>
                <c:pt idx="14">
                  <c:v>15246.408681762849</c:v>
                </c:pt>
                <c:pt idx="15">
                  <c:v>15242.435769895756</c:v>
                </c:pt>
                <c:pt idx="16">
                  <c:v>15253.130519069828</c:v>
                </c:pt>
                <c:pt idx="17">
                  <c:v>15205.070706155842</c:v>
                </c:pt>
                <c:pt idx="18">
                  <c:v>15257.891629996724</c:v>
                </c:pt>
                <c:pt idx="19">
                  <c:v>15327.536393253105</c:v>
                </c:pt>
                <c:pt idx="20">
                  <c:v>15411.11480825873</c:v>
                </c:pt>
              </c:numCache>
            </c:numRef>
          </c:val>
        </c:ser>
        <c:ser>
          <c:idx val="19"/>
          <c:order val="18"/>
          <c:tx>
            <c:strRef>
              <c:f>'6-2'!$D$22</c:f>
              <c:strCache>
                <c:ptCount val="1"/>
                <c:pt idx="0">
                  <c:v> Buenaventura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'6-2'!$E$22:$Y$22</c:f>
              <c:numCache>
                <c:formatCode>#,##0</c:formatCode>
                <c:ptCount val="21"/>
                <c:pt idx="0">
                  <c:v>1173.9639728913801</c:v>
                </c:pt>
                <c:pt idx="1">
                  <c:v>1192.3684535053496</c:v>
                </c:pt>
                <c:pt idx="2">
                  <c:v>1209.9342043155566</c:v>
                </c:pt>
                <c:pt idx="3">
                  <c:v>1226.4715935291172</c:v>
                </c:pt>
                <c:pt idx="4">
                  <c:v>1243.1240742709133</c:v>
                </c:pt>
                <c:pt idx="5">
                  <c:v>1258.1870913773921</c:v>
                </c:pt>
                <c:pt idx="6">
                  <c:v>1271.0432989677852</c:v>
                </c:pt>
                <c:pt idx="7">
                  <c:v>1277.8673123849103</c:v>
                </c:pt>
                <c:pt idx="8">
                  <c:v>1288.4669134759806</c:v>
                </c:pt>
                <c:pt idx="9">
                  <c:v>1294.6002794881879</c:v>
                </c:pt>
                <c:pt idx="10">
                  <c:v>1297.1761807994201</c:v>
                </c:pt>
                <c:pt idx="11">
                  <c:v>1296.2654168898418</c:v>
                </c:pt>
                <c:pt idx="12">
                  <c:v>1293.7157078682312</c:v>
                </c:pt>
                <c:pt idx="13">
                  <c:v>1291.1152803481616</c:v>
                </c:pt>
                <c:pt idx="14">
                  <c:v>1289.3315313589044</c:v>
                </c:pt>
                <c:pt idx="15">
                  <c:v>1288.9955571207429</c:v>
                </c:pt>
                <c:pt idx="16">
                  <c:v>1289.8999718991947</c:v>
                </c:pt>
                <c:pt idx="17">
                  <c:v>1285.8357339875263</c:v>
                </c:pt>
                <c:pt idx="18">
                  <c:v>1290.3026011721258</c:v>
                </c:pt>
                <c:pt idx="19">
                  <c:v>1296.1921972819223</c:v>
                </c:pt>
                <c:pt idx="20">
                  <c:v>1303.2601099987478</c:v>
                </c:pt>
              </c:numCache>
            </c:numRef>
          </c:val>
        </c:ser>
        <c:ser>
          <c:idx val="21"/>
          <c:order val="20"/>
          <c:tx>
            <c:strRef>
              <c:f>'6-2'!$D$24</c:f>
              <c:strCache>
                <c:ptCount val="1"/>
                <c:pt idx="0">
                  <c:v> Import1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'6-2'!$E$24:$Y$24</c:f>
              <c:numCache>
                <c:formatCode>#,##0</c:formatCode>
                <c:ptCount val="21"/>
                <c:pt idx="0">
                  <c:v>45.253123322578453</c:v>
                </c:pt>
                <c:pt idx="1">
                  <c:v>45.962566073926872</c:v>
                </c:pt>
                <c:pt idx="2">
                  <c:v>46.639678068863297</c:v>
                </c:pt>
                <c:pt idx="3">
                  <c:v>47.27714951670643</c:v>
                </c:pt>
                <c:pt idx="4">
                  <c:v>47.919057430438535</c:v>
                </c:pt>
                <c:pt idx="5">
                  <c:v>48.499695837127234</c:v>
                </c:pt>
                <c:pt idx="6">
                  <c:v>48.995267729436534</c:v>
                </c:pt>
                <c:pt idx="7">
                  <c:v>49.258314916446473</c:v>
                </c:pt>
                <c:pt idx="8">
                  <c:v>49.666900755893472</c:v>
                </c:pt>
                <c:pt idx="9">
                  <c:v>49.903325360857565</c:v>
                </c:pt>
                <c:pt idx="10">
                  <c:v>50.002619361692084</c:v>
                </c:pt>
                <c:pt idx="11">
                  <c:v>49.967511886105427</c:v>
                </c:pt>
                <c:pt idx="12">
                  <c:v>49.869227526912141</c:v>
                </c:pt>
                <c:pt idx="13">
                  <c:v>49.768988107326457</c:v>
                </c:pt>
                <c:pt idx="14">
                  <c:v>49.700229427459497</c:v>
                </c:pt>
                <c:pt idx="15">
                  <c:v>49.687278532897302</c:v>
                </c:pt>
                <c:pt idx="16">
                  <c:v>49.722141266719746</c:v>
                </c:pt>
                <c:pt idx="17">
                  <c:v>49.565475931431777</c:v>
                </c:pt>
                <c:pt idx="18">
                  <c:v>49.737661531874352</c:v>
                </c:pt>
                <c:pt idx="19">
                  <c:v>49.964689469043812</c:v>
                </c:pt>
                <c:pt idx="20">
                  <c:v>50.237138311762529</c:v>
                </c:pt>
              </c:numCache>
            </c:numRef>
          </c:val>
        </c:ser>
        <c:ser>
          <c:idx val="22"/>
          <c:order val="21"/>
          <c:tx>
            <c:strRef>
              <c:f>'6-2'!$D$25</c:f>
              <c:strCache>
                <c:ptCount val="1"/>
                <c:pt idx="0">
                  <c:v> Import2</c:v>
                </c:pt>
              </c:strCache>
            </c:strRef>
          </c:tx>
          <c:spPr>
            <a:solidFill>
              <a:schemeClr val="tx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'6-2'!$E$25:$Y$25</c:f>
              <c:numCache>
                <c:formatCode>#,##0</c:formatCode>
                <c:ptCount val="21"/>
                <c:pt idx="0">
                  <c:v>6826.8746901589184</c:v>
                </c:pt>
                <c:pt idx="1">
                  <c:v>6933.9010434290085</c:v>
                </c:pt>
                <c:pt idx="2">
                  <c:v>7036.0499869987916</c:v>
                </c:pt>
                <c:pt idx="3">
                  <c:v>7132.2187677027723</c:v>
                </c:pt>
                <c:pt idx="4">
                  <c:v>7229.056832523901</c:v>
                </c:pt>
                <c:pt idx="5">
                  <c:v>7316.6517950749076</c:v>
                </c:pt>
                <c:pt idx="6">
                  <c:v>7391.4136448735153</c:v>
                </c:pt>
                <c:pt idx="7">
                  <c:v>7431.0968766918968</c:v>
                </c:pt>
                <c:pt idx="8">
                  <c:v>7492.7360326501394</c:v>
                </c:pt>
                <c:pt idx="9">
                  <c:v>7528.402988503216</c:v>
                </c:pt>
                <c:pt idx="10">
                  <c:v>7543.3824562484524</c:v>
                </c:pt>
                <c:pt idx="11">
                  <c:v>7538.086151398742</c:v>
                </c:pt>
                <c:pt idx="12">
                  <c:v>7523.2589979350532</c:v>
                </c:pt>
                <c:pt idx="13">
                  <c:v>7508.136904557151</c:v>
                </c:pt>
                <c:pt idx="14">
                  <c:v>7497.7639875771147</c:v>
                </c:pt>
                <c:pt idx="15">
                  <c:v>7495.8102189129859</c:v>
                </c:pt>
                <c:pt idx="16">
                  <c:v>7501.0696020823116</c:v>
                </c:pt>
                <c:pt idx="17">
                  <c:v>7477.4351093937357</c:v>
                </c:pt>
                <c:pt idx="18">
                  <c:v>7503.410985341392</c:v>
                </c:pt>
                <c:pt idx="19">
                  <c:v>7537.6603622777202</c:v>
                </c:pt>
                <c:pt idx="20">
                  <c:v>7578.7619254883084</c:v>
                </c:pt>
              </c:numCache>
            </c:numRef>
          </c:val>
        </c:ser>
        <c:ser>
          <c:idx val="4"/>
          <c:order val="22"/>
          <c:tx>
            <c:strRef>
              <c:f>'6-2'!$D$26</c:f>
              <c:strCache>
                <c:ptCount val="1"/>
                <c:pt idx="0">
                  <c:v> Import3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'6-2'!$E$26:$Y$26</c:f>
              <c:numCache>
                <c:formatCode>#,##0</c:formatCode>
                <c:ptCount val="21"/>
                <c:pt idx="0">
                  <c:v>8872.4050174048534</c:v>
                </c:pt>
                <c:pt idx="1">
                  <c:v>9011.4995807072846</c:v>
                </c:pt>
                <c:pt idx="2">
                  <c:v>9144.255320424847</c:v>
                </c:pt>
                <c:pt idx="3">
                  <c:v>9269.2390664522463</c:v>
                </c:pt>
                <c:pt idx="4">
                  <c:v>9395.0926335952463</c:v>
                </c:pt>
                <c:pt idx="5">
                  <c:v>9508.9335960428598</c:v>
                </c:pt>
                <c:pt idx="6">
                  <c:v>9606.0962716987979</c:v>
                </c:pt>
                <c:pt idx="7">
                  <c:v>9657.6697545986353</c:v>
                </c:pt>
                <c:pt idx="8">
                  <c:v>9737.7777954538251</c:v>
                </c:pt>
                <c:pt idx="9">
                  <c:v>9784.1316092308025</c:v>
                </c:pt>
                <c:pt idx="10">
                  <c:v>9803.5993614326235</c:v>
                </c:pt>
                <c:pt idx="11">
                  <c:v>9796.7161295212463</c:v>
                </c:pt>
                <c:pt idx="12">
                  <c:v>9777.446329392249</c:v>
                </c:pt>
                <c:pt idx="13">
                  <c:v>9757.7932167676445</c:v>
                </c:pt>
                <c:pt idx="14">
                  <c:v>9744.3122719963158</c:v>
                </c:pt>
                <c:pt idx="15">
                  <c:v>9741.7730973834532</c:v>
                </c:pt>
                <c:pt idx="16">
                  <c:v>9748.6083448045374</c:v>
                </c:pt>
                <c:pt idx="17">
                  <c:v>9717.8922703149583</c:v>
                </c:pt>
                <c:pt idx="18">
                  <c:v>9751.651274625041</c:v>
                </c:pt>
                <c:pt idx="19">
                  <c:v>9796.1627615886027</c:v>
                </c:pt>
                <c:pt idx="20">
                  <c:v>9849.5795492408615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1146406144"/>
        <c:axId val="1146404968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'6-2'!$D$6</c15:sqref>
                        </c15:formulaRef>
                      </c:ext>
                    </c:extLst>
                    <c:strCache>
                      <c:ptCount val="1"/>
                      <c:pt idx="0">
                        <c:v> Galán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'6-2'!$E$3:$Y$3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'6-2'!$E$6:$Y$6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37.821970304883401</c:v>
                      </c:pt>
                      <c:pt idx="1">
                        <c:v>38.414913304270286</c:v>
                      </c:pt>
                      <c:pt idx="2">
                        <c:v>38.980834679089249</c:v>
                      </c:pt>
                      <c:pt idx="3">
                        <c:v>39.513625001619417</c:v>
                      </c:pt>
                      <c:pt idx="4">
                        <c:v>40.050123264481464</c:v>
                      </c:pt>
                      <c:pt idx="5">
                        <c:v>40.535413272402266</c:v>
                      </c:pt>
                      <c:pt idx="6">
                        <c:v>40.949605796998803</c:v>
                      </c:pt>
                      <c:pt idx="7">
                        <c:v>41.169457205374613</c:v>
                      </c:pt>
                      <c:pt idx="8">
                        <c:v>41.510947921416516</c:v>
                      </c:pt>
                      <c:pt idx="9">
                        <c:v>41.70854852291653</c:v>
                      </c:pt>
                      <c:pt idx="10">
                        <c:v>41.791537153872369</c:v>
                      </c:pt>
                      <c:pt idx="11">
                        <c:v>41.762194783630811</c:v>
                      </c:pt>
                      <c:pt idx="12">
                        <c:v>41.680049997991489</c:v>
                      </c:pt>
                      <c:pt idx="13">
                        <c:v>41.596271198373096</c:v>
                      </c:pt>
                      <c:pt idx="14">
                        <c:v>41.538803590455885</c:v>
                      </c:pt>
                      <c:pt idx="15">
                        <c:v>41.527979401679758</c:v>
                      </c:pt>
                      <c:pt idx="16">
                        <c:v>41.557117219946583</c:v>
                      </c:pt>
                      <c:pt idx="17">
                        <c:v>41.426178375862207</c:v>
                      </c:pt>
                      <c:pt idx="18">
                        <c:v>41.570088855155426</c:v>
                      </c:pt>
                      <c:pt idx="19">
                        <c:v>41.759835844259229</c:v>
                      </c:pt>
                      <c:pt idx="20">
                        <c:v>41.987545033864848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'6-2'!$D$8</c15:sqref>
                        </c15:formulaRef>
                      </c:ext>
                    </c:extLst>
                    <c:strCache>
                      <c:ptCount val="1"/>
                      <c:pt idx="0">
                        <c:v> Ayacucho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'6-2'!$E$3:$Y$3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'6-2'!$E$8:$Y$8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20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'6-2'!$D$23</c15:sqref>
                        </c15:formulaRef>
                      </c:ext>
                    </c:extLst>
                    <c:strCache>
                      <c:ptCount val="1"/>
                      <c:pt idx="0">
                        <c:v> Orito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'6-2'!$E$3:$Y$3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'6-2'!$E$23:$Y$23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0.34998646404035272</c:v>
                      </c:pt>
                      <c:pt idx="1">
                        <c:v>0.35547327559617758</c:v>
                      </c:pt>
                      <c:pt idx="2">
                        <c:v>0.36071004193333939</c:v>
                      </c:pt>
                      <c:pt idx="3">
                        <c:v>0.36564022932321144</c:v>
                      </c:pt>
                      <c:pt idx="4">
                        <c:v>0.37060472822343493</c:v>
                      </c:pt>
                      <c:pt idx="5">
                        <c:v>0.37509537036971113</c:v>
                      </c:pt>
                      <c:pt idx="6">
                        <c:v>0.37892811033399509</c:v>
                      </c:pt>
                      <c:pt idx="7">
                        <c:v>0.3809625103510087</c:v>
                      </c:pt>
                      <c:pt idx="8">
                        <c:v>0.38412250247322455</c:v>
                      </c:pt>
                      <c:pt idx="9">
                        <c:v>0.38595100414179861</c:v>
                      </c:pt>
                      <c:pt idx="10">
                        <c:v>0.38671894132935519</c:v>
                      </c:pt>
                      <c:pt idx="11">
                        <c:v>0.38644742103771984</c:v>
                      </c:pt>
                      <c:pt idx="12">
                        <c:v>0.3856872923920277</c:v>
                      </c:pt>
                      <c:pt idx="13">
                        <c:v>0.38491204336074714</c:v>
                      </c:pt>
                      <c:pt idx="14">
                        <c:v>0.38438026554140903</c:v>
                      </c:pt>
                      <c:pt idx="15">
                        <c:v>0.38428010366392551</c:v>
                      </c:pt>
                      <c:pt idx="16">
                        <c:v>0.38454973112920166</c:v>
                      </c:pt>
                      <c:pt idx="17">
                        <c:v>0.38333808555185045</c:v>
                      </c:pt>
                      <c:pt idx="18">
                        <c:v>0.38466976445118278</c:v>
                      </c:pt>
                      <c:pt idx="19">
                        <c:v>0.3864255925384934</c:v>
                      </c:pt>
                      <c:pt idx="20">
                        <c:v>0.38853270471316698</c:v>
                      </c:pt>
                    </c:numCache>
                  </c:numRef>
                </c:val>
              </c15:ser>
            </c15:filteredBarSeries>
          </c:ext>
        </c:extLst>
      </c:barChart>
      <c:lineChart>
        <c:grouping val="standard"/>
        <c:varyColors val="0"/>
        <c:ser>
          <c:idx val="23"/>
          <c:order val="23"/>
          <c:tx>
            <c:strRef>
              <c:f>'6-2'!$D$33</c:f>
              <c:strCache>
                <c:ptCount val="1"/>
                <c:pt idx="0">
                  <c:v>Oferta ACPM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'6-2'!$E$33:$Y$33</c:f>
              <c:numCache>
                <c:formatCode>#,##0.0</c:formatCode>
                <c:ptCount val="21"/>
                <c:pt idx="0">
                  <c:v>140.08699999999999</c:v>
                </c:pt>
                <c:pt idx="1">
                  <c:v>140.08699999999999</c:v>
                </c:pt>
                <c:pt idx="2">
                  <c:v>140.08699999999999</c:v>
                </c:pt>
                <c:pt idx="3">
                  <c:v>140.08699999999999</c:v>
                </c:pt>
                <c:pt idx="4">
                  <c:v>140.08699999999999</c:v>
                </c:pt>
                <c:pt idx="5">
                  <c:v>140.08699999999999</c:v>
                </c:pt>
                <c:pt idx="6">
                  <c:v>140.08699999999999</c:v>
                </c:pt>
                <c:pt idx="7">
                  <c:v>140.08699999999999</c:v>
                </c:pt>
                <c:pt idx="8">
                  <c:v>140.08699999999999</c:v>
                </c:pt>
                <c:pt idx="9">
                  <c:v>140.08699999999999</c:v>
                </c:pt>
                <c:pt idx="10">
                  <c:v>140.08699999999999</c:v>
                </c:pt>
                <c:pt idx="11">
                  <c:v>140.08699999999999</c:v>
                </c:pt>
                <c:pt idx="12">
                  <c:v>140.08699999999999</c:v>
                </c:pt>
                <c:pt idx="13">
                  <c:v>140.08699999999999</c:v>
                </c:pt>
                <c:pt idx="14">
                  <c:v>140.08699999999999</c:v>
                </c:pt>
                <c:pt idx="15">
                  <c:v>140.08699999999999</c:v>
                </c:pt>
                <c:pt idx="16">
                  <c:v>140.08699999999999</c:v>
                </c:pt>
                <c:pt idx="17">
                  <c:v>140.08699999999999</c:v>
                </c:pt>
                <c:pt idx="18">
                  <c:v>140.08699999999999</c:v>
                </c:pt>
                <c:pt idx="19">
                  <c:v>140.08699999999999</c:v>
                </c:pt>
                <c:pt idx="20">
                  <c:v>140.08699999999999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406144"/>
        <c:axId val="1146404968"/>
      </c:lineChart>
      <c:catAx>
        <c:axId val="114640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04968"/>
        <c:crosses val="autoZero"/>
        <c:auto val="1"/>
        <c:lblAlgn val="ctr"/>
        <c:lblOffset val="100"/>
        <c:noMultiLvlLbl val="0"/>
      </c:catAx>
      <c:valAx>
        <c:axId val="114640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8.8642218115724033E-3"/>
              <c:y val="0.393059602420510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0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043779011387923E-3"/>
          <c:y val="0.90631233194783722"/>
          <c:w val="0.81040375837274814"/>
          <c:h val="9.3687668052162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69225589225586"/>
          <c:y val="3.9747064137308039E-2"/>
          <c:w val="0.79654023569023569"/>
          <c:h val="0.70000878207541095"/>
        </c:manualLayout>
      </c:layout>
      <c:areaChart>
        <c:grouping val="stacked"/>
        <c:varyColors val="0"/>
        <c:ser>
          <c:idx val="0"/>
          <c:order val="0"/>
          <c:tx>
            <c:strRef>
              <c:f>'2-6'!$A$7</c:f>
              <c:strCache>
                <c:ptCount val="1"/>
                <c:pt idx="0">
                  <c:v>Norte América</c:v>
                </c:pt>
              </c:strCache>
            </c:strRef>
          </c:tx>
          <c:spPr>
            <a:solidFill>
              <a:srgbClr val="7DD20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'2-6'!$B$6:$AM$6</c15:sqref>
                  </c15:fullRef>
                </c:ext>
              </c:extLst>
              <c:f>('2-6'!$B$6:$C$6,'2-6'!$E$6:$AM$6)</c:f>
              <c:numCache>
                <c:formatCode>General</c:formatCode>
                <c:ptCount val="37"/>
                <c:pt idx="0">
                  <c:v>1980</c:v>
                </c:pt>
                <c:pt idx="1">
                  <c:v>1981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'2-6'!$B$7:$AM$7</c15:sqref>
                  </c15:fullRef>
                </c:ext>
              </c:extLst>
              <c:f>('2-6'!$B$7:$C$7,'2-6'!$E$7:$AM$7)</c:f>
              <c:numCache>
                <c:formatCode>#,##0</c:formatCode>
                <c:ptCount val="37"/>
                <c:pt idx="0">
                  <c:v>20008.077273158469</c:v>
                </c:pt>
                <c:pt idx="1">
                  <c:v>19020.2114779863</c:v>
                </c:pt>
                <c:pt idx="2">
                  <c:v>17955.168260904109</c:v>
                </c:pt>
                <c:pt idx="3">
                  <c:v>18544.65436624044</c:v>
                </c:pt>
                <c:pt idx="4">
                  <c:v>18626.840795356165</c:v>
                </c:pt>
                <c:pt idx="5">
                  <c:v>19211.042793575343</c:v>
                </c:pt>
                <c:pt idx="6">
                  <c:v>19712.969876534255</c:v>
                </c:pt>
                <c:pt idx="7">
                  <c:v>20399.82658261749</c:v>
                </c:pt>
                <c:pt idx="8">
                  <c:v>20598.595177643834</c:v>
                </c:pt>
                <c:pt idx="9">
                  <c:v>20315.938604315066</c:v>
                </c:pt>
                <c:pt idx="10">
                  <c:v>20032.984273123289</c:v>
                </c:pt>
                <c:pt idx="11">
                  <c:v>20405.017758923495</c:v>
                </c:pt>
                <c:pt idx="12">
                  <c:v>20620.728657191779</c:v>
                </c:pt>
                <c:pt idx="13">
                  <c:v>21265.929921041094</c:v>
                </c:pt>
                <c:pt idx="14">
                  <c:v>21263.182222840536</c:v>
                </c:pt>
                <c:pt idx="15">
                  <c:v>21918.961694672802</c:v>
                </c:pt>
                <c:pt idx="16">
                  <c:v>22359.665774258596</c:v>
                </c:pt>
                <c:pt idx="17">
                  <c:v>22787.921220872551</c:v>
                </c:pt>
                <c:pt idx="18">
                  <c:v>23467.07805541436</c:v>
                </c:pt>
                <c:pt idx="19">
                  <c:v>23709.265152581909</c:v>
                </c:pt>
                <c:pt idx="20">
                  <c:v>23681.215308219751</c:v>
                </c:pt>
                <c:pt idx="21">
                  <c:v>23797.207086690465</c:v>
                </c:pt>
                <c:pt idx="22">
                  <c:v>24175.298366044153</c:v>
                </c:pt>
                <c:pt idx="23">
                  <c:v>25022.832739831196</c:v>
                </c:pt>
                <c:pt idx="24">
                  <c:v>25109.694540304004</c:v>
                </c:pt>
                <c:pt idx="25">
                  <c:v>24981.834056559652</c:v>
                </c:pt>
                <c:pt idx="26">
                  <c:v>25089.309797496819</c:v>
                </c:pt>
                <c:pt idx="27">
                  <c:v>23839.875409608812</c:v>
                </c:pt>
                <c:pt idx="28">
                  <c:v>22940.279466272528</c:v>
                </c:pt>
                <c:pt idx="29">
                  <c:v>23499.18130355611</c:v>
                </c:pt>
                <c:pt idx="30">
                  <c:v>23305.351849735565</c:v>
                </c:pt>
                <c:pt idx="31">
                  <c:v>22893.855161040257</c:v>
                </c:pt>
                <c:pt idx="32">
                  <c:v>23364.453387558366</c:v>
                </c:pt>
                <c:pt idx="33">
                  <c:v>23420.589629713828</c:v>
                </c:pt>
                <c:pt idx="34">
                  <c:v>23818.231016283647</c:v>
                </c:pt>
                <c:pt idx="35">
                  <c:v>24065.055969848825</c:v>
                </c:pt>
                <c:pt idx="36" formatCode="General">
                  <c:v>24218.567380289212</c:v>
                </c:pt>
              </c:numCache>
            </c:numRef>
          </c:val>
        </c:ser>
        <c:ser>
          <c:idx val="1"/>
          <c:order val="1"/>
          <c:tx>
            <c:strRef>
              <c:f>'2-6'!$A$8</c:f>
              <c:strCache>
                <c:ptCount val="1"/>
                <c:pt idx="0">
                  <c:v>Centro y Sudamérica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'2-6'!$B$6:$AM$6</c15:sqref>
                  </c15:fullRef>
                </c:ext>
              </c:extLst>
              <c:f>('2-6'!$B$6:$C$6,'2-6'!$E$6:$AM$6)</c:f>
              <c:numCache>
                <c:formatCode>General</c:formatCode>
                <c:ptCount val="37"/>
                <c:pt idx="0">
                  <c:v>1980</c:v>
                </c:pt>
                <c:pt idx="1">
                  <c:v>1981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'2-6'!$B$8:$AM$8</c15:sqref>
                  </c15:fullRef>
                </c:ext>
              </c:extLst>
              <c:f>('2-6'!$B$8:$C$8,'2-6'!$E$8:$AM$8)</c:f>
              <c:numCache>
                <c:formatCode>#,##0</c:formatCode>
                <c:ptCount val="37"/>
                <c:pt idx="0">
                  <c:v>3537.6608001510867</c:v>
                </c:pt>
                <c:pt idx="1">
                  <c:v>3514.7874502273689</c:v>
                </c:pt>
                <c:pt idx="2">
                  <c:v>3342.1151442321443</c:v>
                </c:pt>
                <c:pt idx="3">
                  <c:v>3337.945663312436</c:v>
                </c:pt>
                <c:pt idx="4">
                  <c:v>3322.5681206294953</c:v>
                </c:pt>
                <c:pt idx="5">
                  <c:v>3573.7786128983794</c:v>
                </c:pt>
                <c:pt idx="6">
                  <c:v>3683.5123331797431</c:v>
                </c:pt>
                <c:pt idx="7">
                  <c:v>3725.2920515012916</c:v>
                </c:pt>
                <c:pt idx="8">
                  <c:v>3768.245418982689</c:v>
                </c:pt>
                <c:pt idx="9">
                  <c:v>3735.1090203183853</c:v>
                </c:pt>
                <c:pt idx="10">
                  <c:v>3775.6382704296716</c:v>
                </c:pt>
                <c:pt idx="11">
                  <c:v>3989.1164818653078</c:v>
                </c:pt>
                <c:pt idx="12">
                  <c:v>4074.5269581740081</c:v>
                </c:pt>
                <c:pt idx="13">
                  <c:v>4312.0756237590813</c:v>
                </c:pt>
                <c:pt idx="14">
                  <c:v>4462.3611762197997</c:v>
                </c:pt>
                <c:pt idx="15">
                  <c:v>4556.471185108986</c:v>
                </c:pt>
                <c:pt idx="16">
                  <c:v>4817.3936114141034</c:v>
                </c:pt>
                <c:pt idx="17">
                  <c:v>5005.5614769606518</c:v>
                </c:pt>
                <c:pt idx="18">
                  <c:v>5078.265916252878</c:v>
                </c:pt>
                <c:pt idx="19">
                  <c:v>4996.7624822965554</c:v>
                </c:pt>
                <c:pt idx="20">
                  <c:v>5099.0479582076769</c:v>
                </c:pt>
                <c:pt idx="21">
                  <c:v>5103.3310541932433</c:v>
                </c:pt>
                <c:pt idx="22">
                  <c:v>4999.7565844511655</c:v>
                </c:pt>
                <c:pt idx="23">
                  <c:v>5194.8870948725726</c:v>
                </c:pt>
                <c:pt idx="24">
                  <c:v>5373.0165015519169</c:v>
                </c:pt>
                <c:pt idx="25">
                  <c:v>5553.570009484848</c:v>
                </c:pt>
                <c:pt idx="26">
                  <c:v>5831.395380666745</c:v>
                </c:pt>
                <c:pt idx="27">
                  <c:v>6099.6205120329842</c:v>
                </c:pt>
                <c:pt idx="28">
                  <c:v>6093.8149556165472</c:v>
                </c:pt>
                <c:pt idx="29">
                  <c:v>6424.3937472753378</c:v>
                </c:pt>
                <c:pt idx="30">
                  <c:v>6665.6958504652748</c:v>
                </c:pt>
                <c:pt idx="31">
                  <c:v>6825.7022912793891</c:v>
                </c:pt>
                <c:pt idx="32">
                  <c:v>7073.337397036742</c:v>
                </c:pt>
                <c:pt idx="33">
                  <c:v>7170.8435309494826</c:v>
                </c:pt>
                <c:pt idx="34">
                  <c:v>7021.2869735006916</c:v>
                </c:pt>
                <c:pt idx="35">
                  <c:v>6810.7957978215436</c:v>
                </c:pt>
                <c:pt idx="36" formatCode="General">
                  <c:v>6794.1139629156705</c:v>
                </c:pt>
              </c:numCache>
            </c:numRef>
          </c:val>
        </c:ser>
        <c:ser>
          <c:idx val="2"/>
          <c:order val="2"/>
          <c:tx>
            <c:strRef>
              <c:f>'2-6'!$A$9</c:f>
              <c:strCache>
                <c:ptCount val="1"/>
                <c:pt idx="0">
                  <c:v>Europa &amp;Eurasia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'2-6'!$B$6:$AM$6</c15:sqref>
                  </c15:fullRef>
                </c:ext>
              </c:extLst>
              <c:f>('2-6'!$B$6:$C$6,'2-6'!$E$6:$AM$6)</c:f>
              <c:numCache>
                <c:formatCode>General</c:formatCode>
                <c:ptCount val="37"/>
                <c:pt idx="0">
                  <c:v>1980</c:v>
                </c:pt>
                <c:pt idx="1">
                  <c:v>1981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'2-6'!$B$9:$AM$9</c15:sqref>
                  </c15:fullRef>
                </c:ext>
              </c:extLst>
              <c:f>('2-6'!$B$9:$C$9,'2-6'!$E$9:$AM$9)</c:f>
              <c:numCache>
                <c:formatCode>#,##0</c:formatCode>
                <c:ptCount val="37"/>
                <c:pt idx="0">
                  <c:v>23983.232617337242</c:v>
                </c:pt>
                <c:pt idx="1">
                  <c:v>23104.022168937343</c:v>
                </c:pt>
                <c:pt idx="2">
                  <c:v>22045.026639197014</c:v>
                </c:pt>
                <c:pt idx="3">
                  <c:v>22098.245294442262</c:v>
                </c:pt>
                <c:pt idx="4">
                  <c:v>22147.319239119006</c:v>
                </c:pt>
                <c:pt idx="5">
                  <c:v>22725.460916728665</c:v>
                </c:pt>
                <c:pt idx="6">
                  <c:v>22875.270732553854</c:v>
                </c:pt>
                <c:pt idx="7">
                  <c:v>22954.481364112911</c:v>
                </c:pt>
                <c:pt idx="8">
                  <c:v>22979.155225362436</c:v>
                </c:pt>
                <c:pt idx="9">
                  <c:v>23142.917314297465</c:v>
                </c:pt>
                <c:pt idx="10">
                  <c:v>22792.263732694915</c:v>
                </c:pt>
                <c:pt idx="11">
                  <c:v>22115.627880300552</c:v>
                </c:pt>
                <c:pt idx="12">
                  <c:v>20589.446953753424</c:v>
                </c:pt>
                <c:pt idx="13">
                  <c:v>19891.463418562747</c:v>
                </c:pt>
                <c:pt idx="14">
                  <c:v>19696.146139973291</c:v>
                </c:pt>
                <c:pt idx="15">
                  <c:v>19442.300789843532</c:v>
                </c:pt>
                <c:pt idx="16">
                  <c:v>19595.618933242102</c:v>
                </c:pt>
                <c:pt idx="17">
                  <c:v>19754.861035527509</c:v>
                </c:pt>
                <c:pt idx="18">
                  <c:v>19659.885622208243</c:v>
                </c:pt>
                <c:pt idx="19">
                  <c:v>19442.896032834025</c:v>
                </c:pt>
                <c:pt idx="20">
                  <c:v>19769.036180663617</c:v>
                </c:pt>
                <c:pt idx="21">
                  <c:v>19660.626340656603</c:v>
                </c:pt>
                <c:pt idx="22">
                  <c:v>19948.226794984032</c:v>
                </c:pt>
                <c:pt idx="23">
                  <c:v>20063.928600102896</c:v>
                </c:pt>
                <c:pt idx="24">
                  <c:v>20229.235297597919</c:v>
                </c:pt>
                <c:pt idx="25">
                  <c:v>20452.113320972479</c:v>
                </c:pt>
                <c:pt idx="26">
                  <c:v>20202.222140947797</c:v>
                </c:pt>
                <c:pt idx="27">
                  <c:v>20110.293405260483</c:v>
                </c:pt>
                <c:pt idx="28">
                  <c:v>19299.77887763135</c:v>
                </c:pt>
                <c:pt idx="29">
                  <c:v>19244.311213950023</c:v>
                </c:pt>
                <c:pt idx="30">
                  <c:v>19063.822816873719</c:v>
                </c:pt>
                <c:pt idx="31">
                  <c:v>18594.156708249899</c:v>
                </c:pt>
                <c:pt idx="32">
                  <c:v>18370.272769162977</c:v>
                </c:pt>
                <c:pt idx="33">
                  <c:v>18287.106262618181</c:v>
                </c:pt>
                <c:pt idx="34">
                  <c:v>18450.023941308533</c:v>
                </c:pt>
                <c:pt idx="35">
                  <c:v>18793.261347545198</c:v>
                </c:pt>
                <c:pt idx="36" formatCode="General">
                  <c:v>19262</c:v>
                </c:pt>
              </c:numCache>
            </c:numRef>
          </c:val>
        </c:ser>
        <c:ser>
          <c:idx val="3"/>
          <c:order val="3"/>
          <c:tx>
            <c:strRef>
              <c:f>'2-6'!$A$10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'2-6'!$B$6:$AM$6</c15:sqref>
                  </c15:fullRef>
                </c:ext>
              </c:extLst>
              <c:f>('2-6'!$B$6:$C$6,'2-6'!$E$6:$AM$6)</c:f>
              <c:numCache>
                <c:formatCode>General</c:formatCode>
                <c:ptCount val="37"/>
                <c:pt idx="0">
                  <c:v>1980</c:v>
                </c:pt>
                <c:pt idx="1">
                  <c:v>1981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'2-6'!$B$10:$AM$10</c15:sqref>
                  </c15:fullRef>
                </c:ext>
              </c:extLst>
              <c:f>('2-6'!$B$10:$C$10,'2-6'!$E$10:$AM$10)</c:f>
              <c:numCache>
                <c:formatCode>#,##0</c:formatCode>
                <c:ptCount val="37"/>
                <c:pt idx="0">
                  <c:v>1994.1245803324091</c:v>
                </c:pt>
                <c:pt idx="1">
                  <c:v>2175.3176644127479</c:v>
                </c:pt>
                <c:pt idx="2">
                  <c:v>2634.7472887486078</c:v>
                </c:pt>
                <c:pt idx="3">
                  <c:v>2865.2354200698032</c:v>
                </c:pt>
                <c:pt idx="4">
                  <c:v>3044.1811264939179</c:v>
                </c:pt>
                <c:pt idx="5">
                  <c:v>3048.3310680517561</c:v>
                </c:pt>
                <c:pt idx="6">
                  <c:v>3214.1992353904661</c:v>
                </c:pt>
                <c:pt idx="7">
                  <c:v>3357.876732897822</c:v>
                </c:pt>
                <c:pt idx="8">
                  <c:v>3491.5336921547078</c:v>
                </c:pt>
                <c:pt idx="9">
                  <c:v>3598.9303240689123</c:v>
                </c:pt>
                <c:pt idx="10">
                  <c:v>3783.9612607103895</c:v>
                </c:pt>
                <c:pt idx="11">
                  <c:v>3934.9225718469943</c:v>
                </c:pt>
                <c:pt idx="12">
                  <c:v>4105.8317733707891</c:v>
                </c:pt>
                <c:pt idx="13">
                  <c:v>4513.0074291929277</c:v>
                </c:pt>
                <c:pt idx="14">
                  <c:v>4524.6598159540172</c:v>
                </c:pt>
                <c:pt idx="15">
                  <c:v>4577.3698675541482</c:v>
                </c:pt>
                <c:pt idx="16">
                  <c:v>4699.024682143975</c:v>
                </c:pt>
                <c:pt idx="17">
                  <c:v>4886.6655507415762</c:v>
                </c:pt>
                <c:pt idx="18">
                  <c:v>5011.3296421261875</c:v>
                </c:pt>
                <c:pt idx="19">
                  <c:v>5161.2652226093378</c:v>
                </c:pt>
                <c:pt idx="20">
                  <c:v>5400.6007814289951</c:v>
                </c:pt>
                <c:pt idx="21">
                  <c:v>5538.1961090999248</c:v>
                </c:pt>
                <c:pt idx="22">
                  <c:v>5746.4700090392689</c:v>
                </c:pt>
                <c:pt idx="23">
                  <c:v>6049.9444084070101</c:v>
                </c:pt>
                <c:pt idx="24">
                  <c:v>6509.7234585920505</c:v>
                </c:pt>
                <c:pt idx="25">
                  <c:v>6725.614827616072</c:v>
                </c:pt>
                <c:pt idx="26">
                  <c:v>6949.3768093482404</c:v>
                </c:pt>
                <c:pt idx="27">
                  <c:v>7418.3103338599776</c:v>
                </c:pt>
                <c:pt idx="28">
                  <c:v>7778.5483250285179</c:v>
                </c:pt>
                <c:pt idx="29">
                  <c:v>8101.7019365340939</c:v>
                </c:pt>
                <c:pt idx="30">
                  <c:v>8381.7260826964812</c:v>
                </c:pt>
                <c:pt idx="31">
                  <c:v>8759.9803048789508</c:v>
                </c:pt>
                <c:pt idx="32">
                  <c:v>8949.7273044689318</c:v>
                </c:pt>
                <c:pt idx="33">
                  <c:v>9180.2498994538237</c:v>
                </c:pt>
                <c:pt idx="34">
                  <c:v>9029.4998906392848</c:v>
                </c:pt>
                <c:pt idx="35">
                  <c:v>9160.6481555818991</c:v>
                </c:pt>
                <c:pt idx="36" formatCode="General">
                  <c:v>9290.0488650282696</c:v>
                </c:pt>
              </c:numCache>
            </c:numRef>
          </c:val>
        </c:ser>
        <c:ser>
          <c:idx val="5"/>
          <c:order val="4"/>
          <c:tx>
            <c:strRef>
              <c:f>'2-6'!$A$12</c:f>
              <c:strCache>
                <c:ptCount val="1"/>
                <c:pt idx="0">
                  <c:v>Asia Pacífico</c:v>
                </c:pt>
              </c:strCache>
            </c:strRef>
          </c:tx>
          <c:spPr>
            <a:solidFill>
              <a:srgbClr val="548D0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'2-6'!$B$6:$AM$6</c15:sqref>
                  </c15:fullRef>
                </c:ext>
              </c:extLst>
              <c:f>('2-6'!$B$6:$C$6,'2-6'!$E$6:$AM$6)</c:f>
              <c:numCache>
                <c:formatCode>General</c:formatCode>
                <c:ptCount val="37"/>
                <c:pt idx="0">
                  <c:v>1980</c:v>
                </c:pt>
                <c:pt idx="1">
                  <c:v>1981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'2-6'!$B$12:$AM$12</c15:sqref>
                  </c15:fullRef>
                </c:ext>
              </c:extLst>
              <c:f>('2-6'!$B$12:$C$12,'2-6'!$E$12:$AM$12)</c:f>
              <c:numCache>
                <c:formatCode>#,##0</c:formatCode>
                <c:ptCount val="37"/>
                <c:pt idx="0">
                  <c:v>10490.164839409226</c:v>
                </c:pt>
                <c:pt idx="1">
                  <c:v>10226.196075602229</c:v>
                </c:pt>
                <c:pt idx="2">
                  <c:v>10150.916164171233</c:v>
                </c:pt>
                <c:pt idx="3">
                  <c:v>10507.333277758848</c:v>
                </c:pt>
                <c:pt idx="4">
                  <c:v>10557.915212403976</c:v>
                </c:pt>
                <c:pt idx="5">
                  <c:v>10982.292502742803</c:v>
                </c:pt>
                <c:pt idx="6">
                  <c:v>11318.316572158057</c:v>
                </c:pt>
                <c:pt idx="7">
                  <c:v>12256.289784648885</c:v>
                </c:pt>
                <c:pt idx="8">
                  <c:v>13060.918843605259</c:v>
                </c:pt>
                <c:pt idx="9">
                  <c:v>13872.201029331734</c:v>
                </c:pt>
                <c:pt idx="10">
                  <c:v>14470.424016741057</c:v>
                </c:pt>
                <c:pt idx="11">
                  <c:v>15417.643616053769</c:v>
                </c:pt>
                <c:pt idx="12">
                  <c:v>16161.43905475985</c:v>
                </c:pt>
                <c:pt idx="13">
                  <c:v>17115.224907384145</c:v>
                </c:pt>
                <c:pt idx="14">
                  <c:v>18200.175672050835</c:v>
                </c:pt>
                <c:pt idx="15">
                  <c:v>19064.697457297851</c:v>
                </c:pt>
                <c:pt idx="16">
                  <c:v>20077.273064432517</c:v>
                </c:pt>
                <c:pt idx="17">
                  <c:v>19680.388217303742</c:v>
                </c:pt>
                <c:pt idx="18">
                  <c:v>20594.140540202854</c:v>
                </c:pt>
                <c:pt idx="19">
                  <c:v>21171.443799232038</c:v>
                </c:pt>
                <c:pt idx="20">
                  <c:v>21403.715828156892</c:v>
                </c:pt>
                <c:pt idx="21">
                  <c:v>22118.67698021268</c:v>
                </c:pt>
                <c:pt idx="22">
                  <c:v>23046.237692953531</c:v>
                </c:pt>
                <c:pt idx="23">
                  <c:v>24266.406337058244</c:v>
                </c:pt>
                <c:pt idx="24">
                  <c:v>24556.024272345923</c:v>
                </c:pt>
                <c:pt idx="25">
                  <c:v>25151.901522189994</c:v>
                </c:pt>
                <c:pt idx="26">
                  <c:v>26047.359761803367</c:v>
                </c:pt>
                <c:pt idx="27">
                  <c:v>25906.746509259669</c:v>
                </c:pt>
                <c:pt idx="28">
                  <c:v>26262.132305485058</c:v>
                </c:pt>
                <c:pt idx="29">
                  <c:v>27969.122281683794</c:v>
                </c:pt>
                <c:pt idx="30">
                  <c:v>28919.907379652337</c:v>
                </c:pt>
                <c:pt idx="31">
                  <c:v>30030.903560207789</c:v>
                </c:pt>
                <c:pt idx="32">
                  <c:v>30635.804611567935</c:v>
                </c:pt>
                <c:pt idx="33">
                  <c:v>31194.665672809107</c:v>
                </c:pt>
                <c:pt idx="34">
                  <c:v>32521.028229196792</c:v>
                </c:pt>
                <c:pt idx="35">
                  <c:v>33562.408502135579</c:v>
                </c:pt>
                <c:pt idx="36" formatCode="General">
                  <c:v>34573.683751943587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516616"/>
        <c:axId val="475517008"/>
      </c:areaChart>
      <c:lineChart>
        <c:grouping val="standard"/>
        <c:varyColors val="0"/>
        <c:ser>
          <c:idx val="6"/>
          <c:order val="5"/>
          <c:tx>
            <c:strRef>
              <c:f>'2-6'!$A$14</c:f>
              <c:strCache>
                <c:ptCount val="1"/>
                <c:pt idx="0">
                  <c:v>Tasa Crecimiento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'2-6'!$B$6:$AM$6</c15:sqref>
                  </c15:fullRef>
                </c:ext>
              </c:extLst>
              <c:f>('2-6'!$B$6:$C$6,'2-6'!$E$6:$AM$6)</c:f>
              <c:numCache>
                <c:formatCode>General</c:formatCode>
                <c:ptCount val="37"/>
                <c:pt idx="0">
                  <c:v>1980</c:v>
                </c:pt>
                <c:pt idx="1">
                  <c:v>1981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'2-6'!$B$14:$AM$14</c15:sqref>
                  </c15:fullRef>
                </c:ext>
              </c:extLst>
              <c:f>('2-6'!$B$14:$C$14,'2-6'!$E$14:$AM$14)</c:f>
              <c:numCache>
                <c:formatCode>0.0%</c:formatCode>
                <c:ptCount val="37"/>
                <c:pt idx="1">
                  <c:v>-3.0687899613245917E-2</c:v>
                </c:pt>
                <c:pt idx="2">
                  <c:v>-2.6620226632637634E-3</c:v>
                </c:pt>
                <c:pt idx="3">
                  <c:v>2.180746272069678E-2</c:v>
                </c:pt>
                <c:pt idx="4">
                  <c:v>6.6168844840870378E-3</c:v>
                </c:pt>
                <c:pt idx="5">
                  <c:v>3.0589193944309701E-2</c:v>
                </c:pt>
                <c:pt idx="6">
                  <c:v>2.2070932111475372E-2</c:v>
                </c:pt>
                <c:pt idx="7">
                  <c:v>3.1557121773626129E-2</c:v>
                </c:pt>
                <c:pt idx="8">
                  <c:v>1.9740523946276456E-2</c:v>
                </c:pt>
                <c:pt idx="9">
                  <c:v>1.2292751018942782E-2</c:v>
                </c:pt>
                <c:pt idx="10">
                  <c:v>2.8967430661115401E-3</c:v>
                </c:pt>
                <c:pt idx="11">
                  <c:v>1.5568340698603134E-2</c:v>
                </c:pt>
                <c:pt idx="12">
                  <c:v>-4.0362033624705695E-3</c:v>
                </c:pt>
                <c:pt idx="13">
                  <c:v>2.3621456369517624E-2</c:v>
                </c:pt>
                <c:pt idx="14">
                  <c:v>1.6259339451604848E-2</c:v>
                </c:pt>
                <c:pt idx="15">
                  <c:v>2.0763403716495876E-2</c:v>
                </c:pt>
                <c:pt idx="16">
                  <c:v>2.8753759066776574E-2</c:v>
                </c:pt>
                <c:pt idx="17">
                  <c:v>8.499888341602313E-3</c:v>
                </c:pt>
                <c:pt idx="18">
                  <c:v>2.3899673635159102E-2</c:v>
                </c:pt>
                <c:pt idx="19">
                  <c:v>8.9433266566867342E-3</c:v>
                </c:pt>
                <c:pt idx="20">
                  <c:v>1.1924277401384797E-2</c:v>
                </c:pt>
                <c:pt idx="21">
                  <c:v>1.1722481953360342E-2</c:v>
                </c:pt>
                <c:pt idx="22">
                  <c:v>2.2503910062259491E-2</c:v>
                </c:pt>
                <c:pt idx="23">
                  <c:v>3.4769651902406995E-2</c:v>
                </c:pt>
                <c:pt idx="24">
                  <c:v>1.5932968750224985E-2</c:v>
                </c:pt>
                <c:pt idx="25">
                  <c:v>1.2978303931411084E-2</c:v>
                </c:pt>
                <c:pt idx="26">
                  <c:v>1.6138366501653234E-2</c:v>
                </c:pt>
                <c:pt idx="27">
                  <c:v>-6.6979343979344241E-3</c:v>
                </c:pt>
                <c:pt idx="28">
                  <c:v>-1.024503495154061E-2</c:v>
                </c:pt>
                <c:pt idx="29">
                  <c:v>3.5372495871905274E-2</c:v>
                </c:pt>
                <c:pt idx="30">
                  <c:v>1.1358751646416421E-2</c:v>
                </c:pt>
                <c:pt idx="31">
                  <c:v>1.0541623073571538E-2</c:v>
                </c:pt>
                <c:pt idx="32">
                  <c:v>1.5861522230788738E-2</c:v>
                </c:pt>
                <c:pt idx="33">
                  <c:v>9.8908526943086716E-3</c:v>
                </c:pt>
                <c:pt idx="34">
                  <c:v>1.8194854311062381E-2</c:v>
                </c:pt>
                <c:pt idx="35">
                  <c:v>1.7157645440089242E-2</c:v>
                </c:pt>
                <c:pt idx="36">
                  <c:v>1.9131175637997044E-2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17792"/>
        <c:axId val="475517400"/>
      </c:lineChart>
      <c:catAx>
        <c:axId val="475516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75517008"/>
        <c:crosses val="autoZero"/>
        <c:auto val="1"/>
        <c:lblAlgn val="ctr"/>
        <c:lblOffset val="100"/>
        <c:noMultiLvlLbl val="0"/>
      </c:catAx>
      <c:valAx>
        <c:axId val="47551700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9.9028016009148085E-3"/>
              <c:y val="0.274846120872704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75516616"/>
        <c:crosses val="autoZero"/>
        <c:crossBetween val="midCat"/>
      </c:valAx>
      <c:valAx>
        <c:axId val="475517400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75517792"/>
        <c:crosses val="max"/>
        <c:crossBetween val="between"/>
      </c:valAx>
      <c:catAx>
        <c:axId val="475517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5517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8128379321367E-2"/>
          <c:y val="0.86925654134006503"/>
          <c:w val="0.96581856358864238"/>
          <c:h val="0.12960452548058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sz="1400" b="1">
                <a:latin typeface="+mj-lt"/>
              </a:rPr>
              <a:t>ACPM</a:t>
            </a:r>
          </a:p>
        </c:rich>
      </c:tx>
      <c:layout>
        <c:manualLayout>
          <c:xMode val="edge"/>
          <c:yMode val="edge"/>
          <c:x val="0.45255810333012719"/>
          <c:y val="8.23148148148148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29154808615"/>
          <c:y val="2.1528333333333333E-2"/>
          <c:w val="0.87347242390123836"/>
          <c:h val="0.75398361111111112"/>
        </c:manualLayout>
      </c:layout>
      <c:areaChart>
        <c:grouping val="stacked"/>
        <c:varyColors val="0"/>
        <c:ser>
          <c:idx val="23"/>
          <c:order val="1"/>
          <c:tx>
            <c:strRef>
              <c:f>'6-2'!$D$33</c:f>
              <c:strCache>
                <c:ptCount val="1"/>
                <c:pt idx="0">
                  <c:v>Oferta ACPM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val>
            <c:numRef>
              <c:f>'6-2'!$E$33:$Y$33</c:f>
              <c:numCache>
                <c:formatCode>#,##0.0</c:formatCode>
                <c:ptCount val="21"/>
                <c:pt idx="0">
                  <c:v>140.08699999999999</c:v>
                </c:pt>
                <c:pt idx="1">
                  <c:v>140.08699999999999</c:v>
                </c:pt>
                <c:pt idx="2">
                  <c:v>140.08699999999999</c:v>
                </c:pt>
                <c:pt idx="3">
                  <c:v>140.08699999999999</c:v>
                </c:pt>
                <c:pt idx="4">
                  <c:v>140.08699999999999</c:v>
                </c:pt>
                <c:pt idx="5">
                  <c:v>140.08699999999999</c:v>
                </c:pt>
                <c:pt idx="6">
                  <c:v>140.08699999999999</c:v>
                </c:pt>
                <c:pt idx="7">
                  <c:v>140.08699999999999</c:v>
                </c:pt>
                <c:pt idx="8">
                  <c:v>140.08699999999999</c:v>
                </c:pt>
                <c:pt idx="9">
                  <c:v>140.08699999999999</c:v>
                </c:pt>
                <c:pt idx="10">
                  <c:v>140.08699999999999</c:v>
                </c:pt>
                <c:pt idx="11">
                  <c:v>140.08699999999999</c:v>
                </c:pt>
                <c:pt idx="12">
                  <c:v>140.08699999999999</c:v>
                </c:pt>
                <c:pt idx="13">
                  <c:v>140.08699999999999</c:v>
                </c:pt>
                <c:pt idx="14">
                  <c:v>140.08699999999999</c:v>
                </c:pt>
                <c:pt idx="15">
                  <c:v>140.08699999999999</c:v>
                </c:pt>
                <c:pt idx="16">
                  <c:v>140.08699999999999</c:v>
                </c:pt>
                <c:pt idx="17">
                  <c:v>140.08699999999999</c:v>
                </c:pt>
                <c:pt idx="18">
                  <c:v>140.08699999999999</c:v>
                </c:pt>
                <c:pt idx="19">
                  <c:v>140.08699999999999</c:v>
                </c:pt>
                <c:pt idx="20">
                  <c:v>140.08699999999999</c:v>
                </c:pt>
              </c:numCache>
            </c:numRef>
          </c:val>
        </c:ser>
        <c:ser>
          <c:idx val="0"/>
          <c:order val="2"/>
          <c:tx>
            <c:strRef>
              <c:f>'6-2'!$D$35</c:f>
              <c:strCache>
                <c:ptCount val="1"/>
                <c:pt idx="0">
                  <c:v>Bios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'6-2'!$E$35:$Y$35</c:f>
              <c:numCache>
                <c:formatCode>#,##0.00</c:formatCode>
                <c:ptCount val="21"/>
                <c:pt idx="0">
                  <c:v>8.9123253624412087</c:v>
                </c:pt>
                <c:pt idx="1">
                  <c:v>9.0441590623491663</c:v>
                </c:pt>
                <c:pt idx="2">
                  <c:v>9.1699848310597076</c:v>
                </c:pt>
                <c:pt idx="3">
                  <c:v>9.2884443112575354</c:v>
                </c:pt>
                <c:pt idx="4">
                  <c:v>9.4077282071133652</c:v>
                </c:pt>
                <c:pt idx="5">
                  <c:v>9.5156265672233928</c:v>
                </c:pt>
                <c:pt idx="6">
                  <c:v>9.6077172623631384</c:v>
                </c:pt>
                <c:pt idx="7">
                  <c:v>9.6565985622960682</c:v>
                </c:pt>
                <c:pt idx="8">
                  <c:v>9.7325248901666725</c:v>
                </c:pt>
                <c:pt idx="9">
                  <c:v>9.7764589924778988</c:v>
                </c:pt>
                <c:pt idx="10">
                  <c:v>9.7949105102131853</c:v>
                </c:pt>
                <c:pt idx="11">
                  <c:v>9.788386589301723</c:v>
                </c:pt>
                <c:pt idx="12">
                  <c:v>9.77012269036004</c:v>
                </c:pt>
                <c:pt idx="13">
                  <c:v>9.751495488185526</c:v>
                </c:pt>
                <c:pt idx="14">
                  <c:v>9.7387182610584375</c:v>
                </c:pt>
                <c:pt idx="15">
                  <c:v>9.7363116336822202</c:v>
                </c:pt>
                <c:pt idx="16">
                  <c:v>9.742790074937659</c:v>
                </c:pt>
                <c:pt idx="17">
                  <c:v>9.7136774076236634</c:v>
                </c:pt>
                <c:pt idx="18">
                  <c:v>9.7456741610390338</c:v>
                </c:pt>
                <c:pt idx="19">
                  <c:v>9.7878621076811498</c:v>
                </c:pt>
                <c:pt idx="20">
                  <c:v>9.8384904901728873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399480"/>
        <c:axId val="1146398304"/>
      </c:areaChart>
      <c:lineChart>
        <c:grouping val="standard"/>
        <c:varyColors val="0"/>
        <c:ser>
          <c:idx val="4"/>
          <c:order val="0"/>
          <c:tx>
            <c:strRef>
              <c:f>'6-2'!$C$31</c:f>
              <c:strCache>
                <c:ptCount val="1"/>
                <c:pt idx="0">
                  <c:v>Demanda ACPM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'6-2'!$E$28:$Y$28</c:f>
              <c:numCache>
                <c:formatCode>#,##0</c:formatCode>
                <c:ptCount val="21"/>
                <c:pt idx="0">
                  <c:v>143.74718326518058</c:v>
                </c:pt>
                <c:pt idx="1">
                  <c:v>145.8735332636962</c:v>
                </c:pt>
                <c:pt idx="2">
                  <c:v>147.90298114612438</c:v>
                </c:pt>
                <c:pt idx="3">
                  <c:v>149.81361792350873</c:v>
                </c:pt>
                <c:pt idx="4">
                  <c:v>151.73755172763484</c:v>
                </c:pt>
                <c:pt idx="5">
                  <c:v>153.47784785844169</c:v>
                </c:pt>
                <c:pt idx="6">
                  <c:v>154.96318165101829</c:v>
                </c:pt>
                <c:pt idx="7">
                  <c:v>155.75158971445268</c:v>
                </c:pt>
                <c:pt idx="8">
                  <c:v>156.97620790591387</c:v>
                </c:pt>
                <c:pt idx="9">
                  <c:v>157.68482245932077</c:v>
                </c:pt>
                <c:pt idx="10">
                  <c:v>157.98242758408355</c:v>
                </c:pt>
                <c:pt idx="11">
                  <c:v>157.87720305325328</c:v>
                </c:pt>
                <c:pt idx="12">
                  <c:v>157.58262403806486</c:v>
                </c:pt>
                <c:pt idx="13">
                  <c:v>157.28218529331468</c:v>
                </c:pt>
                <c:pt idx="14">
                  <c:v>157.07610098481317</c:v>
                </c:pt>
                <c:pt idx="15">
                  <c:v>157.03728441422905</c:v>
                </c:pt>
                <c:pt idx="16">
                  <c:v>157.14177540222025</c:v>
                </c:pt>
                <c:pt idx="17">
                  <c:v>156.67221625199448</c:v>
                </c:pt>
                <c:pt idx="18">
                  <c:v>157.18829291998438</c:v>
                </c:pt>
                <c:pt idx="19">
                  <c:v>157.86874367227662</c:v>
                </c:pt>
                <c:pt idx="20">
                  <c:v>158.68533048665932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399480"/>
        <c:axId val="1146398304"/>
      </c:lineChart>
      <c:catAx>
        <c:axId val="1146399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398304"/>
        <c:crosses val="autoZero"/>
        <c:auto val="1"/>
        <c:lblAlgn val="ctr"/>
        <c:lblOffset val="100"/>
        <c:noMultiLvlLbl val="0"/>
      </c:catAx>
      <c:valAx>
        <c:axId val="114639830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/>
                  <a:t>kBPD</a:t>
                </a:r>
              </a:p>
            </c:rich>
          </c:tx>
          <c:layout>
            <c:manualLayout>
              <c:xMode val="edge"/>
              <c:yMode val="edge"/>
              <c:x val="1.4392598407352637E-2"/>
              <c:y val="0.37480171277085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bg1"/>
            </a:solidFill>
            <a:prstDash val="sysDot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399480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787209492912044E-2"/>
          <c:y val="0.89530956790123462"/>
          <c:w val="0.92913689724267734"/>
          <c:h val="8.8945987654320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+mn-lt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b="0">
                <a:latin typeface="Arial" panose="020B0604020202020204" pitchFamily="34" charset="0"/>
                <a:cs typeface="Arial" panose="020B0604020202020204" pitchFamily="34" charset="0"/>
              </a:rPr>
              <a:t>ACPM</a:t>
            </a:r>
          </a:p>
        </c:rich>
      </c:tx>
      <c:layout>
        <c:manualLayout>
          <c:xMode val="edge"/>
          <c:yMode val="edge"/>
          <c:x val="0.45255810333012719"/>
          <c:y val="8.23148148148148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29154808615"/>
          <c:y val="2.1528333333333333E-2"/>
          <c:w val="0.87347242390123836"/>
          <c:h val="0.75398361111111112"/>
        </c:manualLayout>
      </c:layout>
      <c:areaChart>
        <c:grouping val="standard"/>
        <c:varyColors val="0"/>
        <c:ser>
          <c:idx val="23"/>
          <c:order val="1"/>
          <c:tx>
            <c:strRef>
              <c:f>'6-2'!$D$33</c:f>
              <c:strCache>
                <c:ptCount val="1"/>
                <c:pt idx="0">
                  <c:v>Oferta ACPM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 w="25400">
              <a:noFill/>
            </a:ln>
            <a:effectLst/>
          </c:spPr>
          <c:val>
            <c:numRef>
              <c:f>'6-2'!$E$33:$Y$33</c:f>
              <c:numCache>
                <c:formatCode>#,##0.0</c:formatCode>
                <c:ptCount val="21"/>
                <c:pt idx="0">
                  <c:v>140.08699999999999</c:v>
                </c:pt>
                <c:pt idx="1">
                  <c:v>140.08699999999999</c:v>
                </c:pt>
                <c:pt idx="2">
                  <c:v>140.08699999999999</c:v>
                </c:pt>
                <c:pt idx="3">
                  <c:v>140.08699999999999</c:v>
                </c:pt>
                <c:pt idx="4">
                  <c:v>140.08699999999999</c:v>
                </c:pt>
                <c:pt idx="5">
                  <c:v>140.08699999999999</c:v>
                </c:pt>
                <c:pt idx="6">
                  <c:v>140.08699999999999</c:v>
                </c:pt>
                <c:pt idx="7">
                  <c:v>140.08699999999999</c:v>
                </c:pt>
                <c:pt idx="8">
                  <c:v>140.08699999999999</c:v>
                </c:pt>
                <c:pt idx="9">
                  <c:v>140.08699999999999</c:v>
                </c:pt>
                <c:pt idx="10">
                  <c:v>140.08699999999999</c:v>
                </c:pt>
                <c:pt idx="11">
                  <c:v>140.08699999999999</c:v>
                </c:pt>
                <c:pt idx="12">
                  <c:v>140.08699999999999</c:v>
                </c:pt>
                <c:pt idx="13">
                  <c:v>140.08699999999999</c:v>
                </c:pt>
                <c:pt idx="14">
                  <c:v>140.08699999999999</c:v>
                </c:pt>
                <c:pt idx="15">
                  <c:v>140.08699999999999</c:v>
                </c:pt>
                <c:pt idx="16">
                  <c:v>140.08699999999999</c:v>
                </c:pt>
                <c:pt idx="17">
                  <c:v>140.08699999999999</c:v>
                </c:pt>
                <c:pt idx="18">
                  <c:v>140.08699999999999</c:v>
                </c:pt>
                <c:pt idx="19">
                  <c:v>140.08699999999999</c:v>
                </c:pt>
                <c:pt idx="20">
                  <c:v>140.08699999999999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405752"/>
        <c:axId val="1146406928"/>
      </c:areaChart>
      <c:lineChart>
        <c:grouping val="standard"/>
        <c:varyColors val="0"/>
        <c:ser>
          <c:idx val="4"/>
          <c:order val="0"/>
          <c:tx>
            <c:strRef>
              <c:f>'6-2'!$C$31</c:f>
              <c:strCache>
                <c:ptCount val="1"/>
                <c:pt idx="0">
                  <c:v>Demanda ACPM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'6-2'!$E$3:$Y$3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'6-2'!$E$31:$Y$31</c:f>
              <c:numCache>
                <c:formatCode>#,##0</c:formatCode>
                <c:ptCount val="21"/>
                <c:pt idx="0">
                  <c:v>134.83485790273937</c:v>
                </c:pt>
                <c:pt idx="1">
                  <c:v>136.82937420134704</c:v>
                </c:pt>
                <c:pt idx="2">
                  <c:v>138.73299631506467</c:v>
                </c:pt>
                <c:pt idx="3">
                  <c:v>140.52517361225119</c:v>
                </c:pt>
                <c:pt idx="4">
                  <c:v>142.32982352052147</c:v>
                </c:pt>
                <c:pt idx="5">
                  <c:v>143.9622212912183</c:v>
                </c:pt>
                <c:pt idx="6">
                  <c:v>145.35546438865515</c:v>
                </c:pt>
                <c:pt idx="7">
                  <c:v>146.09499115215661</c:v>
                </c:pt>
                <c:pt idx="8">
                  <c:v>147.24368301574719</c:v>
                </c:pt>
                <c:pt idx="9">
                  <c:v>147.90836346684287</c:v>
                </c:pt>
                <c:pt idx="10">
                  <c:v>148.18751707387037</c:v>
                </c:pt>
                <c:pt idx="11">
                  <c:v>148.08881646395156</c:v>
                </c:pt>
                <c:pt idx="12">
                  <c:v>147.81250134770482</c:v>
                </c:pt>
                <c:pt idx="13">
                  <c:v>147.53068980512916</c:v>
                </c:pt>
                <c:pt idx="14">
                  <c:v>147.33738272375473</c:v>
                </c:pt>
                <c:pt idx="15">
                  <c:v>147.30097278054683</c:v>
                </c:pt>
                <c:pt idx="16">
                  <c:v>147.39898532728259</c:v>
                </c:pt>
                <c:pt idx="17">
                  <c:v>146.95853884437082</c:v>
                </c:pt>
                <c:pt idx="18">
                  <c:v>147.44261875894534</c:v>
                </c:pt>
                <c:pt idx="19">
                  <c:v>148.08088156459547</c:v>
                </c:pt>
                <c:pt idx="20">
                  <c:v>148.84683999648644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405752"/>
        <c:axId val="1146406928"/>
      </c:lineChart>
      <c:catAx>
        <c:axId val="1146405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06928"/>
        <c:crosses val="autoZero"/>
        <c:auto val="1"/>
        <c:lblAlgn val="ctr"/>
        <c:lblOffset val="100"/>
        <c:noMultiLvlLbl val="0"/>
      </c:catAx>
      <c:valAx>
        <c:axId val="1146406928"/>
        <c:scaling>
          <c:orientation val="minMax"/>
          <c:max val="1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4392598407352637E-2"/>
              <c:y val="0.37480171277085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bg1"/>
            </a:solidFill>
            <a:prstDash val="sysDot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05752"/>
        <c:crossesAt val="1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51340996168597E-2"/>
          <c:y val="0.91098861111111107"/>
          <c:w val="0.89520076628352485"/>
          <c:h val="7.88424999999999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27033120417134"/>
          <c:y val="3.36611987097424E-2"/>
          <c:w val="0.8716666684579859"/>
          <c:h val="0.785733602349906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'6-2 b'!$D$4</c:f>
              <c:strCache>
                <c:ptCount val="1"/>
                <c:pt idx="0">
                  <c:v> Mamonal</c:v>
                </c:pt>
              </c:strCache>
            </c:strRef>
          </c:tx>
          <c:spPr>
            <a:solidFill>
              <a:srgbClr val="C8B300"/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b'!$E$4:$Y$4</c:f>
              <c:numCache>
                <c:formatCode>#,##0</c:formatCode>
                <c:ptCount val="21"/>
                <c:pt idx="0">
                  <c:v>11810.326879246939</c:v>
                </c:pt>
                <c:pt idx="1">
                  <c:v>12192.590903341319</c:v>
                </c:pt>
                <c:pt idx="2">
                  <c:v>12552.976038034652</c:v>
                </c:pt>
                <c:pt idx="3">
                  <c:v>12832.346661390045</c:v>
                </c:pt>
                <c:pt idx="4">
                  <c:v>13005.619084146481</c:v>
                </c:pt>
                <c:pt idx="5">
                  <c:v>13145.012944487356</c:v>
                </c:pt>
                <c:pt idx="6">
                  <c:v>13304.183940211244</c:v>
                </c:pt>
                <c:pt idx="7">
                  <c:v>13414.114213736475</c:v>
                </c:pt>
                <c:pt idx="8">
                  <c:v>13665.444815755116</c:v>
                </c:pt>
                <c:pt idx="9">
                  <c:v>13915.641433810906</c:v>
                </c:pt>
                <c:pt idx="10">
                  <c:v>14147.8075403926</c:v>
                </c:pt>
                <c:pt idx="11">
                  <c:v>14351.596945642565</c:v>
                </c:pt>
                <c:pt idx="12">
                  <c:v>14530.294236825646</c:v>
                </c:pt>
                <c:pt idx="13">
                  <c:v>14693.456269013073</c:v>
                </c:pt>
                <c:pt idx="14">
                  <c:v>14823.858288747466</c:v>
                </c:pt>
                <c:pt idx="15">
                  <c:v>14913.699386771255</c:v>
                </c:pt>
                <c:pt idx="16">
                  <c:v>14960.610836769774</c:v>
                </c:pt>
                <c:pt idx="17">
                  <c:v>14668.413389734262</c:v>
                </c:pt>
                <c:pt idx="18">
                  <c:v>14720.283361053931</c:v>
                </c:pt>
                <c:pt idx="19">
                  <c:v>14756.309577004607</c:v>
                </c:pt>
                <c:pt idx="20">
                  <c:v>14776.514517885078</c:v>
                </c:pt>
              </c:numCache>
            </c:numRef>
          </c:val>
        </c:ser>
        <c:ser>
          <c:idx val="1"/>
          <c:order val="1"/>
          <c:tx>
            <c:strRef>
              <c:f>'6-2 b'!$D$5</c:f>
              <c:strCache>
                <c:ptCount val="1"/>
                <c:pt idx="0">
                  <c:v> Barranquilla</c:v>
                </c:pt>
              </c:strCache>
            </c:strRef>
          </c:tx>
          <c:spPr>
            <a:solidFill>
              <a:srgbClr val="996600"/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b'!$E$5:$Y$5</c:f>
              <c:numCache>
                <c:formatCode>#,##0</c:formatCode>
                <c:ptCount val="21"/>
                <c:pt idx="0">
                  <c:v>11803.591210179778</c:v>
                </c:pt>
                <c:pt idx="1">
                  <c:v>12053.69343095218</c:v>
                </c:pt>
                <c:pt idx="2">
                  <c:v>12289.481045896322</c:v>
                </c:pt>
                <c:pt idx="3">
                  <c:v>12472.263648798296</c:v>
                </c:pt>
                <c:pt idx="4">
                  <c:v>12585.629843361505</c:v>
                </c:pt>
                <c:pt idx="5">
                  <c:v>12676.830458213724</c:v>
                </c:pt>
                <c:pt idx="6">
                  <c:v>12780.970573432282</c:v>
                </c:pt>
                <c:pt idx="7">
                  <c:v>12852.894175460784</c:v>
                </c:pt>
                <c:pt idx="8">
                  <c:v>13017.331155534554</c:v>
                </c:pt>
                <c:pt idx="9">
                  <c:v>13181.026208852069</c:v>
                </c:pt>
                <c:pt idx="10">
                  <c:v>13332.924517832951</c:v>
                </c:pt>
                <c:pt idx="11">
                  <c:v>13466.256925829364</c:v>
                </c:pt>
                <c:pt idx="12">
                  <c:v>13583.172425468081</c:v>
                </c:pt>
                <c:pt idx="13">
                  <c:v>13689.923738758653</c:v>
                </c:pt>
                <c:pt idx="14">
                  <c:v>13775.241301158208</c:v>
                </c:pt>
                <c:pt idx="15">
                  <c:v>13834.021245688989</c:v>
                </c:pt>
                <c:pt idx="16">
                  <c:v>13864.713796085483</c:v>
                </c:pt>
                <c:pt idx="17">
                  <c:v>13673.539043031649</c:v>
                </c:pt>
                <c:pt idx="18">
                  <c:v>13707.475783610846</c:v>
                </c:pt>
                <c:pt idx="19">
                  <c:v>13731.046499261203</c:v>
                </c:pt>
                <c:pt idx="20">
                  <c:v>13744.265898070054</c:v>
                </c:pt>
              </c:numCache>
            </c:numRef>
          </c:val>
        </c:ser>
        <c:ser>
          <c:idx val="3"/>
          <c:order val="3"/>
          <c:tx>
            <c:strRef>
              <c:f>'6-2 b'!$D$7</c:f>
              <c:strCache>
                <c:ptCount val="1"/>
                <c:pt idx="0">
                  <c:v> Lisama</c:v>
                </c:pt>
              </c:strCache>
            </c:strRef>
          </c:tx>
          <c:spPr>
            <a:solidFill>
              <a:srgbClr val="669900"/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b'!$E$7:$Y$7</c:f>
              <c:numCache>
                <c:formatCode>#,##0</c:formatCode>
                <c:ptCount val="21"/>
                <c:pt idx="0">
                  <c:v>4510.8729606364832</c:v>
                </c:pt>
                <c:pt idx="1">
                  <c:v>4590.9041750698407</c:v>
                </c:pt>
                <c:pt idx="2">
                  <c:v>4666.3548012739839</c:v>
                </c:pt>
                <c:pt idx="3">
                  <c:v>4724.8441407223036</c:v>
                </c:pt>
                <c:pt idx="4">
                  <c:v>4761.1206447795721</c:v>
                </c:pt>
                <c:pt idx="5">
                  <c:v>4790.3042959328905</c:v>
                </c:pt>
                <c:pt idx="6">
                  <c:v>4823.6285097940527</c:v>
                </c:pt>
                <c:pt idx="7">
                  <c:v>4846.6436321667588</c:v>
                </c:pt>
                <c:pt idx="8">
                  <c:v>4899.2624820610736</c:v>
                </c:pt>
                <c:pt idx="9">
                  <c:v>4951.6439198318958</c:v>
                </c:pt>
                <c:pt idx="10">
                  <c:v>5000.2504699879464</c:v>
                </c:pt>
                <c:pt idx="11">
                  <c:v>5042.9160428977839</c:v>
                </c:pt>
                <c:pt idx="12">
                  <c:v>5080.3283033458192</c:v>
                </c:pt>
                <c:pt idx="13">
                  <c:v>5114.4880849687706</c:v>
                </c:pt>
                <c:pt idx="14">
                  <c:v>5141.7891945320644</c:v>
                </c:pt>
                <c:pt idx="15">
                  <c:v>5160.598425136237</c:v>
                </c:pt>
                <c:pt idx="16">
                  <c:v>5170.4198576477211</c:v>
                </c:pt>
                <c:pt idx="17">
                  <c:v>5109.2450803560832</c:v>
                </c:pt>
                <c:pt idx="18">
                  <c:v>5120.1046343179587</c:v>
                </c:pt>
                <c:pt idx="19">
                  <c:v>5127.647122316409</c:v>
                </c:pt>
                <c:pt idx="20">
                  <c:v>5131.8772508513894</c:v>
                </c:pt>
              </c:numCache>
            </c:numRef>
          </c:val>
        </c:ser>
        <c:ser>
          <c:idx val="6"/>
          <c:order val="5"/>
          <c:tx>
            <c:strRef>
              <c:f>'6-2 b'!$D$9</c:f>
              <c:strCache>
                <c:ptCount val="1"/>
                <c:pt idx="0">
                  <c:v> Chimitá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b'!$E$9:$Y$9</c:f>
              <c:numCache>
                <c:formatCode>#,##0</c:formatCode>
                <c:ptCount val="21"/>
                <c:pt idx="0">
                  <c:v>9325.3281438175472</c:v>
                </c:pt>
                <c:pt idx="1">
                  <c:v>9561.188492445217</c:v>
                </c:pt>
                <c:pt idx="2">
                  <c:v>9783.5493690942112</c:v>
                </c:pt>
                <c:pt idx="3">
                  <c:v>9955.9235619757874</c:v>
                </c:pt>
                <c:pt idx="4">
                  <c:v>10062.834208709319</c:v>
                </c:pt>
                <c:pt idx="5">
                  <c:v>10148.841477048123</c:v>
                </c:pt>
                <c:pt idx="6">
                  <c:v>10247.051416191074</c:v>
                </c:pt>
                <c:pt idx="7">
                  <c:v>10314.879385877268</c:v>
                </c:pt>
                <c:pt idx="8">
                  <c:v>10469.952632838857</c:v>
                </c:pt>
                <c:pt idx="9">
                  <c:v>10624.326201473536</c:v>
                </c:pt>
                <c:pt idx="10">
                  <c:v>10767.574782000085</c:v>
                </c:pt>
                <c:pt idx="11">
                  <c:v>10893.314682014881</c:v>
                </c:pt>
                <c:pt idx="12">
                  <c:v>11003.572521467897</c:v>
                </c:pt>
                <c:pt idx="13">
                  <c:v>11104.244966084407</c:v>
                </c:pt>
                <c:pt idx="14">
                  <c:v>11184.704187715768</c:v>
                </c:pt>
                <c:pt idx="15">
                  <c:v>11240.136955031983</c:v>
                </c:pt>
                <c:pt idx="16">
                  <c:v>11269.081742544991</c:v>
                </c:pt>
                <c:pt idx="17">
                  <c:v>11088.79328383067</c:v>
                </c:pt>
                <c:pt idx="18">
                  <c:v>11120.797523695377</c:v>
                </c:pt>
                <c:pt idx="19">
                  <c:v>11143.026023680413</c:v>
                </c:pt>
                <c:pt idx="20">
                  <c:v>11155.492654332773</c:v>
                </c:pt>
              </c:numCache>
            </c:numRef>
          </c:val>
        </c:ser>
        <c:ser>
          <c:idx val="7"/>
          <c:order val="6"/>
          <c:tx>
            <c:strRef>
              <c:f>'6-2 b'!$D$10</c:f>
              <c:strCache>
                <c:ptCount val="1"/>
                <c:pt idx="0">
                  <c:v> Sebastopol</c:v>
                </c:pt>
              </c:strCache>
            </c:strRef>
          </c:tx>
          <c:spPr>
            <a:solidFill>
              <a:srgbClr val="66FF99"/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b'!$E$10:$Y$10</c:f>
              <c:numCache>
                <c:formatCode>#,##0</c:formatCode>
                <c:ptCount val="21"/>
                <c:pt idx="0">
                  <c:v>535.67152309388246</c:v>
                </c:pt>
                <c:pt idx="1">
                  <c:v>553.00956581736125</c:v>
                </c:pt>
                <c:pt idx="2">
                  <c:v>569.35526530352831</c:v>
                </c:pt>
                <c:pt idx="3">
                  <c:v>582.02645458139989</c:v>
                </c:pt>
                <c:pt idx="4">
                  <c:v>589.88543287701373</c:v>
                </c:pt>
                <c:pt idx="5">
                  <c:v>596.20780839144095</c:v>
                </c:pt>
                <c:pt idx="6">
                  <c:v>603.42719957201939</c:v>
                </c:pt>
                <c:pt idx="7">
                  <c:v>608.41321881225429</c:v>
                </c:pt>
                <c:pt idx="8">
                  <c:v>619.81261933350493</c:v>
                </c:pt>
                <c:pt idx="9">
                  <c:v>631.16058665373112</c:v>
                </c:pt>
                <c:pt idx="10">
                  <c:v>641.69075852746016</c:v>
                </c:pt>
                <c:pt idx="11">
                  <c:v>650.93387112009032</c:v>
                </c:pt>
                <c:pt idx="12">
                  <c:v>659.03890082159626</c:v>
                </c:pt>
                <c:pt idx="13">
                  <c:v>666.43931024180586</c:v>
                </c:pt>
                <c:pt idx="14">
                  <c:v>672.35385005428009</c:v>
                </c:pt>
                <c:pt idx="15">
                  <c:v>676.42870067500212</c:v>
                </c:pt>
                <c:pt idx="16">
                  <c:v>678.55642568449412</c:v>
                </c:pt>
                <c:pt idx="17">
                  <c:v>665.30346045347278</c:v>
                </c:pt>
                <c:pt idx="18">
                  <c:v>667.65608513725431</c:v>
                </c:pt>
                <c:pt idx="19">
                  <c:v>669.29009731718099</c:v>
                </c:pt>
                <c:pt idx="20">
                  <c:v>670.20651661413399</c:v>
                </c:pt>
              </c:numCache>
            </c:numRef>
          </c:val>
        </c:ser>
        <c:ser>
          <c:idx val="8"/>
          <c:order val="7"/>
          <c:tx>
            <c:strRef>
              <c:f>'6-2 b'!$D$11</c:f>
              <c:strCache>
                <c:ptCount val="1"/>
                <c:pt idx="0">
                  <c:v> Salgar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b'!$E$11:$Y$11</c:f>
              <c:numCache>
                <c:formatCode>#,##0</c:formatCode>
                <c:ptCount val="21"/>
                <c:pt idx="0">
                  <c:v>254.21281866371964</c:v>
                </c:pt>
                <c:pt idx="1">
                  <c:v>262.44090718593714</c:v>
                </c:pt>
                <c:pt idx="2">
                  <c:v>270.19806088977589</c:v>
                </c:pt>
                <c:pt idx="3">
                  <c:v>276.21140788187404</c:v>
                </c:pt>
                <c:pt idx="4">
                  <c:v>279.9410312391247</c:v>
                </c:pt>
                <c:pt idx="5">
                  <c:v>282.941431355394</c:v>
                </c:pt>
                <c:pt idx="6">
                  <c:v>286.36752682982006</c:v>
                </c:pt>
                <c:pt idx="7">
                  <c:v>288.73373438487329</c:v>
                </c:pt>
                <c:pt idx="8">
                  <c:v>294.14353052420608</c:v>
                </c:pt>
                <c:pt idx="9">
                  <c:v>299.52891808768288</c:v>
                </c:pt>
                <c:pt idx="10">
                  <c:v>304.52620571195882</c:v>
                </c:pt>
                <c:pt idx="11">
                  <c:v>308.91269557393122</c:v>
                </c:pt>
                <c:pt idx="12">
                  <c:v>312.75908717203731</c:v>
                </c:pt>
                <c:pt idx="13">
                  <c:v>316.27108819667882</c:v>
                </c:pt>
                <c:pt idx="14">
                  <c:v>319.07794234517604</c:v>
                </c:pt>
                <c:pt idx="15">
                  <c:v>321.01173799655663</c:v>
                </c:pt>
                <c:pt idx="16">
                  <c:v>322.02148921289944</c:v>
                </c:pt>
                <c:pt idx="17">
                  <c:v>315.73204969300218</c:v>
                </c:pt>
                <c:pt idx="18">
                  <c:v>316.84853120515658</c:v>
                </c:pt>
                <c:pt idx="19">
                  <c:v>317.62398187610302</c:v>
                </c:pt>
                <c:pt idx="20">
                  <c:v>318.05888558576947</c:v>
                </c:pt>
              </c:numCache>
            </c:numRef>
          </c:val>
        </c:ser>
        <c:ser>
          <c:idx val="9"/>
          <c:order val="8"/>
          <c:tx>
            <c:strRef>
              <c:f>'6-2 b'!$D$12</c:f>
              <c:strCache>
                <c:ptCount val="1"/>
                <c:pt idx="0">
                  <c:v> Mansilla</c:v>
                </c:pt>
              </c:strCache>
            </c:strRef>
          </c:tx>
          <c:spPr>
            <a:solidFill>
              <a:srgbClr val="004600"/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b'!$E$12:$Y$12</c:f>
              <c:numCache>
                <c:formatCode>#,##0</c:formatCode>
                <c:ptCount val="21"/>
                <c:pt idx="0">
                  <c:v>17586.457412588301</c:v>
                </c:pt>
                <c:pt idx="1">
                  <c:v>18155.677049676713</c:v>
                </c:pt>
                <c:pt idx="2">
                  <c:v>18692.317388950571</c:v>
                </c:pt>
                <c:pt idx="3">
                  <c:v>19108.321079635985</c:v>
                </c:pt>
                <c:pt idx="4">
                  <c:v>19366.336637946792</c:v>
                </c:pt>
                <c:pt idx="5">
                  <c:v>19573.904490515608</c:v>
                </c:pt>
                <c:pt idx="6">
                  <c:v>19810.921972439526</c:v>
                </c:pt>
                <c:pt idx="7">
                  <c:v>19974.616347156858</c:v>
                </c:pt>
                <c:pt idx="8">
                  <c:v>20348.866355143331</c:v>
                </c:pt>
                <c:pt idx="9">
                  <c:v>20721.427776448578</c:v>
                </c:pt>
                <c:pt idx="10">
                  <c:v>21067.140421643857</c:v>
                </c:pt>
                <c:pt idx="11">
                  <c:v>21370.59804252164</c:v>
                </c:pt>
                <c:pt idx="12">
                  <c:v>21636.691634449093</c:v>
                </c:pt>
                <c:pt idx="13">
                  <c:v>21879.652067276544</c:v>
                </c:pt>
                <c:pt idx="14">
                  <c:v>22073.83039866585</c:v>
                </c:pt>
                <c:pt idx="15">
                  <c:v>22207.61049302309</c:v>
                </c:pt>
                <c:pt idx="16">
                  <c:v>22277.465140231154</c:v>
                </c:pt>
                <c:pt idx="17">
                  <c:v>21842.361352597065</c:v>
                </c:pt>
                <c:pt idx="18">
                  <c:v>21919.599607806453</c:v>
                </c:pt>
                <c:pt idx="19">
                  <c:v>21973.245329811536</c:v>
                </c:pt>
                <c:pt idx="20">
                  <c:v>22003.331993453558</c:v>
                </c:pt>
              </c:numCache>
            </c:numRef>
          </c:val>
        </c:ser>
        <c:ser>
          <c:idx val="10"/>
          <c:order val="9"/>
          <c:tx>
            <c:strRef>
              <c:f>'6-2 b'!$D$13</c:f>
              <c:strCache>
                <c:ptCount val="1"/>
                <c:pt idx="0">
                  <c:v> Puente Aranda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b'!$E$13:$Y$13</c:f>
              <c:numCache>
                <c:formatCode>#,##0</c:formatCode>
                <c:ptCount val="21"/>
                <c:pt idx="0">
                  <c:v>23823.907512548263</c:v>
                </c:pt>
                <c:pt idx="1">
                  <c:v>24595.014260779077</c:v>
                </c:pt>
                <c:pt idx="2">
                  <c:v>25321.986698173518</c:v>
                </c:pt>
                <c:pt idx="3">
                  <c:v>25885.535866675975</c:v>
                </c:pt>
                <c:pt idx="4">
                  <c:v>26235.062701659535</c:v>
                </c:pt>
                <c:pt idx="5">
                  <c:v>26516.249367408273</c:v>
                </c:pt>
                <c:pt idx="6">
                  <c:v>26837.33066512151</c:v>
                </c:pt>
                <c:pt idx="7">
                  <c:v>27059.083093828307</c:v>
                </c:pt>
                <c:pt idx="8">
                  <c:v>27566.069655570875</c:v>
                </c:pt>
                <c:pt idx="9">
                  <c:v>28070.768733713034</c:v>
                </c:pt>
                <c:pt idx="10">
                  <c:v>28539.096486814426</c:v>
                </c:pt>
                <c:pt idx="11">
                  <c:v>28950.182478959458</c:v>
                </c:pt>
                <c:pt idx="12">
                  <c:v>29310.652411876341</c:v>
                </c:pt>
                <c:pt idx="13">
                  <c:v>29639.784467587961</c:v>
                </c:pt>
                <c:pt idx="14">
                  <c:v>29902.832704047927</c:v>
                </c:pt>
                <c:pt idx="15">
                  <c:v>30084.061050395019</c:v>
                </c:pt>
                <c:pt idx="16">
                  <c:v>30178.691288615446</c:v>
                </c:pt>
                <c:pt idx="17">
                  <c:v>29589.26772525844</c:v>
                </c:pt>
                <c:pt idx="18">
                  <c:v>29693.900341445365</c:v>
                </c:pt>
                <c:pt idx="19">
                  <c:v>29766.572778509246</c:v>
                </c:pt>
                <c:pt idx="20">
                  <c:v>29807.330383929861</c:v>
                </c:pt>
              </c:numCache>
            </c:numRef>
          </c:val>
        </c:ser>
        <c:ser>
          <c:idx val="11"/>
          <c:order val="10"/>
          <c:tx>
            <c:strRef>
              <c:f>'6-2 b'!$D$14</c:f>
              <c:strCache>
                <c:ptCount val="1"/>
                <c:pt idx="0">
                  <c:v> Tocancipá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b'!$E$14:$Y$14</c:f>
              <c:numCache>
                <c:formatCode>#,##0</c:formatCode>
                <c:ptCount val="21"/>
                <c:pt idx="0">
                  <c:v>511.72488267430231</c:v>
                </c:pt>
                <c:pt idx="1">
                  <c:v>528.28784616213227</c:v>
                </c:pt>
                <c:pt idx="2">
                  <c:v>543.90282808888719</c:v>
                </c:pt>
                <c:pt idx="3">
                  <c:v>556.00756497897248</c:v>
                </c:pt>
                <c:pt idx="4">
                  <c:v>563.5152157927306</c:v>
                </c:pt>
                <c:pt idx="5">
                  <c:v>569.55495606052932</c:v>
                </c:pt>
                <c:pt idx="6">
                  <c:v>576.45161183854043</c:v>
                </c:pt>
                <c:pt idx="7">
                  <c:v>581.21473625475801</c:v>
                </c:pt>
                <c:pt idx="8">
                  <c:v>592.10453838686055</c:v>
                </c:pt>
                <c:pt idx="9">
                  <c:v>602.94520658589943</c:v>
                </c:pt>
                <c:pt idx="10">
                  <c:v>613.00463803654213</c:v>
                </c:pt>
                <c:pt idx="11">
                  <c:v>621.83454685769857</c:v>
                </c:pt>
                <c:pt idx="12">
                  <c:v>629.5772496041875</c:v>
                </c:pt>
                <c:pt idx="13">
                  <c:v>636.64683138898363</c:v>
                </c:pt>
                <c:pt idx="14">
                  <c:v>642.2969678273181</c:v>
                </c:pt>
                <c:pt idx="15">
                  <c:v>646.18965647307766</c:v>
                </c:pt>
                <c:pt idx="16">
                  <c:v>648.22226374060028</c:v>
                </c:pt>
                <c:pt idx="17">
                  <c:v>635.56175858856056</c:v>
                </c:pt>
                <c:pt idx="18">
                  <c:v>637.80921162345669</c:v>
                </c:pt>
                <c:pt idx="19">
                  <c:v>639.37017698191369</c:v>
                </c:pt>
                <c:pt idx="20">
                  <c:v>640.24562870371722</c:v>
                </c:pt>
              </c:numCache>
            </c:numRef>
          </c:val>
        </c:ser>
        <c:ser>
          <c:idx val="12"/>
          <c:order val="11"/>
          <c:tx>
            <c:strRef>
              <c:f>'6-2 b'!$D$15</c:f>
              <c:strCache>
                <c:ptCount val="1"/>
                <c:pt idx="0">
                  <c:v> Gualanday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b'!$E$15:$Y$15</c:f>
              <c:numCache>
                <c:formatCode>#,##0</c:formatCode>
                <c:ptCount val="21"/>
                <c:pt idx="0">
                  <c:v>4720.4647862776037</c:v>
                </c:pt>
                <c:pt idx="1">
                  <c:v>4873.2517398689643</c:v>
                </c:pt>
                <c:pt idx="2">
                  <c:v>5017.2939289811984</c:v>
                </c:pt>
                <c:pt idx="3">
                  <c:v>5128.9554607366726</c:v>
                </c:pt>
                <c:pt idx="4">
                  <c:v>5198.2106454929908</c:v>
                </c:pt>
                <c:pt idx="5">
                  <c:v>5253.92492130348</c:v>
                </c:pt>
                <c:pt idx="6">
                  <c:v>5317.5439123774395</c:v>
                </c:pt>
                <c:pt idx="7">
                  <c:v>5361.4818990587028</c:v>
                </c:pt>
                <c:pt idx="8">
                  <c:v>5461.9361259969664</c:v>
                </c:pt>
                <c:pt idx="9">
                  <c:v>5561.9371113425486</c:v>
                </c:pt>
                <c:pt idx="10">
                  <c:v>5654.7314888302553</c:v>
                </c:pt>
                <c:pt idx="11">
                  <c:v>5736.1839940093723</c:v>
                </c:pt>
                <c:pt idx="12">
                  <c:v>5807.6074422388347</c:v>
                </c:pt>
                <c:pt idx="13">
                  <c:v>5872.8216090669894</c:v>
                </c:pt>
                <c:pt idx="14">
                  <c:v>5924.9419397326319</c:v>
                </c:pt>
                <c:pt idx="15">
                  <c:v>5960.8504919613615</c:v>
                </c:pt>
                <c:pt idx="16">
                  <c:v>5979.6005104879741</c:v>
                </c:pt>
                <c:pt idx="17">
                  <c:v>5862.8122307499207</c:v>
                </c:pt>
                <c:pt idx="18">
                  <c:v>5883.5441186631988</c:v>
                </c:pt>
                <c:pt idx="19">
                  <c:v>5897.9434223841508</c:v>
                </c:pt>
                <c:pt idx="20">
                  <c:v>5906.0191270543301</c:v>
                </c:pt>
              </c:numCache>
            </c:numRef>
          </c:val>
        </c:ser>
        <c:ser>
          <c:idx val="13"/>
          <c:order val="12"/>
          <c:tx>
            <c:strRef>
              <c:f>'6-2 b'!$D$16</c:f>
              <c:strCache>
                <c:ptCount val="1"/>
                <c:pt idx="0">
                  <c:v> Neiva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b'!$E$16:$Y$16</c:f>
              <c:numCache>
                <c:formatCode>#,##0</c:formatCode>
                <c:ptCount val="21"/>
                <c:pt idx="0">
                  <c:v>5269.2072592008817</c:v>
                </c:pt>
                <c:pt idx="1">
                  <c:v>5439.7553220346754</c:v>
                </c:pt>
                <c:pt idx="2">
                  <c:v>5600.5420629309847</c:v>
                </c:pt>
                <c:pt idx="3">
                  <c:v>5725.1839743397559</c:v>
                </c:pt>
                <c:pt idx="4">
                  <c:v>5802.4899047464623</c:v>
                </c:pt>
                <c:pt idx="5">
                  <c:v>5864.6808286985197</c:v>
                </c:pt>
                <c:pt idx="6">
                  <c:v>5935.6953717080205</c:v>
                </c:pt>
                <c:pt idx="7">
                  <c:v>5984.7410417548781</c:v>
                </c:pt>
                <c:pt idx="8">
                  <c:v>6096.8728266035287</c:v>
                </c:pt>
                <c:pt idx="9">
                  <c:v>6208.4986816341516</c:v>
                </c:pt>
                <c:pt idx="10">
                  <c:v>6312.0801782894459</c:v>
                </c:pt>
                <c:pt idx="11">
                  <c:v>6403.001337751869</c:v>
                </c:pt>
                <c:pt idx="12">
                  <c:v>6482.7275869512869</c:v>
                </c:pt>
                <c:pt idx="13">
                  <c:v>6555.5227409904764</c:v>
                </c:pt>
                <c:pt idx="14">
                  <c:v>6613.7019324746943</c:v>
                </c:pt>
                <c:pt idx="15">
                  <c:v>6653.7847659747031</c:v>
                </c:pt>
                <c:pt idx="16">
                  <c:v>6674.7144282439322</c:v>
                </c:pt>
                <c:pt idx="17">
                  <c:v>6544.3497969529089</c:v>
                </c:pt>
                <c:pt idx="18">
                  <c:v>6567.4917160722189</c:v>
                </c:pt>
                <c:pt idx="19">
                  <c:v>6583.5649035927445</c:v>
                </c:pt>
                <c:pt idx="20">
                  <c:v>6592.5793891567446</c:v>
                </c:pt>
              </c:numCache>
            </c:numRef>
          </c:val>
        </c:ser>
        <c:ser>
          <c:idx val="14"/>
          <c:order val="13"/>
          <c:tx>
            <c:strRef>
              <c:f>'6-2 b'!$D$17</c:f>
              <c:strCache>
                <c:ptCount val="1"/>
                <c:pt idx="0">
                  <c:v> Manizales</c:v>
                </c:pt>
              </c:strCache>
            </c:strRef>
          </c:tx>
          <c:spPr>
            <a:solidFill>
              <a:srgbClr val="00FF99"/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b'!$E$17:$Y$17</c:f>
              <c:numCache>
                <c:formatCode>#,##0</c:formatCode>
                <c:ptCount val="21"/>
                <c:pt idx="0">
                  <c:v>1381.3980935676454</c:v>
                </c:pt>
                <c:pt idx="1">
                  <c:v>1426.1097090481092</c:v>
                </c:pt>
                <c:pt idx="2">
                  <c:v>1468.2622542829311</c:v>
                </c:pt>
                <c:pt idx="3">
                  <c:v>1500.9389151787516</c:v>
                </c:pt>
                <c:pt idx="4">
                  <c:v>1521.2057712032181</c:v>
                </c:pt>
                <c:pt idx="5">
                  <c:v>1537.5100119662984</c:v>
                </c:pt>
                <c:pt idx="6">
                  <c:v>1556.1274907450281</c:v>
                </c:pt>
                <c:pt idx="7">
                  <c:v>1568.9855150677897</c:v>
                </c:pt>
                <c:pt idx="8">
                  <c:v>1598.3824672464664</c:v>
                </c:pt>
                <c:pt idx="9">
                  <c:v>1627.6467826827025</c:v>
                </c:pt>
                <c:pt idx="10">
                  <c:v>1654.802154443541</c:v>
                </c:pt>
                <c:pt idx="11">
                  <c:v>1678.6384376201111</c:v>
                </c:pt>
                <c:pt idx="12">
                  <c:v>1699.5398148546205</c:v>
                </c:pt>
                <c:pt idx="13">
                  <c:v>1718.6241062981026</c:v>
                </c:pt>
                <c:pt idx="14">
                  <c:v>1733.8766139805948</c:v>
                </c:pt>
                <c:pt idx="15">
                  <c:v>1744.38490243044</c:v>
                </c:pt>
                <c:pt idx="16">
                  <c:v>1749.8719129304052</c:v>
                </c:pt>
                <c:pt idx="17">
                  <c:v>1715.6949591164116</c:v>
                </c:pt>
                <c:pt idx="18">
                  <c:v>1721.7619444104691</c:v>
                </c:pt>
                <c:pt idx="19">
                  <c:v>1725.9757605513387</c:v>
                </c:pt>
                <c:pt idx="20">
                  <c:v>1728.3390369532792</c:v>
                </c:pt>
              </c:numCache>
            </c:numRef>
          </c:val>
        </c:ser>
        <c:ser>
          <c:idx val="15"/>
          <c:order val="14"/>
          <c:tx>
            <c:strRef>
              <c:f>'6-2 b'!$D$18</c:f>
              <c:strCache>
                <c:ptCount val="1"/>
                <c:pt idx="0">
                  <c:v> Pereira</c:v>
                </c:pt>
              </c:strCache>
            </c:strRef>
          </c:tx>
          <c:spPr>
            <a:solidFill>
              <a:srgbClr val="663300"/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b'!$E$18:$Y$18</c:f>
              <c:numCache>
                <c:formatCode>#,##0</c:formatCode>
                <c:ptCount val="21"/>
                <c:pt idx="0">
                  <c:v>4169.2211024157896</c:v>
                </c:pt>
                <c:pt idx="1">
                  <c:v>4304.165990245202</c:v>
                </c:pt>
                <c:pt idx="2">
                  <c:v>4431.3873046019307</c:v>
                </c:pt>
                <c:pt idx="3">
                  <c:v>4530.0092911224792</c:v>
                </c:pt>
                <c:pt idx="4">
                  <c:v>4591.1770343025819</c:v>
                </c:pt>
                <c:pt idx="5">
                  <c:v>4640.3851409047447</c:v>
                </c:pt>
                <c:pt idx="6">
                  <c:v>4696.5748705413289</c:v>
                </c:pt>
                <c:pt idx="7">
                  <c:v>4735.3818926383283</c:v>
                </c:pt>
                <c:pt idx="8">
                  <c:v>4824.1053344475704</c:v>
                </c:pt>
                <c:pt idx="9">
                  <c:v>4912.4284630465118</c:v>
                </c:pt>
                <c:pt idx="10">
                  <c:v>4994.3865528371507</c:v>
                </c:pt>
                <c:pt idx="11">
                  <c:v>5066.3272448691296</c:v>
                </c:pt>
                <c:pt idx="12">
                  <c:v>5129.4100473150302</c:v>
                </c:pt>
                <c:pt idx="13">
                  <c:v>5187.0086722018832</c:v>
                </c:pt>
                <c:pt idx="14">
                  <c:v>5233.0425252893547</c:v>
                </c:pt>
                <c:pt idx="15">
                  <c:v>5264.7577695475957</c:v>
                </c:pt>
                <c:pt idx="16">
                  <c:v>5281.3182093456207</c:v>
                </c:pt>
                <c:pt idx="17">
                  <c:v>5178.1681632285081</c:v>
                </c:pt>
                <c:pt idx="18">
                  <c:v>5196.4790348257784</c:v>
                </c:pt>
                <c:pt idx="19">
                  <c:v>5209.1968250544023</c:v>
                </c:pt>
                <c:pt idx="20">
                  <c:v>5216.3294697943156</c:v>
                </c:pt>
              </c:numCache>
            </c:numRef>
          </c:val>
        </c:ser>
        <c:ser>
          <c:idx val="16"/>
          <c:order val="15"/>
          <c:tx>
            <c:strRef>
              <c:f>'6-2 b'!$D$19</c:f>
              <c:strCache>
                <c:ptCount val="1"/>
                <c:pt idx="0">
                  <c:v> Cartago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b'!$E$19:$Y$19</c:f>
              <c:numCache>
                <c:formatCode>#,##0</c:formatCode>
                <c:ptCount val="21"/>
                <c:pt idx="0">
                  <c:v>3719.2246760985872</c:v>
                </c:pt>
                <c:pt idx="1">
                  <c:v>3839.6045610698338</c:v>
                </c:pt>
                <c:pt idx="2">
                  <c:v>3953.0945008111144</c:v>
                </c:pt>
                <c:pt idx="3">
                  <c:v>4041.07192317918</c:v>
                </c:pt>
                <c:pt idx="4">
                  <c:v>4095.6376500207903</c:v>
                </c:pt>
                <c:pt idx="5">
                  <c:v>4139.5345794095456</c:v>
                </c:pt>
                <c:pt idx="6">
                  <c:v>4189.6595845062056</c:v>
                </c:pt>
                <c:pt idx="7">
                  <c:v>4224.2780493569744</c:v>
                </c:pt>
                <c:pt idx="8">
                  <c:v>4303.4253063671922</c:v>
                </c:pt>
                <c:pt idx="9">
                  <c:v>4382.215457161803</c:v>
                </c:pt>
                <c:pt idx="10">
                  <c:v>4455.3275667063463</c:v>
                </c:pt>
                <c:pt idx="11">
                  <c:v>4519.5034860083742</c:v>
                </c:pt>
                <c:pt idx="12">
                  <c:v>4575.7775740768384</c:v>
                </c:pt>
                <c:pt idx="13">
                  <c:v>4627.1594081715575</c:v>
                </c:pt>
                <c:pt idx="14">
                  <c:v>4668.2246906627206</c:v>
                </c:pt>
                <c:pt idx="15">
                  <c:v>4696.5168143367082</c:v>
                </c:pt>
                <c:pt idx="16">
                  <c:v>4711.2898366425206</c:v>
                </c:pt>
                <c:pt idx="17">
                  <c:v>4619.2730816095063</c:v>
                </c:pt>
                <c:pt idx="18">
                  <c:v>4635.6076064074305</c:v>
                </c:pt>
                <c:pt idx="19">
                  <c:v>4646.9527277338912</c:v>
                </c:pt>
                <c:pt idx="20">
                  <c:v>4653.3155249257115</c:v>
                </c:pt>
              </c:numCache>
            </c:numRef>
          </c:val>
        </c:ser>
        <c:ser>
          <c:idx val="17"/>
          <c:order val="16"/>
          <c:tx>
            <c:strRef>
              <c:f>'6-2 b'!$D$20</c:f>
              <c:strCache>
                <c:ptCount val="1"/>
                <c:pt idx="0">
                  <c:v> Medellín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b'!$E$20:$Y$20</c:f>
              <c:numCache>
                <c:formatCode>#,##0</c:formatCode>
                <c:ptCount val="21"/>
                <c:pt idx="0">
                  <c:v>16352.88570324277</c:v>
                </c:pt>
                <c:pt idx="1">
                  <c:v>16882.178411089957</c:v>
                </c:pt>
                <c:pt idx="2">
                  <c:v>17381.177039751419</c:v>
                </c:pt>
                <c:pt idx="3">
                  <c:v>17768.000869378204</c:v>
                </c:pt>
                <c:pt idx="4">
                  <c:v>18007.918371563428</c:v>
                </c:pt>
                <c:pt idx="5">
                  <c:v>18200.926735277189</c:v>
                </c:pt>
                <c:pt idx="6">
                  <c:v>18421.31903491099</c:v>
                </c:pt>
                <c:pt idx="7">
                  <c:v>18573.531350172405</c:v>
                </c:pt>
                <c:pt idx="8">
                  <c:v>18921.530237126168</c:v>
                </c:pt>
                <c:pt idx="9">
                  <c:v>19267.958980397758</c:v>
                </c:pt>
                <c:pt idx="10">
                  <c:v>19589.422208631404</c:v>
                </c:pt>
                <c:pt idx="11">
                  <c:v>19871.594318316231</c:v>
                </c:pt>
                <c:pt idx="12">
                  <c:v>20119.0232343889</c:v>
                </c:pt>
                <c:pt idx="13">
                  <c:v>20344.941626889817</c:v>
                </c:pt>
                <c:pt idx="14">
                  <c:v>20525.499654283256</c:v>
                </c:pt>
                <c:pt idx="15">
                  <c:v>20649.895974762621</c:v>
                </c:pt>
                <c:pt idx="16">
                  <c:v>20714.850788278171</c:v>
                </c:pt>
                <c:pt idx="17">
                  <c:v>20310.266605045494</c:v>
                </c:pt>
                <c:pt idx="18">
                  <c:v>20382.087116119703</c:v>
                </c:pt>
                <c:pt idx="19">
                  <c:v>20431.969951521743</c:v>
                </c:pt>
                <c:pt idx="20">
                  <c:v>20459.946238057866</c:v>
                </c:pt>
              </c:numCache>
            </c:numRef>
          </c:val>
        </c:ser>
        <c:ser>
          <c:idx val="18"/>
          <c:order val="17"/>
          <c:tx>
            <c:strRef>
              <c:f>'6-2 b'!$D$21</c:f>
              <c:strCache>
                <c:ptCount val="1"/>
                <c:pt idx="0">
                  <c:v> Yumbo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b'!$E$21:$Y$21</c:f>
              <c:numCache>
                <c:formatCode>#,##0</c:formatCode>
                <c:ptCount val="21"/>
                <c:pt idx="0">
                  <c:v>18923.275022590267</c:v>
                </c:pt>
                <c:pt idx="1">
                  <c:v>19535.763341765502</c:v>
                </c:pt>
                <c:pt idx="2">
                  <c:v>20113.195879203453</c:v>
                </c:pt>
                <c:pt idx="3">
                  <c:v>20560.821689482778</c:v>
                </c:pt>
                <c:pt idx="4">
                  <c:v>20838.45005177749</c:v>
                </c:pt>
                <c:pt idx="5">
                  <c:v>21061.795974600849</c:v>
                </c:pt>
                <c:pt idx="6">
                  <c:v>21316.830111970525</c:v>
                </c:pt>
                <c:pt idx="7">
                  <c:v>21492.967556809748</c:v>
                </c:pt>
                <c:pt idx="8">
                  <c:v>21895.665818442889</c:v>
                </c:pt>
                <c:pt idx="9">
                  <c:v>22296.547137105728</c:v>
                </c:pt>
                <c:pt idx="10">
                  <c:v>22668.538795820052</c:v>
                </c:pt>
                <c:pt idx="11">
                  <c:v>22995.063455269701</c:v>
                </c:pt>
                <c:pt idx="12">
                  <c:v>23281.383895120638</c:v>
                </c:pt>
                <c:pt idx="13">
                  <c:v>23542.812731078844</c:v>
                </c:pt>
                <c:pt idx="14">
                  <c:v>23751.751341175343</c:v>
                </c:pt>
                <c:pt idx="15">
                  <c:v>23895.700600464941</c:v>
                </c:pt>
                <c:pt idx="16">
                  <c:v>23970.865181353078</c:v>
                </c:pt>
                <c:pt idx="17">
                  <c:v>23502.687398664617</c:v>
                </c:pt>
                <c:pt idx="18">
                  <c:v>23585.796845399811</c:v>
                </c:pt>
                <c:pt idx="19">
                  <c:v>23643.52039525818</c:v>
                </c:pt>
                <c:pt idx="20">
                  <c:v>23675.894067638761</c:v>
                </c:pt>
              </c:numCache>
            </c:numRef>
          </c:val>
        </c:ser>
        <c:ser>
          <c:idx val="19"/>
          <c:order val="18"/>
          <c:tx>
            <c:strRef>
              <c:f>'6-2 b'!$D$22</c:f>
              <c:strCache>
                <c:ptCount val="1"/>
                <c:pt idx="0">
                  <c:v> Buenaventura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b'!$E$22:$Y$22</c:f>
              <c:numCache>
                <c:formatCode>#,##0</c:formatCode>
                <c:ptCount val="21"/>
                <c:pt idx="0">
                  <c:v>846.61400924795544</c:v>
                </c:pt>
                <c:pt idx="1">
                  <c:v>874.01630567367772</c:v>
                </c:pt>
                <c:pt idx="2">
                  <c:v>899.8502310912902</c:v>
                </c:pt>
                <c:pt idx="3">
                  <c:v>919.87669487364496</c:v>
                </c:pt>
                <c:pt idx="4">
                  <c:v>932.29759245097648</c:v>
                </c:pt>
                <c:pt idx="5">
                  <c:v>942.28993188191214</c:v>
                </c:pt>
                <c:pt idx="6">
                  <c:v>953.69997973440491</c:v>
                </c:pt>
                <c:pt idx="7">
                  <c:v>961.58024507832693</c:v>
                </c:pt>
                <c:pt idx="8">
                  <c:v>979.59668194728442</c:v>
                </c:pt>
                <c:pt idx="9">
                  <c:v>997.53183006623283</c:v>
                </c:pt>
                <c:pt idx="10">
                  <c:v>1014.1744751271415</c:v>
                </c:pt>
                <c:pt idx="11">
                  <c:v>1028.7829586335633</c:v>
                </c:pt>
                <c:pt idx="12">
                  <c:v>1041.5927336446257</c:v>
                </c:pt>
                <c:pt idx="13">
                  <c:v>1053.2888758123734</c:v>
                </c:pt>
                <c:pt idx="14">
                  <c:v>1062.6366422095389</c:v>
                </c:pt>
                <c:pt idx="15">
                  <c:v>1069.0768307810181</c:v>
                </c:pt>
                <c:pt idx="16">
                  <c:v>1072.4396412407921</c:v>
                </c:pt>
                <c:pt idx="17">
                  <c:v>1051.4936966741395</c:v>
                </c:pt>
                <c:pt idx="18">
                  <c:v>1055.2119548415478</c:v>
                </c:pt>
                <c:pt idx="19">
                  <c:v>1057.7944658453396</c:v>
                </c:pt>
                <c:pt idx="20">
                  <c:v>1059.2428411680828</c:v>
                </c:pt>
              </c:numCache>
            </c:numRef>
          </c:val>
        </c:ser>
        <c:ser>
          <c:idx val="21"/>
          <c:order val="20"/>
          <c:tx>
            <c:strRef>
              <c:f>'6-2 b'!$D$24</c:f>
              <c:strCache>
                <c:ptCount val="1"/>
                <c:pt idx="0">
                  <c:v> Import1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b'!$E$24:$Y$24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2"/>
          <c:order val="21"/>
          <c:tx>
            <c:strRef>
              <c:f>'6-2 b'!$D$25</c:f>
              <c:strCache>
                <c:ptCount val="1"/>
                <c:pt idx="0">
                  <c:v> Import2</c:v>
                </c:pt>
              </c:strCache>
            </c:strRef>
          </c:tx>
          <c:spPr>
            <a:solidFill>
              <a:schemeClr val="tx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b'!$E$25:$Y$25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4"/>
          <c:order val="22"/>
          <c:tx>
            <c:strRef>
              <c:f>'6-2 b'!$D$26</c:f>
              <c:strCache>
                <c:ptCount val="1"/>
                <c:pt idx="0">
                  <c:v> Import3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b'!$E$26:$Y$26</c:f>
              <c:numCache>
                <c:formatCode>#,##0</c:formatCode>
                <c:ptCount val="21"/>
                <c:pt idx="0">
                  <c:v>172.29046910735022</c:v>
                </c:pt>
                <c:pt idx="1">
                  <c:v>177.86698267106996</c:v>
                </c:pt>
                <c:pt idx="2">
                  <c:v>183.12432436452775</c:v>
                </c:pt>
                <c:pt idx="3">
                  <c:v>187.19981662184134</c:v>
                </c:pt>
                <c:pt idx="4">
                  <c:v>189.72753556690552</c:v>
                </c:pt>
                <c:pt idx="5">
                  <c:v>191.76102996840385</c:v>
                </c:pt>
                <c:pt idx="6">
                  <c:v>194.08303559974175</c:v>
                </c:pt>
                <c:pt idx="7">
                  <c:v>195.68671165277652</c:v>
                </c:pt>
                <c:pt idx="8">
                  <c:v>199.35315270606475</c:v>
                </c:pt>
                <c:pt idx="9">
                  <c:v>203.00305106490282</c:v>
                </c:pt>
                <c:pt idx="10">
                  <c:v>206.38991815357545</c:v>
                </c:pt>
                <c:pt idx="11">
                  <c:v>209.36282250995879</c:v>
                </c:pt>
                <c:pt idx="12">
                  <c:v>211.96968008815554</c:v>
                </c:pt>
                <c:pt idx="13">
                  <c:v>214.34990743948123</c:v>
                </c:pt>
                <c:pt idx="14">
                  <c:v>216.25222778863798</c:v>
                </c:pt>
                <c:pt idx="15">
                  <c:v>217.56284053305214</c:v>
                </c:pt>
                <c:pt idx="16">
                  <c:v>218.24719040832554</c:v>
                </c:pt>
                <c:pt idx="17">
                  <c:v>213.98457890430518</c:v>
                </c:pt>
                <c:pt idx="18">
                  <c:v>214.74126428504218</c:v>
                </c:pt>
                <c:pt idx="19">
                  <c:v>215.26681905670654</c:v>
                </c:pt>
                <c:pt idx="20">
                  <c:v>215.56157116460119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1146401048"/>
        <c:axId val="1146401440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'6-2 b'!$D$6</c15:sqref>
                        </c15:formulaRef>
                      </c:ext>
                    </c:extLst>
                    <c:strCache>
                      <c:ptCount val="1"/>
                      <c:pt idx="0">
                        <c:v> Galán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'6-2 b'!$E$3:$Y$3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'6-2 b'!$E$6:$Y$6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'6-2 b'!$D$8</c15:sqref>
                        </c15:formulaRef>
                      </c:ext>
                    </c:extLst>
                    <c:strCache>
                      <c:ptCount val="1"/>
                      <c:pt idx="0">
                        <c:v> Ayacucho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'6-2 b'!$E$3:$Y$3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'6-2 b'!$E$8:$Y$8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20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'6-2 b'!$D$23</c15:sqref>
                        </c15:formulaRef>
                      </c:ext>
                    </c:extLst>
                    <c:strCache>
                      <c:ptCount val="1"/>
                      <c:pt idx="0">
                        <c:v> Orito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'6-2 b'!$E$3:$Y$3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'6-2 b'!$E$23:$Y$23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146401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01440"/>
        <c:crosses val="autoZero"/>
        <c:auto val="1"/>
        <c:lblAlgn val="ctr"/>
        <c:lblOffset val="100"/>
        <c:noMultiLvlLbl val="0"/>
      </c:catAx>
      <c:valAx>
        <c:axId val="1146401440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BPD</a:t>
                </a:r>
              </a:p>
            </c:rich>
          </c:tx>
          <c:layout>
            <c:manualLayout>
              <c:xMode val="edge"/>
              <c:yMode val="edge"/>
              <c:x val="8.380121290563965E-4"/>
              <c:y val="0.374801787700430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01048"/>
        <c:crosses val="autoZero"/>
        <c:crossBetween val="between"/>
        <c:majorUnit val="2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043779011387923E-3"/>
          <c:y val="0.90631233194783722"/>
          <c:w val="0.97919992072337414"/>
          <c:h val="7.53269834048763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sz="1400" b="1">
                <a:latin typeface="+mj-lt"/>
                <a:cs typeface="Arial" panose="020B0604020202020204" pitchFamily="34" charset="0"/>
              </a:rPr>
              <a:t>Gasolina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647306397306397"/>
          <c:y val="1.9376388888888887E-2"/>
          <c:w val="0.88042777777777781"/>
          <c:h val="0.75751138888888891"/>
        </c:manualLayout>
      </c:layout>
      <c:areaChart>
        <c:grouping val="stacked"/>
        <c:varyColors val="0"/>
        <c:ser>
          <c:idx val="2"/>
          <c:order val="1"/>
          <c:tx>
            <c:strRef>
              <c:f>'6-2 b'!$D$33</c:f>
              <c:strCache>
                <c:ptCount val="1"/>
                <c:pt idx="0">
                  <c:v>Oferta GM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b'!$E$33:$Y$33</c:f>
              <c:numCache>
                <c:formatCode>#,##0</c:formatCode>
                <c:ptCount val="21"/>
                <c:pt idx="0">
                  <c:v>91.76</c:v>
                </c:pt>
                <c:pt idx="1">
                  <c:v>91.76</c:v>
                </c:pt>
                <c:pt idx="2">
                  <c:v>91.76</c:v>
                </c:pt>
                <c:pt idx="3">
                  <c:v>91.76</c:v>
                </c:pt>
                <c:pt idx="4">
                  <c:v>91.76</c:v>
                </c:pt>
                <c:pt idx="5">
                  <c:v>91.76</c:v>
                </c:pt>
                <c:pt idx="6">
                  <c:v>91.76</c:v>
                </c:pt>
                <c:pt idx="7">
                  <c:v>91.76</c:v>
                </c:pt>
                <c:pt idx="8">
                  <c:v>91.76</c:v>
                </c:pt>
                <c:pt idx="9">
                  <c:v>91.76</c:v>
                </c:pt>
                <c:pt idx="10">
                  <c:v>91.76</c:v>
                </c:pt>
                <c:pt idx="11">
                  <c:v>91.76</c:v>
                </c:pt>
                <c:pt idx="12">
                  <c:v>91.76</c:v>
                </c:pt>
                <c:pt idx="13">
                  <c:v>91.76</c:v>
                </c:pt>
                <c:pt idx="14">
                  <c:v>91.76</c:v>
                </c:pt>
                <c:pt idx="15">
                  <c:v>91.76</c:v>
                </c:pt>
                <c:pt idx="16">
                  <c:v>91.76</c:v>
                </c:pt>
                <c:pt idx="17">
                  <c:v>91.76</c:v>
                </c:pt>
                <c:pt idx="18">
                  <c:v>91.76</c:v>
                </c:pt>
                <c:pt idx="19">
                  <c:v>91.76</c:v>
                </c:pt>
                <c:pt idx="20">
                  <c:v>91.76</c:v>
                </c:pt>
              </c:numCache>
            </c:numRef>
          </c:val>
        </c:ser>
        <c:ser>
          <c:idx val="1"/>
          <c:order val="2"/>
          <c:tx>
            <c:strRef>
              <c:f>'6-2 b'!$D$34</c:f>
              <c:strCache>
                <c:ptCount val="1"/>
                <c:pt idx="0">
                  <c:v>Etanol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'6-2 b'!$E$34:$Y$34</c:f>
              <c:numCache>
                <c:formatCode>#,##0.0</c:formatCode>
                <c:ptCount val="21"/>
                <c:pt idx="0">
                  <c:v>11.671634004007032</c:v>
                </c:pt>
                <c:pt idx="1">
                  <c:v>12.026714633561113</c:v>
                </c:pt>
                <c:pt idx="2">
                  <c:v>12.361472215868275</c:v>
                </c:pt>
                <c:pt idx="3">
                  <c:v>12.620976355853628</c:v>
                </c:pt>
                <c:pt idx="4">
                  <c:v>12.781927104756761</c:v>
                </c:pt>
                <c:pt idx="5">
                  <c:v>12.91140844897447</c:v>
                </c:pt>
                <c:pt idx="6">
                  <c:v>13.059260545447046</c:v>
                </c:pt>
                <c:pt idx="7">
                  <c:v>13.161373504737071</c:v>
                </c:pt>
                <c:pt idx="8">
                  <c:v>13.39483159329879</c:v>
                </c:pt>
                <c:pt idx="9">
                  <c:v>13.627236337276514</c:v>
                </c:pt>
                <c:pt idx="10">
                  <c:v>13.842892747741644</c:v>
                </c:pt>
                <c:pt idx="11">
                  <c:v>14.032190368630893</c:v>
                </c:pt>
                <c:pt idx="12">
                  <c:v>14.198180215055032</c:v>
                </c:pt>
                <c:pt idx="13">
                  <c:v>14.349739539126091</c:v>
                </c:pt>
                <c:pt idx="14">
                  <c:v>14.470868466631401</c:v>
                </c:pt>
                <c:pt idx="15">
                  <c:v>14.554320823210588</c:v>
                </c:pt>
                <c:pt idx="16">
                  <c:v>14.597896326393851</c:v>
                </c:pt>
                <c:pt idx="17">
                  <c:v>14.326477498286039</c:v>
                </c:pt>
                <c:pt idx="18">
                  <c:v>14.374658914559205</c:v>
                </c:pt>
                <c:pt idx="19">
                  <c:v>14.408123249767101</c:v>
                </c:pt>
                <c:pt idx="20">
                  <c:v>14.426891385599248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408496"/>
        <c:axId val="1146408888"/>
      </c:areaChart>
      <c:lineChart>
        <c:grouping val="standard"/>
        <c:varyColors val="0"/>
        <c:ser>
          <c:idx val="0"/>
          <c:order val="0"/>
          <c:tx>
            <c:strRef>
              <c:f>'6-2 b'!$C$31</c:f>
              <c:strCache>
                <c:ptCount val="1"/>
                <c:pt idx="0">
                  <c:v>Demanda GM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b'!$E$28:$Y$28</c:f>
              <c:numCache>
                <c:formatCode>#,##0</c:formatCode>
                <c:ptCount val="21"/>
                <c:pt idx="0">
                  <c:v>135.71667446519808</c:v>
                </c:pt>
                <c:pt idx="1">
                  <c:v>139.84551899489676</c:v>
                </c:pt>
                <c:pt idx="2">
                  <c:v>143.73804902172429</c:v>
                </c:pt>
                <c:pt idx="3">
                  <c:v>146.75553902155394</c:v>
                </c:pt>
                <c:pt idx="4">
                  <c:v>148.62705935763691</c:v>
                </c:pt>
                <c:pt idx="5">
                  <c:v>150.13265638342426</c:v>
                </c:pt>
                <c:pt idx="6">
                  <c:v>151.85186680752375</c:v>
                </c:pt>
                <c:pt idx="7">
                  <c:v>153.03922679926828</c:v>
                </c:pt>
                <c:pt idx="8">
                  <c:v>155.75385573603251</c:v>
                </c:pt>
                <c:pt idx="9">
                  <c:v>158.45623647995964</c:v>
                </c:pt>
                <c:pt idx="10">
                  <c:v>160.96386915978673</c:v>
                </c:pt>
                <c:pt idx="11">
                  <c:v>163.16500428640572</c:v>
                </c:pt>
                <c:pt idx="12">
                  <c:v>165.09511877970965</c:v>
                </c:pt>
                <c:pt idx="13">
                  <c:v>166.8574365014664</c:v>
                </c:pt>
                <c:pt idx="14">
                  <c:v>168.26591240269084</c:v>
                </c:pt>
                <c:pt idx="15">
                  <c:v>169.23628864198363</c:v>
                </c:pt>
                <c:pt idx="16">
                  <c:v>169.74298053946336</c:v>
                </c:pt>
                <c:pt idx="17">
                  <c:v>166.58694765448905</c:v>
                </c:pt>
                <c:pt idx="18">
                  <c:v>167.14719668092098</c:v>
                </c:pt>
                <c:pt idx="19">
                  <c:v>167.5363168577571</c:v>
                </c:pt>
                <c:pt idx="20">
                  <c:v>167.75455099534005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408496"/>
        <c:axId val="1146408888"/>
      </c:lineChart>
      <c:catAx>
        <c:axId val="114640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08888"/>
        <c:crosses val="autoZero"/>
        <c:auto val="1"/>
        <c:lblAlgn val="ctr"/>
        <c:lblOffset val="100"/>
        <c:noMultiLvlLbl val="0"/>
      </c:catAx>
      <c:valAx>
        <c:axId val="1146408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2.9760942760942762E-3"/>
              <c:y val="0.367746111111111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08496"/>
        <c:crosses val="autoZero"/>
        <c:crossBetween val="between"/>
        <c:majorUnit val="25"/>
      </c:val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4.5467629796805284E-2"/>
          <c:y val="0.88398333333333334"/>
          <c:w val="0.88185314103032442"/>
          <c:h val="0.112464506172839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b="0">
                <a:latin typeface="Arial" panose="020B0604020202020204" pitchFamily="34" charset="0"/>
                <a:cs typeface="Arial" panose="020B0604020202020204" pitchFamily="34" charset="0"/>
              </a:rPr>
              <a:t>Gasolina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647306397306397"/>
          <c:y val="1.9376388888888887E-2"/>
          <c:w val="0.88042777777777781"/>
          <c:h val="0.75751138888888891"/>
        </c:manualLayout>
      </c:layout>
      <c:areaChart>
        <c:grouping val="standard"/>
        <c:varyColors val="0"/>
        <c:ser>
          <c:idx val="2"/>
          <c:order val="1"/>
          <c:tx>
            <c:strRef>
              <c:f>'6-2 b'!$D$33</c:f>
              <c:strCache>
                <c:ptCount val="1"/>
                <c:pt idx="0">
                  <c:v>Oferta GM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b'!$E$33:$X$33</c:f>
              <c:numCache>
                <c:formatCode>#,##0</c:formatCode>
                <c:ptCount val="20"/>
                <c:pt idx="0">
                  <c:v>91.76</c:v>
                </c:pt>
                <c:pt idx="1">
                  <c:v>91.76</c:v>
                </c:pt>
                <c:pt idx="2">
                  <c:v>91.76</c:v>
                </c:pt>
                <c:pt idx="3">
                  <c:v>91.76</c:v>
                </c:pt>
                <c:pt idx="4">
                  <c:v>91.76</c:v>
                </c:pt>
                <c:pt idx="5">
                  <c:v>91.76</c:v>
                </c:pt>
                <c:pt idx="6">
                  <c:v>91.76</c:v>
                </c:pt>
                <c:pt idx="7">
                  <c:v>91.76</c:v>
                </c:pt>
                <c:pt idx="8">
                  <c:v>91.76</c:v>
                </c:pt>
                <c:pt idx="9">
                  <c:v>91.76</c:v>
                </c:pt>
                <c:pt idx="10">
                  <c:v>91.76</c:v>
                </c:pt>
                <c:pt idx="11">
                  <c:v>91.76</c:v>
                </c:pt>
                <c:pt idx="12">
                  <c:v>91.76</c:v>
                </c:pt>
                <c:pt idx="13">
                  <c:v>91.76</c:v>
                </c:pt>
                <c:pt idx="14">
                  <c:v>91.76</c:v>
                </c:pt>
                <c:pt idx="15">
                  <c:v>91.76</c:v>
                </c:pt>
                <c:pt idx="16">
                  <c:v>91.76</c:v>
                </c:pt>
                <c:pt idx="17">
                  <c:v>91.76</c:v>
                </c:pt>
                <c:pt idx="18">
                  <c:v>91.76</c:v>
                </c:pt>
                <c:pt idx="19">
                  <c:v>91.76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403008"/>
        <c:axId val="1146397520"/>
      </c:areaChart>
      <c:lineChart>
        <c:grouping val="stacked"/>
        <c:varyColors val="0"/>
        <c:ser>
          <c:idx val="0"/>
          <c:order val="0"/>
          <c:tx>
            <c:strRef>
              <c:f>'6-2 b'!$C$31</c:f>
              <c:strCache>
                <c:ptCount val="1"/>
                <c:pt idx="0">
                  <c:v>Demanda GM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'6-2 b'!$E$3:$Y$3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b'!$E$31:$X$31</c:f>
              <c:numCache>
                <c:formatCode>#,##0</c:formatCode>
                <c:ptCount val="20"/>
                <c:pt idx="0">
                  <c:v>124.04504046119105</c:v>
                </c:pt>
                <c:pt idx="1">
                  <c:v>127.81880436133565</c:v>
                </c:pt>
                <c:pt idx="2">
                  <c:v>131.37657680585602</c:v>
                </c:pt>
                <c:pt idx="3">
                  <c:v>134.13456266570032</c:v>
                </c:pt>
                <c:pt idx="4">
                  <c:v>135.84513225288015</c:v>
                </c:pt>
                <c:pt idx="5">
                  <c:v>137.22124793444979</c:v>
                </c:pt>
                <c:pt idx="6">
                  <c:v>138.7926062620767</c:v>
                </c:pt>
                <c:pt idx="7">
                  <c:v>139.87785329453121</c:v>
                </c:pt>
                <c:pt idx="8">
                  <c:v>142.35902414273372</c:v>
                </c:pt>
                <c:pt idx="9">
                  <c:v>144.82900014268313</c:v>
                </c:pt>
                <c:pt idx="10">
                  <c:v>147.12097641204508</c:v>
                </c:pt>
                <c:pt idx="11">
                  <c:v>149.13281391777483</c:v>
                </c:pt>
                <c:pt idx="12">
                  <c:v>150.89693856465462</c:v>
                </c:pt>
                <c:pt idx="13">
                  <c:v>152.5076969623403</c:v>
                </c:pt>
                <c:pt idx="14">
                  <c:v>153.79504393605944</c:v>
                </c:pt>
                <c:pt idx="15">
                  <c:v>154.68196781877305</c:v>
                </c:pt>
                <c:pt idx="16">
                  <c:v>155.14508421306951</c:v>
                </c:pt>
                <c:pt idx="17">
                  <c:v>152.26047015620301</c:v>
                </c:pt>
                <c:pt idx="18">
                  <c:v>152.77253776636178</c:v>
                </c:pt>
                <c:pt idx="19">
                  <c:v>153.12819360799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403008"/>
        <c:axId val="1146397520"/>
      </c:lineChart>
      <c:catAx>
        <c:axId val="114640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397520"/>
        <c:crosses val="autoZero"/>
        <c:auto val="1"/>
        <c:lblAlgn val="ctr"/>
        <c:lblOffset val="100"/>
        <c:noMultiLvlLbl val="0"/>
      </c:catAx>
      <c:valAx>
        <c:axId val="114639752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2.9760942760942762E-3"/>
              <c:y val="0.367746111111111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403008"/>
        <c:crosses val="autoZero"/>
        <c:crossBetween val="midCat"/>
        <c:majorUnit val="25"/>
      </c:val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0.1064254308818582"/>
          <c:y val="0.90358222222222206"/>
          <c:w val="0.86423600974262749"/>
          <c:h val="6.95794444444444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92531510901763"/>
          <c:y val="1.5403333976004149E-2"/>
          <c:w val="0.86799908245632773"/>
          <c:h val="0.783704956269898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'6-2 c'!$D$4</c:f>
              <c:strCache>
                <c:ptCount val="1"/>
                <c:pt idx="0">
                  <c:v> Mamonal</c:v>
                </c:pt>
              </c:strCache>
            </c:strRef>
          </c:tx>
          <c:spPr>
            <a:solidFill>
              <a:srgbClr val="C8B300"/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c'!$E$4:$Y$4</c:f>
              <c:numCache>
                <c:formatCode>#,##0</c:formatCode>
                <c:ptCount val="21"/>
                <c:pt idx="0">
                  <c:v>3128.286248387999</c:v>
                </c:pt>
                <c:pt idx="1">
                  <c:v>3313.0050343056964</c:v>
                </c:pt>
                <c:pt idx="2">
                  <c:v>3478.9864840101786</c:v>
                </c:pt>
                <c:pt idx="3">
                  <c:v>3623.9210519260114</c:v>
                </c:pt>
                <c:pt idx="4">
                  <c:v>3766.9115594200739</c:v>
                </c:pt>
                <c:pt idx="5">
                  <c:v>3896.9438798349283</c:v>
                </c:pt>
                <c:pt idx="6">
                  <c:v>4033.0234819665088</c:v>
                </c:pt>
                <c:pt idx="7">
                  <c:v>4111.8412209727258</c:v>
                </c:pt>
                <c:pt idx="8">
                  <c:v>4278.1487576706641</c:v>
                </c:pt>
                <c:pt idx="9">
                  <c:v>4441.0224990906281</c:v>
                </c:pt>
                <c:pt idx="10">
                  <c:v>4604.3718409232733</c:v>
                </c:pt>
                <c:pt idx="11">
                  <c:v>4762.6833525855227</c:v>
                </c:pt>
                <c:pt idx="12">
                  <c:v>4917.8138642956928</c:v>
                </c:pt>
                <c:pt idx="13">
                  <c:v>5069.0832677824446</c:v>
                </c:pt>
                <c:pt idx="14">
                  <c:v>5212.2849425724762</c:v>
                </c:pt>
                <c:pt idx="15">
                  <c:v>5347.5537286086546</c:v>
                </c:pt>
                <c:pt idx="16">
                  <c:v>5471.7077782809938</c:v>
                </c:pt>
                <c:pt idx="17">
                  <c:v>5500.3888638376784</c:v>
                </c:pt>
                <c:pt idx="18">
                  <c:v>5615.7525675512516</c:v>
                </c:pt>
                <c:pt idx="19">
                  <c:v>5726.5267764113114</c:v>
                </c:pt>
                <c:pt idx="20">
                  <c:v>5832.6870643213633</c:v>
                </c:pt>
              </c:numCache>
            </c:numRef>
          </c:val>
        </c:ser>
        <c:ser>
          <c:idx val="1"/>
          <c:order val="1"/>
          <c:tx>
            <c:strRef>
              <c:f>'6-2 c'!$D$5</c:f>
              <c:strCache>
                <c:ptCount val="1"/>
                <c:pt idx="0">
                  <c:v> Barranquilla</c:v>
                </c:pt>
              </c:strCache>
            </c:strRef>
          </c:tx>
          <c:spPr>
            <a:solidFill>
              <a:srgbClr val="996600"/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c'!$E$5:$Y$5</c:f>
              <c:numCache>
                <c:formatCode>#,##0</c:formatCode>
                <c:ptCount val="21"/>
                <c:pt idx="0">
                  <c:v>2860.3017261696305</c:v>
                </c:pt>
                <c:pt idx="1">
                  <c:v>3029.19658433314</c:v>
                </c:pt>
                <c:pt idx="2">
                  <c:v>3180.9592394758752</c:v>
                </c:pt>
                <c:pt idx="3">
                  <c:v>3313.4779931560815</c:v>
                </c:pt>
                <c:pt idx="4">
                  <c:v>3444.2192242764413</c:v>
                </c:pt>
                <c:pt idx="5">
                  <c:v>3563.1123309197692</c:v>
                </c:pt>
                <c:pt idx="6">
                  <c:v>3687.5346791220813</c:v>
                </c:pt>
                <c:pt idx="7">
                  <c:v>3759.6004995208509</c:v>
                </c:pt>
                <c:pt idx="8">
                  <c:v>3911.6613074271772</c:v>
                </c:pt>
                <c:pt idx="9">
                  <c:v>4060.5824759971224</c:v>
                </c:pt>
                <c:pt idx="10">
                  <c:v>4209.9385026885257</c:v>
                </c:pt>
                <c:pt idx="11">
                  <c:v>4354.6882647390394</c:v>
                </c:pt>
                <c:pt idx="12">
                  <c:v>4496.5295270771094</c:v>
                </c:pt>
                <c:pt idx="13">
                  <c:v>4634.8404428805343</c:v>
                </c:pt>
                <c:pt idx="14">
                  <c:v>4765.7747516585041</c:v>
                </c:pt>
                <c:pt idx="15">
                  <c:v>4889.4557422953176</c:v>
                </c:pt>
                <c:pt idx="16">
                  <c:v>5002.9741400352095</c:v>
                </c:pt>
                <c:pt idx="17">
                  <c:v>5029.1982614909994</c:v>
                </c:pt>
                <c:pt idx="18">
                  <c:v>5134.679337923596</c:v>
                </c:pt>
                <c:pt idx="19">
                  <c:v>5235.964078404355</c:v>
                </c:pt>
                <c:pt idx="20">
                  <c:v>5333.0301492974058</c:v>
                </c:pt>
              </c:numCache>
            </c:numRef>
          </c:val>
        </c:ser>
        <c:ser>
          <c:idx val="3"/>
          <c:order val="3"/>
          <c:tx>
            <c:strRef>
              <c:f>'6-2 c'!$D$7</c:f>
              <c:strCache>
                <c:ptCount val="1"/>
                <c:pt idx="0">
                  <c:v> Lisama</c:v>
                </c:pt>
              </c:strCache>
            </c:strRef>
          </c:tx>
          <c:spPr>
            <a:solidFill>
              <a:srgbClr val="669900"/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c'!$E$7:$Y$7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6"/>
          <c:order val="5"/>
          <c:tx>
            <c:strRef>
              <c:f>'6-2 c'!$D$9</c:f>
              <c:strCache>
                <c:ptCount val="1"/>
                <c:pt idx="0">
                  <c:v> Chimitá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c'!$E$9:$Y$9</c:f>
              <c:numCache>
                <c:formatCode>#,##0</c:formatCode>
                <c:ptCount val="21"/>
                <c:pt idx="0">
                  <c:v>469.28534107751028</c:v>
                </c:pt>
                <c:pt idx="1">
                  <c:v>496.99566282235673</c:v>
                </c:pt>
                <c:pt idx="2">
                  <c:v>521.89513015123237</c:v>
                </c:pt>
                <c:pt idx="3">
                  <c:v>543.63727992200586</c:v>
                </c:pt>
                <c:pt idx="4">
                  <c:v>565.08779427783747</c:v>
                </c:pt>
                <c:pt idx="5">
                  <c:v>584.59440492397948</c:v>
                </c:pt>
                <c:pt idx="6">
                  <c:v>605.00818979833923</c:v>
                </c:pt>
                <c:pt idx="7">
                  <c:v>616.83191902118472</c:v>
                </c:pt>
                <c:pt idx="8">
                  <c:v>641.78030381917733</c:v>
                </c:pt>
                <c:pt idx="9">
                  <c:v>666.21357278048947</c:v>
                </c:pt>
                <c:pt idx="10">
                  <c:v>690.71818825045204</c:v>
                </c:pt>
                <c:pt idx="11">
                  <c:v>714.46706090722955</c:v>
                </c:pt>
                <c:pt idx="12">
                  <c:v>737.73874045284344</c:v>
                </c:pt>
                <c:pt idx="13">
                  <c:v>760.43120142774683</c:v>
                </c:pt>
                <c:pt idx="14">
                  <c:v>781.91339374033976</c:v>
                </c:pt>
                <c:pt idx="15">
                  <c:v>802.20554520980306</c:v>
                </c:pt>
                <c:pt idx="16">
                  <c:v>820.83033556479734</c:v>
                </c:pt>
                <c:pt idx="17">
                  <c:v>825.1328871694908</c:v>
                </c:pt>
                <c:pt idx="18">
                  <c:v>842.43900647781379</c:v>
                </c:pt>
                <c:pt idx="19">
                  <c:v>859.05663934765505</c:v>
                </c:pt>
                <c:pt idx="20">
                  <c:v>874.98212153344514</c:v>
                </c:pt>
              </c:numCache>
            </c:numRef>
          </c:val>
        </c:ser>
        <c:ser>
          <c:idx val="7"/>
          <c:order val="6"/>
          <c:tx>
            <c:strRef>
              <c:f>'6-2 c'!$D$10</c:f>
              <c:strCache>
                <c:ptCount val="1"/>
                <c:pt idx="0">
                  <c:v> Sebastopol</c:v>
                </c:pt>
              </c:strCache>
            </c:strRef>
          </c:tx>
          <c:spPr>
            <a:solidFill>
              <a:srgbClr val="66FF99"/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c'!$E$10:$Y$10</c:f>
              <c:numCache>
                <c:formatCode>#,##0</c:formatCode>
                <c:ptCount val="21"/>
                <c:pt idx="0">
                  <c:v>45.45583455379591</c:v>
                </c:pt>
                <c:pt idx="1">
                  <c:v>48.139906887643114</c:v>
                </c:pt>
                <c:pt idx="2">
                  <c:v>50.55171473312209</c:v>
                </c:pt>
                <c:pt idx="3">
                  <c:v>52.657699038011977</c:v>
                </c:pt>
                <c:pt idx="4">
                  <c:v>54.7354350043938</c:v>
                </c:pt>
                <c:pt idx="5">
                  <c:v>56.624880909949788</c:v>
                </c:pt>
                <c:pt idx="6">
                  <c:v>58.602197366788396</c:v>
                </c:pt>
                <c:pt idx="7">
                  <c:v>59.747465356895447</c:v>
                </c:pt>
                <c:pt idx="8">
                  <c:v>62.164011437704481</c:v>
                </c:pt>
                <c:pt idx="9">
                  <c:v>64.530662458517767</c:v>
                </c:pt>
                <c:pt idx="10">
                  <c:v>66.904224232361955</c:v>
                </c:pt>
                <c:pt idx="11">
                  <c:v>69.204583378136647</c:v>
                </c:pt>
                <c:pt idx="12">
                  <c:v>71.458720728315797</c:v>
                </c:pt>
                <c:pt idx="13">
                  <c:v>73.656753910697503</c:v>
                </c:pt>
                <c:pt idx="14">
                  <c:v>75.737558261781558</c:v>
                </c:pt>
                <c:pt idx="15">
                  <c:v>77.703093085048366</c:v>
                </c:pt>
                <c:pt idx="16">
                  <c:v>79.507124267935723</c:v>
                </c:pt>
                <c:pt idx="17">
                  <c:v>79.923877268259687</c:v>
                </c:pt>
                <c:pt idx="18">
                  <c:v>81.600179567072502</c:v>
                </c:pt>
                <c:pt idx="19">
                  <c:v>83.209793813008346</c:v>
                </c:pt>
                <c:pt idx="20">
                  <c:v>84.75236508055437</c:v>
                </c:pt>
              </c:numCache>
            </c:numRef>
          </c:val>
        </c:ser>
        <c:ser>
          <c:idx val="8"/>
          <c:order val="7"/>
          <c:tx>
            <c:strRef>
              <c:f>'6-2 c'!$D$11</c:f>
              <c:strCache>
                <c:ptCount val="1"/>
                <c:pt idx="0">
                  <c:v> Salgar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c'!$E$11:$Y$11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9"/>
          <c:order val="8"/>
          <c:tx>
            <c:strRef>
              <c:f>'6-2 c'!$D$12</c:f>
              <c:strCache>
                <c:ptCount val="1"/>
                <c:pt idx="0">
                  <c:v> Mansilla</c:v>
                </c:pt>
              </c:strCache>
            </c:strRef>
          </c:tx>
          <c:spPr>
            <a:solidFill>
              <a:srgbClr val="004600"/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c'!$E$12:$Y$12</c:f>
              <c:numCache>
                <c:formatCode>#,##0</c:formatCode>
                <c:ptCount val="21"/>
                <c:pt idx="0">
                  <c:v>11452.301251704077</c:v>
                </c:pt>
                <c:pt idx="1">
                  <c:v>12128.535782437508</c:v>
                </c:pt>
                <c:pt idx="2">
                  <c:v>12736.175049844644</c:v>
                </c:pt>
                <c:pt idx="3">
                  <c:v>13266.764069443791</c:v>
                </c:pt>
                <c:pt idx="4">
                  <c:v>13790.236104267935</c:v>
                </c:pt>
                <c:pt idx="5">
                  <c:v>14266.269685471185</c:v>
                </c:pt>
                <c:pt idx="6">
                  <c:v>14764.441679362712</c:v>
                </c:pt>
                <c:pt idx="7">
                  <c:v>15052.984485041863</c:v>
                </c:pt>
                <c:pt idx="8">
                  <c:v>15661.817519958364</c:v>
                </c:pt>
                <c:pt idx="9">
                  <c:v>16258.079819706272</c:v>
                </c:pt>
                <c:pt idx="10">
                  <c:v>16856.08323863861</c:v>
                </c:pt>
                <c:pt idx="11">
                  <c:v>17435.643732536184</c:v>
                </c:pt>
                <c:pt idx="12">
                  <c:v>18003.558946289839</c:v>
                </c:pt>
                <c:pt idx="13">
                  <c:v>18557.339080632897</c:v>
                </c:pt>
                <c:pt idx="14">
                  <c:v>19081.584174984186</c:v>
                </c:pt>
                <c:pt idx="15">
                  <c:v>19576.787863085578</c:v>
                </c:pt>
                <c:pt idx="16">
                  <c:v>20031.301761613675</c:v>
                </c:pt>
                <c:pt idx="17">
                  <c:v>20136.299963805148</c:v>
                </c:pt>
                <c:pt idx="18">
                  <c:v>20558.633402479751</c:v>
                </c:pt>
                <c:pt idx="19">
                  <c:v>20964.165220879782</c:v>
                </c:pt>
                <c:pt idx="20">
                  <c:v>21352.805997835549</c:v>
                </c:pt>
              </c:numCache>
            </c:numRef>
          </c:val>
        </c:ser>
        <c:ser>
          <c:idx val="10"/>
          <c:order val="9"/>
          <c:tx>
            <c:strRef>
              <c:f>'6-2 c'!$D$13</c:f>
              <c:strCache>
                <c:ptCount val="1"/>
                <c:pt idx="0">
                  <c:v> Puente Aranda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c'!$E$13:$Y$13</c:f>
              <c:numCache>
                <c:formatCode>#,##0</c:formatCode>
                <c:ptCount val="21"/>
                <c:pt idx="0">
                  <c:v>6998.2015091577759</c:v>
                </c:pt>
                <c:pt idx="1">
                  <c:v>7411.4307291644645</c:v>
                </c:pt>
                <c:pt idx="2">
                  <c:v>7782.7431793638862</c:v>
                </c:pt>
                <c:pt idx="3">
                  <c:v>8106.9722400645715</c:v>
                </c:pt>
                <c:pt idx="4">
                  <c:v>8426.8522976698587</c:v>
                </c:pt>
                <c:pt idx="5">
                  <c:v>8717.7439580591345</c:v>
                </c:pt>
                <c:pt idx="6">
                  <c:v>9022.1638229271721</c:v>
                </c:pt>
                <c:pt idx="7">
                  <c:v>9198.4847783211808</c:v>
                </c:pt>
                <c:pt idx="8">
                  <c:v>9570.5267085964406</c:v>
                </c:pt>
                <c:pt idx="9">
                  <c:v>9934.8869916730673</c:v>
                </c:pt>
                <c:pt idx="10">
                  <c:v>10300.311227106193</c:v>
                </c:pt>
                <c:pt idx="11">
                  <c:v>10654.465473829203</c:v>
                </c:pt>
                <c:pt idx="12">
                  <c:v>11001.50359469361</c:v>
                </c:pt>
                <c:pt idx="13">
                  <c:v>11339.904138542779</c:v>
                </c:pt>
                <c:pt idx="14">
                  <c:v>11660.256592588803</c:v>
                </c:pt>
                <c:pt idx="15">
                  <c:v>11962.862603489539</c:v>
                </c:pt>
                <c:pt idx="16">
                  <c:v>12240.604149114633</c:v>
                </c:pt>
                <c:pt idx="17">
                  <c:v>12304.765801946278</c:v>
                </c:pt>
                <c:pt idx="18">
                  <c:v>12562.84271093962</c:v>
                </c:pt>
                <c:pt idx="19">
                  <c:v>12810.652589597528</c:v>
                </c:pt>
                <c:pt idx="20">
                  <c:v>13048.14079498397</c:v>
                </c:pt>
              </c:numCache>
            </c:numRef>
          </c:val>
        </c:ser>
        <c:ser>
          <c:idx val="11"/>
          <c:order val="10"/>
          <c:tx>
            <c:strRef>
              <c:f>'6-2 c'!$D$14</c:f>
              <c:strCache>
                <c:ptCount val="1"/>
                <c:pt idx="0">
                  <c:v> Tocancipá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c'!$E$14:$Y$14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2"/>
          <c:order val="11"/>
          <c:tx>
            <c:strRef>
              <c:f>'6-2 c'!$D$15</c:f>
              <c:strCache>
                <c:ptCount val="1"/>
                <c:pt idx="0">
                  <c:v> Gualanday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c'!$E$15:$Y$15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3"/>
          <c:order val="12"/>
          <c:tx>
            <c:strRef>
              <c:f>'6-2 c'!$D$16</c:f>
              <c:strCache>
                <c:ptCount val="1"/>
                <c:pt idx="0">
                  <c:v> Neiva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c'!$E$16:$Y$16</c:f>
              <c:numCache>
                <c:formatCode>#,##0</c:formatCode>
                <c:ptCount val="21"/>
                <c:pt idx="0">
                  <c:v>2.0022853426978391</c:v>
                </c:pt>
                <c:pt idx="1">
                  <c:v>2.1205161208929399</c:v>
                </c:pt>
                <c:pt idx="2">
                  <c:v>2.2267539129345986</c:v>
                </c:pt>
                <c:pt idx="3">
                  <c:v>2.3195204751817893</c:v>
                </c:pt>
                <c:pt idx="4">
                  <c:v>2.4110427255665874</c:v>
                </c:pt>
                <c:pt idx="5">
                  <c:v>2.4942709817333033</c:v>
                </c:pt>
                <c:pt idx="6">
                  <c:v>2.5813698503002769</c:v>
                </c:pt>
                <c:pt idx="7">
                  <c:v>2.6318177924085333</c:v>
                </c:pt>
                <c:pt idx="8">
                  <c:v>2.7382642991123416</c:v>
                </c:pt>
                <c:pt idx="9">
                  <c:v>2.8425129769063258</c:v>
                </c:pt>
                <c:pt idx="10">
                  <c:v>2.9470660666561477</c:v>
                </c:pt>
                <c:pt idx="11">
                  <c:v>3.0483946517704421</c:v>
                </c:pt>
                <c:pt idx="12">
                  <c:v>3.1476872117024337</c:v>
                </c:pt>
                <c:pt idx="13">
                  <c:v>3.2445084375593205</c:v>
                </c:pt>
                <c:pt idx="14">
                  <c:v>3.3361658473087052</c:v>
                </c:pt>
                <c:pt idx="15">
                  <c:v>3.4227457463650448</c:v>
                </c:pt>
                <c:pt idx="16">
                  <c:v>3.5022115669956229</c:v>
                </c:pt>
                <c:pt idx="17">
                  <c:v>3.5205691317013481</c:v>
                </c:pt>
                <c:pt idx="18">
                  <c:v>3.5944086191024938</c:v>
                </c:pt>
                <c:pt idx="19">
                  <c:v>3.6653105625751357</c:v>
                </c:pt>
                <c:pt idx="20">
                  <c:v>3.7332593279953117</c:v>
                </c:pt>
              </c:numCache>
            </c:numRef>
          </c:val>
        </c:ser>
        <c:ser>
          <c:idx val="14"/>
          <c:order val="13"/>
          <c:tx>
            <c:strRef>
              <c:f>'6-2 c'!$D$17</c:f>
              <c:strCache>
                <c:ptCount val="1"/>
                <c:pt idx="0">
                  <c:v> Manizales</c:v>
                </c:pt>
              </c:strCache>
            </c:strRef>
          </c:tx>
          <c:spPr>
            <a:solidFill>
              <a:srgbClr val="00FF99"/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c'!$E$17:$Y$17</c:f>
              <c:numCache>
                <c:formatCode>#,##0</c:formatCode>
                <c:ptCount val="21"/>
                <c:pt idx="0">
                  <c:v>22.53125326910207</c:v>
                </c:pt>
                <c:pt idx="1">
                  <c:v>23.861676836068593</c:v>
                </c:pt>
                <c:pt idx="2">
                  <c:v>25.057146107204353</c:v>
                </c:pt>
                <c:pt idx="3">
                  <c:v>26.101026749150797</c:v>
                </c:pt>
                <c:pt idx="4">
                  <c:v>27.130905437869366</c:v>
                </c:pt>
                <c:pt idx="5">
                  <c:v>28.067453730387619</c:v>
                </c:pt>
                <c:pt idx="6">
                  <c:v>29.047557127883678</c:v>
                </c:pt>
                <c:pt idx="7">
                  <c:v>29.615236137616936</c:v>
                </c:pt>
                <c:pt idx="8">
                  <c:v>30.813054026511409</c:v>
                </c:pt>
                <c:pt idx="9">
                  <c:v>31.986140255660189</c:v>
                </c:pt>
                <c:pt idx="10">
                  <c:v>33.162651962051825</c:v>
                </c:pt>
                <c:pt idx="11">
                  <c:v>34.302879064515544</c:v>
                </c:pt>
                <c:pt idx="12">
                  <c:v>35.420195247108609</c:v>
                </c:pt>
                <c:pt idx="13">
                  <c:v>36.509702079669815</c:v>
                </c:pt>
                <c:pt idx="14">
                  <c:v>37.541101685417665</c:v>
                </c:pt>
                <c:pt idx="15">
                  <c:v>38.51536523919431</c:v>
                </c:pt>
                <c:pt idx="16">
                  <c:v>39.409575715934928</c:v>
                </c:pt>
                <c:pt idx="17">
                  <c:v>39.616149140295775</c:v>
                </c:pt>
                <c:pt idx="18">
                  <c:v>40.447047792160376</c:v>
                </c:pt>
                <c:pt idx="19">
                  <c:v>41.244890942478399</c:v>
                </c:pt>
                <c:pt idx="20">
                  <c:v>42.00950266407348</c:v>
                </c:pt>
              </c:numCache>
            </c:numRef>
          </c:val>
        </c:ser>
        <c:ser>
          <c:idx val="15"/>
          <c:order val="14"/>
          <c:tx>
            <c:strRef>
              <c:f>'6-2 c'!$D$18</c:f>
              <c:strCache>
                <c:ptCount val="1"/>
                <c:pt idx="0">
                  <c:v> Pereira</c:v>
                </c:pt>
              </c:strCache>
            </c:strRef>
          </c:tx>
          <c:spPr>
            <a:solidFill>
              <a:srgbClr val="663300"/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c'!$E$18:$Y$18</c:f>
              <c:numCache>
                <c:formatCode>#,##0</c:formatCode>
                <c:ptCount val="21"/>
                <c:pt idx="0">
                  <c:v>1.466362546066672</c:v>
                </c:pt>
                <c:pt idx="1">
                  <c:v>1.5529481995899694</c:v>
                </c:pt>
                <c:pt idx="2">
                  <c:v>1.6307508563365893</c:v>
                </c:pt>
                <c:pt idx="3">
                  <c:v>1.6986879327891193</c:v>
                </c:pt>
                <c:pt idx="4">
                  <c:v>1.7657137443625981</c:v>
                </c:pt>
                <c:pt idx="5">
                  <c:v>1.8266654953517338</c:v>
                </c:pt>
                <c:pt idx="6">
                  <c:v>1.8904518678271516</c:v>
                </c:pt>
                <c:pt idx="7">
                  <c:v>1.9273971379423562</c:v>
                </c:pt>
                <c:pt idx="8">
                  <c:v>2.0053526457121866</c:v>
                </c:pt>
                <c:pt idx="9">
                  <c:v>2.0816985856910022</c:v>
                </c:pt>
                <c:pt idx="10">
                  <c:v>2.1582674600743683</c:v>
                </c:pt>
                <c:pt idx="11">
                  <c:v>2.2324748864031907</c:v>
                </c:pt>
                <c:pt idx="12">
                  <c:v>2.3051912410018689</c:v>
                </c:pt>
                <c:pt idx="13">
                  <c:v>2.3760977278213282</c:v>
                </c:pt>
                <c:pt idx="14">
                  <c:v>2.4432225226045192</c:v>
                </c:pt>
                <c:pt idx="15">
                  <c:v>2.5066288306422089</c:v>
                </c:pt>
                <c:pt idx="16">
                  <c:v>2.564825182870472</c:v>
                </c:pt>
                <c:pt idx="17">
                  <c:v>2.5782692433884402</c:v>
                </c:pt>
                <c:pt idx="18">
                  <c:v>2.6323451817359258</c:v>
                </c:pt>
                <c:pt idx="19">
                  <c:v>2.6842698261083076</c:v>
                </c:pt>
                <c:pt idx="20">
                  <c:v>2.7340317269417658</c:v>
                </c:pt>
              </c:numCache>
            </c:numRef>
          </c:val>
        </c:ser>
        <c:ser>
          <c:idx val="16"/>
          <c:order val="15"/>
          <c:tx>
            <c:strRef>
              <c:f>'6-2 c'!$D$19</c:f>
              <c:strCache>
                <c:ptCount val="1"/>
                <c:pt idx="0">
                  <c:v> Cartago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c'!$E$19:$Y$19</c:f>
              <c:numCache>
                <c:formatCode>#,##0</c:formatCode>
                <c:ptCount val="21"/>
                <c:pt idx="0">
                  <c:v>7.5299361421955764</c:v>
                </c:pt>
                <c:pt idx="1">
                  <c:v>7.9745631845389351</c:v>
                </c:pt>
                <c:pt idx="2">
                  <c:v>8.3740885533276241</c:v>
                </c:pt>
                <c:pt idx="3">
                  <c:v>8.7229530607764865</c:v>
                </c:pt>
                <c:pt idx="4">
                  <c:v>9.0671381208633814</c:v>
                </c:pt>
                <c:pt idx="5">
                  <c:v>9.3801321985792274</c:v>
                </c:pt>
                <c:pt idx="6">
                  <c:v>9.7076823755600561</c:v>
                </c:pt>
                <c:pt idx="7">
                  <c:v>9.8974004814063097</c:v>
                </c:pt>
                <c:pt idx="8">
                  <c:v>10.297710757343053</c:v>
                </c:pt>
                <c:pt idx="9">
                  <c:v>10.689755722142801</c:v>
                </c:pt>
                <c:pt idx="10">
                  <c:v>11.082945480114377</c:v>
                </c:pt>
                <c:pt idx="11">
                  <c:v>11.464008937464376</c:v>
                </c:pt>
                <c:pt idx="12">
                  <c:v>11.837415574240548</c:v>
                </c:pt>
                <c:pt idx="13">
                  <c:v>12.201528336974523</c:v>
                </c:pt>
                <c:pt idx="14">
                  <c:v>12.546221686945307</c:v>
                </c:pt>
                <c:pt idx="15">
                  <c:v>12.871820190410137</c:v>
                </c:pt>
                <c:pt idx="16">
                  <c:v>13.170664986441647</c:v>
                </c:pt>
                <c:pt idx="17">
                  <c:v>13.239701745095678</c:v>
                </c:pt>
                <c:pt idx="18">
                  <c:v>13.51738775370119</c:v>
                </c:pt>
                <c:pt idx="19">
                  <c:v>13.784026626454063</c:v>
                </c:pt>
                <c:pt idx="20">
                  <c:v>14.03955956855989</c:v>
                </c:pt>
              </c:numCache>
            </c:numRef>
          </c:val>
        </c:ser>
        <c:ser>
          <c:idx val="17"/>
          <c:order val="16"/>
          <c:tx>
            <c:strRef>
              <c:f>'6-2 c'!$D$20</c:f>
              <c:strCache>
                <c:ptCount val="1"/>
                <c:pt idx="0">
                  <c:v> Medellín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c'!$E$20:$Y$20</c:f>
              <c:numCache>
                <c:formatCode>#,##0</c:formatCode>
                <c:ptCount val="21"/>
                <c:pt idx="0">
                  <c:v>762.87041509779488</c:v>
                </c:pt>
                <c:pt idx="1">
                  <c:v>807.91632384799584</c:v>
                </c:pt>
                <c:pt idx="2">
                  <c:v>848.39290667344562</c:v>
                </c:pt>
                <c:pt idx="3">
                  <c:v>883.73695296874405</c:v>
                </c:pt>
                <c:pt idx="4">
                  <c:v>918.60691663119667</c:v>
                </c:pt>
                <c:pt idx="5">
                  <c:v>950.31686974118645</c:v>
                </c:pt>
                <c:pt idx="6">
                  <c:v>983.50152559483649</c:v>
                </c:pt>
                <c:pt idx="7">
                  <c:v>1002.7221839676839</c:v>
                </c:pt>
                <c:pt idx="8">
                  <c:v>1043.2782870480924</c:v>
                </c:pt>
                <c:pt idx="9">
                  <c:v>1082.9970176436718</c:v>
                </c:pt>
                <c:pt idx="10">
                  <c:v>1122.8317291487442</c:v>
                </c:pt>
                <c:pt idx="11">
                  <c:v>1161.4379048715616</c:v>
                </c:pt>
                <c:pt idx="12">
                  <c:v>1199.2683553054544</c:v>
                </c:pt>
                <c:pt idx="13">
                  <c:v>1236.1572278275898</c:v>
                </c:pt>
                <c:pt idx="14">
                  <c:v>1271.0786871876674</c:v>
                </c:pt>
                <c:pt idx="15">
                  <c:v>1304.0656157356443</c:v>
                </c:pt>
                <c:pt idx="16">
                  <c:v>1334.34208147097</c:v>
                </c:pt>
                <c:pt idx="17">
                  <c:v>1341.3363108690496</c:v>
                </c:pt>
                <c:pt idx="18">
                  <c:v>1369.4691444882692</c:v>
                </c:pt>
                <c:pt idx="19">
                  <c:v>1396.482774311547</c:v>
                </c:pt>
                <c:pt idx="20">
                  <c:v>1422.3712437400002</c:v>
                </c:pt>
              </c:numCache>
            </c:numRef>
          </c:val>
        </c:ser>
        <c:ser>
          <c:idx val="18"/>
          <c:order val="17"/>
          <c:tx>
            <c:strRef>
              <c:f>'6-2 c'!$D$21</c:f>
              <c:strCache>
                <c:ptCount val="1"/>
                <c:pt idx="0">
                  <c:v> Yumbo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c'!$E$21:$Y$21</c:f>
              <c:numCache>
                <c:formatCode>#,##0</c:formatCode>
                <c:ptCount val="21"/>
                <c:pt idx="0">
                  <c:v>1785.0023663008328</c:v>
                </c:pt>
                <c:pt idx="1">
                  <c:v>1890.4030373977355</c:v>
                </c:pt>
                <c:pt idx="2">
                  <c:v>1985.1121710766674</c:v>
                </c:pt>
                <c:pt idx="3">
                  <c:v>2067.8119389837325</c:v>
                </c:pt>
                <c:pt idx="4">
                  <c:v>2149.4024246264648</c:v>
                </c:pt>
                <c:pt idx="5">
                  <c:v>2223.5989594722478</c:v>
                </c:pt>
                <c:pt idx="6">
                  <c:v>2301.2460775821437</c:v>
                </c:pt>
                <c:pt idx="7">
                  <c:v>2346.2195357191913</c:v>
                </c:pt>
                <c:pt idx="8">
                  <c:v>2441.1147348693498</c:v>
                </c:pt>
                <c:pt idx="9">
                  <c:v>2534.0506079828538</c:v>
                </c:pt>
                <c:pt idx="10">
                  <c:v>2627.2578590313169</c:v>
                </c:pt>
                <c:pt idx="11">
                  <c:v>2717.5905205885492</c:v>
                </c:pt>
                <c:pt idx="12">
                  <c:v>2806.1081013025278</c:v>
                </c:pt>
                <c:pt idx="13">
                  <c:v>2892.4225309081644</c:v>
                </c:pt>
                <c:pt idx="14">
                  <c:v>2974.1335087607081</c:v>
                </c:pt>
                <c:pt idx="15">
                  <c:v>3051.317974627807</c:v>
                </c:pt>
                <c:pt idx="16">
                  <c:v>3122.1603639920013</c:v>
                </c:pt>
                <c:pt idx="17">
                  <c:v>3138.5258118832035</c:v>
                </c:pt>
                <c:pt idx="18">
                  <c:v>3204.3524235687769</c:v>
                </c:pt>
                <c:pt idx="19">
                  <c:v>3267.5602662149545</c:v>
                </c:pt>
                <c:pt idx="20">
                  <c:v>3328.1354022736409</c:v>
                </c:pt>
              </c:numCache>
            </c:numRef>
          </c:val>
        </c:ser>
        <c:ser>
          <c:idx val="19"/>
          <c:order val="18"/>
          <c:tx>
            <c:strRef>
              <c:f>'6-2 c'!$D$22</c:f>
              <c:strCache>
                <c:ptCount val="1"/>
                <c:pt idx="0">
                  <c:v> Buenaventura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c'!$E$22:$Y$22</c:f>
              <c:numCache>
                <c:formatCode>#,##0</c:formatCode>
                <c:ptCount val="21"/>
                <c:pt idx="0">
                  <c:v>0.34860610246159512</c:v>
                </c:pt>
                <c:pt idx="1">
                  <c:v>0.36919056657301985</c:v>
                </c:pt>
                <c:pt idx="2">
                  <c:v>0.38768700253447358</c:v>
                </c:pt>
                <c:pt idx="3">
                  <c:v>0.40383804205623386</c:v>
                </c:pt>
                <c:pt idx="4">
                  <c:v>0.41977244177179601</c:v>
                </c:pt>
                <c:pt idx="5">
                  <c:v>0.43426282302677804</c:v>
                </c:pt>
                <c:pt idx="6">
                  <c:v>0.44942709379901308</c:v>
                </c:pt>
                <c:pt idx="7">
                  <c:v>0.4582102877327367</c:v>
                </c:pt>
                <c:pt idx="8">
                  <c:v>0.47674306177415687</c:v>
                </c:pt>
                <c:pt idx="9">
                  <c:v>0.49489318477489236</c:v>
                </c:pt>
                <c:pt idx="10">
                  <c:v>0.51309630714749765</c:v>
                </c:pt>
                <c:pt idx="11">
                  <c:v>0.53073803001854847</c:v>
                </c:pt>
                <c:pt idx="12">
                  <c:v>0.54802527254247746</c:v>
                </c:pt>
                <c:pt idx="13">
                  <c:v>0.56488224565303613</c:v>
                </c:pt>
                <c:pt idx="14">
                  <c:v>0.58084017716913383</c:v>
                </c:pt>
                <c:pt idx="15">
                  <c:v>0.59591409321792332</c:v>
                </c:pt>
                <c:pt idx="16">
                  <c:v>0.60974941899202728</c:v>
                </c:pt>
                <c:pt idx="17">
                  <c:v>0.61294554641017374</c:v>
                </c:pt>
                <c:pt idx="18">
                  <c:v>0.6258013044591203</c:v>
                </c:pt>
                <c:pt idx="19">
                  <c:v>0.63814562404428343</c:v>
                </c:pt>
                <c:pt idx="20">
                  <c:v>0.6499757832004649</c:v>
                </c:pt>
              </c:numCache>
            </c:numRef>
          </c:val>
        </c:ser>
        <c:ser>
          <c:idx val="21"/>
          <c:order val="20"/>
          <c:tx>
            <c:strRef>
              <c:f>'6-2 c'!$D$24</c:f>
              <c:strCache>
                <c:ptCount val="1"/>
                <c:pt idx="0">
                  <c:v> Import1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c'!$E$24:$Y$24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2"/>
          <c:order val="21"/>
          <c:tx>
            <c:strRef>
              <c:f>'6-2 c'!$D$25</c:f>
              <c:strCache>
                <c:ptCount val="1"/>
                <c:pt idx="0">
                  <c:v> Import2</c:v>
                </c:pt>
              </c:strCache>
            </c:strRef>
          </c:tx>
          <c:spPr>
            <a:solidFill>
              <a:schemeClr val="tx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c'!$E$25:$Y$25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4"/>
          <c:order val="22"/>
          <c:tx>
            <c:strRef>
              <c:f>'6-2 c'!$D$26</c:f>
              <c:strCache>
                <c:ptCount val="1"/>
                <c:pt idx="0">
                  <c:v> Import3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c'!$E$26:$Y$26</c:f>
              <c:numCache>
                <c:formatCode>#,##0</c:formatCode>
                <c:ptCount val="21"/>
                <c:pt idx="0">
                  <c:v>87.308777098315659</c:v>
                </c:pt>
                <c:pt idx="1">
                  <c:v>92.464178498641544</c:v>
                </c:pt>
                <c:pt idx="2">
                  <c:v>97.096630980306699</c:v>
                </c:pt>
                <c:pt idx="3">
                  <c:v>101.141676375537</c:v>
                </c:pt>
                <c:pt idx="4">
                  <c:v>105.13246409594056</c:v>
                </c:pt>
                <c:pt idx="5">
                  <c:v>108.76159582406405</c:v>
                </c:pt>
                <c:pt idx="6">
                  <c:v>112.55950391391863</c:v>
                </c:pt>
                <c:pt idx="7">
                  <c:v>114.75926437696226</c:v>
                </c:pt>
                <c:pt idx="8">
                  <c:v>119.40081777023387</c:v>
                </c:pt>
                <c:pt idx="9">
                  <c:v>123.94653579464166</c:v>
                </c:pt>
                <c:pt idx="10">
                  <c:v>128.50552756931449</c:v>
                </c:pt>
                <c:pt idx="11">
                  <c:v>132.92391622890059</c:v>
                </c:pt>
                <c:pt idx="12">
                  <c:v>137.2535249004313</c:v>
                </c:pt>
                <c:pt idx="13">
                  <c:v>141.47537212992495</c:v>
                </c:pt>
                <c:pt idx="14">
                  <c:v>145.47205341533834</c:v>
                </c:pt>
                <c:pt idx="15">
                  <c:v>149.24733206654176</c:v>
                </c:pt>
                <c:pt idx="16">
                  <c:v>152.7124044378061</c:v>
                </c:pt>
                <c:pt idx="17">
                  <c:v>153.51287802205584</c:v>
                </c:pt>
                <c:pt idx="18">
                  <c:v>156.73261659232085</c:v>
                </c:pt>
                <c:pt idx="19">
                  <c:v>159.82426484368821</c:v>
                </c:pt>
                <c:pt idx="20">
                  <c:v>162.78714105701678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1146404184"/>
        <c:axId val="1146397912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'6-2 c'!$D$6</c15:sqref>
                        </c15:formulaRef>
                      </c:ext>
                    </c:extLst>
                    <c:strCache>
                      <c:ptCount val="1"/>
                      <c:pt idx="0">
                        <c:v> Galán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'6-2 c'!$E$3:$Y$3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'6-2 c'!$E$6:$Y$6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2416.6760578856192</c:v>
                      </c:pt>
                      <c:pt idx="1">
                        <c:v>2559.3757445268375</c:v>
                      </c:pt>
                      <c:pt idx="2">
                        <c:v>2687.6003901329314</c:v>
                      </c:pt>
                      <c:pt idx="3">
                        <c:v>2799.5658154269495</c:v>
                      </c:pt>
                      <c:pt idx="4">
                        <c:v>2910.0294074795893</c:v>
                      </c:pt>
                      <c:pt idx="5">
                        <c:v>3010.4824896295431</c:v>
                      </c:pt>
                      <c:pt idx="6">
                        <c:v>3115.6072417545929</c:v>
                      </c:pt>
                      <c:pt idx="7">
                        <c:v>3176.4958330371696</c:v>
                      </c:pt>
                      <c:pt idx="8">
                        <c:v>3304.9723886563829</c:v>
                      </c:pt>
                      <c:pt idx="9">
                        <c:v>3430.7962551745795</c:v>
                      </c:pt>
                      <c:pt idx="10">
                        <c:v>3556.9875344035017</c:v>
                      </c:pt>
                      <c:pt idx="11">
                        <c:v>3679.2869691559913</c:v>
                      </c:pt>
                      <c:pt idx="12">
                        <c:v>3799.1290052518566</c:v>
                      </c:pt>
                      <c:pt idx="13">
                        <c:v>3915.9882427610355</c:v>
                      </c:pt>
                      <c:pt idx="14">
                        <c:v>4026.6149666078454</c:v>
                      </c:pt>
                      <c:pt idx="15">
                        <c:v>4131.1133438779352</c:v>
                      </c:pt>
                      <c:pt idx="16">
                        <c:v>4227.0253210786459</c:v>
                      </c:pt>
                      <c:pt idx="17">
                        <c:v>4249.1821466615747</c:v>
                      </c:pt>
                      <c:pt idx="18">
                        <c:v>4338.3033710563268</c:v>
                      </c:pt>
                      <c:pt idx="19">
                        <c:v>4423.8791007457939</c:v>
                      </c:pt>
                      <c:pt idx="20">
                        <c:v>4505.8904659853615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'6-2 c'!$D$8</c15:sqref>
                        </c15:formulaRef>
                      </c:ext>
                    </c:extLst>
                    <c:strCache>
                      <c:ptCount val="1"/>
                      <c:pt idx="0">
                        <c:v> Ayacucho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'6-2 c'!$E$3:$Y$3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'6-2 c'!$E$8:$Y$8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20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'6-2 c'!$D$23</c15:sqref>
                        </c15:formulaRef>
                      </c:ext>
                    </c:extLst>
                    <c:strCache>
                      <c:ptCount val="1"/>
                      <c:pt idx="0">
                        <c:v> Orito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'6-2 c'!$E$3:$Y$3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'6-2 c'!$E$23:$Y$23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54.23083757966095</c:v>
                      </c:pt>
                      <c:pt idx="1">
                        <c:v>57.433055561527794</c:v>
                      </c:pt>
                      <c:pt idx="2">
                        <c:v>60.310449868010714</c:v>
                      </c:pt>
                      <c:pt idx="3">
                        <c:v>62.822983053352075</c:v>
                      </c:pt>
                      <c:pt idx="4">
                        <c:v>65.301814711209374</c:v>
                      </c:pt>
                      <c:pt idx="5">
                        <c:v>67.55600793031077</c:v>
                      </c:pt>
                      <c:pt idx="6">
                        <c:v>69.915034635397419</c:v>
                      </c:pt>
                      <c:pt idx="7">
                        <c:v>71.281390417143683</c:v>
                      </c:pt>
                      <c:pt idx="8">
                        <c:v>74.164437649661764</c:v>
                      </c:pt>
                      <c:pt idx="9">
                        <c:v>76.987957850694926</c:v>
                      </c:pt>
                      <c:pt idx="10">
                        <c:v>79.819722888256791</c:v>
                      </c:pt>
                      <c:pt idx="11">
                        <c:v>82.564153926295617</c:v>
                      </c:pt>
                      <c:pt idx="12">
                        <c:v>85.253440301076395</c:v>
                      </c:pt>
                      <c:pt idx="13">
                        <c:v>87.875791901889613</c:v>
                      </c:pt>
                      <c:pt idx="14">
                        <c:v>90.358284279521428</c:v>
                      </c:pt>
                      <c:pt idx="15">
                        <c:v>92.70325497039282</c:v>
                      </c:pt>
                      <c:pt idx="16">
                        <c:v>94.85554461655525</c:v>
                      </c:pt>
                      <c:pt idx="17">
                        <c:v>95.352749529703601</c:v>
                      </c:pt>
                      <c:pt idx="18">
                        <c:v>97.352652921505651</c:v>
                      </c:pt>
                      <c:pt idx="19">
                        <c:v>99.272994492485921</c:v>
                      </c:pt>
                      <c:pt idx="20">
                        <c:v>101.11335080068078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146404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46397912"/>
        <c:crosses val="autoZero"/>
        <c:auto val="1"/>
        <c:lblAlgn val="ctr"/>
        <c:lblOffset val="100"/>
        <c:noMultiLvlLbl val="0"/>
      </c:catAx>
      <c:valAx>
        <c:axId val="1146397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200" b="1">
                    <a:solidFill>
                      <a:schemeClr val="tx1"/>
                    </a:solidFill>
                    <a:latin typeface="+mn-lt"/>
                  </a:rPr>
                  <a:t>BPD</a:t>
                </a:r>
              </a:p>
            </c:rich>
          </c:tx>
          <c:layout>
            <c:manualLayout>
              <c:xMode val="edge"/>
              <c:yMode val="edge"/>
              <c:x val="8.380121290563965E-4"/>
              <c:y val="0.374801787700430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46404184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043779011387923E-3"/>
          <c:y val="0.88196857898773118"/>
          <c:w val="0.97919992072337414"/>
          <c:h val="9.96707363649824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sz="1200" b="1">
                <a:latin typeface="+mj-lt"/>
              </a:rPr>
              <a:t>JET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306228956228957E-2"/>
          <c:y val="1.9550000000000001E-2"/>
          <c:w val="0.89293922558922556"/>
          <c:h val="0.78573360234990697"/>
        </c:manualLayout>
      </c:layout>
      <c:areaChart>
        <c:grouping val="standard"/>
        <c:varyColors val="0"/>
        <c:ser>
          <c:idx val="1"/>
          <c:order val="1"/>
          <c:tx>
            <c:strRef>
              <c:f>'6-2 c'!$D$30</c:f>
              <c:strCache>
                <c:ptCount val="1"/>
                <c:pt idx="0">
                  <c:v>Oferta JET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c'!$E$30:$Y$30</c:f>
              <c:numCache>
                <c:formatCode>#,##0.0</c:formatCode>
                <c:ptCount val="21"/>
                <c:pt idx="0">
                  <c:v>28.065000000000001</c:v>
                </c:pt>
                <c:pt idx="1">
                  <c:v>28.065000000000001</c:v>
                </c:pt>
                <c:pt idx="2">
                  <c:v>28.065000000000001</c:v>
                </c:pt>
                <c:pt idx="3">
                  <c:v>28.065000000000001</c:v>
                </c:pt>
                <c:pt idx="4">
                  <c:v>28.065000000000001</c:v>
                </c:pt>
                <c:pt idx="5">
                  <c:v>28.065000000000001</c:v>
                </c:pt>
                <c:pt idx="6">
                  <c:v>28.065000000000001</c:v>
                </c:pt>
                <c:pt idx="7">
                  <c:v>28.065000000000001</c:v>
                </c:pt>
                <c:pt idx="8">
                  <c:v>28.065000000000001</c:v>
                </c:pt>
                <c:pt idx="9">
                  <c:v>28.065000000000001</c:v>
                </c:pt>
                <c:pt idx="10">
                  <c:v>28.065000000000001</c:v>
                </c:pt>
                <c:pt idx="11">
                  <c:v>28.065000000000001</c:v>
                </c:pt>
                <c:pt idx="12">
                  <c:v>28.065000000000001</c:v>
                </c:pt>
                <c:pt idx="13">
                  <c:v>28.065000000000001</c:v>
                </c:pt>
                <c:pt idx="14">
                  <c:v>28.065000000000001</c:v>
                </c:pt>
                <c:pt idx="15">
                  <c:v>28.065000000000001</c:v>
                </c:pt>
                <c:pt idx="16">
                  <c:v>28.065000000000001</c:v>
                </c:pt>
                <c:pt idx="17">
                  <c:v>28.065000000000001</c:v>
                </c:pt>
                <c:pt idx="18">
                  <c:v>28.065000000000001</c:v>
                </c:pt>
                <c:pt idx="19">
                  <c:v>28.065000000000001</c:v>
                </c:pt>
                <c:pt idx="20">
                  <c:v>28.065000000000001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178712"/>
        <c:axId val="1207180280"/>
      </c:areaChart>
      <c:lineChart>
        <c:grouping val="stacked"/>
        <c:varyColors val="0"/>
        <c:ser>
          <c:idx val="0"/>
          <c:order val="0"/>
          <c:tx>
            <c:strRef>
              <c:f>'6-2 c'!$C$29</c:f>
              <c:strCache>
                <c:ptCount val="1"/>
                <c:pt idx="0">
                  <c:v>Demanda JET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'6-2 c'!$E$3:$Y$3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'6-2 c'!$E$29:$Y$29</c:f>
              <c:numCache>
                <c:formatCode>#,##0.0</c:formatCode>
                <c:ptCount val="21"/>
                <c:pt idx="0">
                  <c:v>30.093798808415531</c:v>
                </c:pt>
                <c:pt idx="1">
                  <c:v>31.870774934691212</c:v>
                </c:pt>
                <c:pt idx="2">
                  <c:v>33.467499772742627</c:v>
                </c:pt>
                <c:pt idx="3">
                  <c:v>34.861755726618746</c:v>
                </c:pt>
                <c:pt idx="4">
                  <c:v>36.237310014931381</c:v>
                </c:pt>
                <c:pt idx="5">
                  <c:v>37.488207847945382</c:v>
                </c:pt>
                <c:pt idx="6">
                  <c:v>38.797279922339861</c:v>
                </c:pt>
                <c:pt idx="7">
                  <c:v>39.555498637589956</c:v>
                </c:pt>
                <c:pt idx="8">
                  <c:v>41.155360399693706</c:v>
                </c:pt>
                <c:pt idx="9">
                  <c:v>42.722189396877724</c:v>
                </c:pt>
                <c:pt idx="10">
                  <c:v>44.293593622156592</c:v>
                </c:pt>
                <c:pt idx="11">
                  <c:v>45.816534428316793</c:v>
                </c:pt>
                <c:pt idx="12">
                  <c:v>47.308874335145354</c:v>
                </c:pt>
                <c:pt idx="13">
                  <c:v>48.764070769533383</c:v>
                </c:pt>
                <c:pt idx="14">
                  <c:v>50.141656465976624</c:v>
                </c:pt>
                <c:pt idx="15">
                  <c:v>51.442928571152095</c:v>
                </c:pt>
                <c:pt idx="16">
                  <c:v>52.637278031344451</c:v>
                </c:pt>
                <c:pt idx="17">
                  <c:v>52.913187187290326</c:v>
                </c:pt>
                <c:pt idx="18">
                  <c:v>54.022974404217472</c:v>
                </c:pt>
                <c:pt idx="19">
                  <c:v>55.088611142643764</c:v>
                </c:pt>
                <c:pt idx="20">
                  <c:v>56.109862425979756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178712"/>
        <c:axId val="1207180280"/>
      </c:lineChart>
      <c:catAx>
        <c:axId val="1207178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80280"/>
        <c:crosses val="autoZero"/>
        <c:auto val="1"/>
        <c:lblAlgn val="ctr"/>
        <c:lblOffset val="100"/>
        <c:noMultiLvlLbl val="0"/>
      </c:catAx>
      <c:valAx>
        <c:axId val="120718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8424173552931133E-3"/>
              <c:y val="0.374801543209876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78712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387205387205388"/>
          <c:y val="0.91689555555555557"/>
          <c:w val="0.68842558922558927"/>
          <c:h val="7.1799166666666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sz="1200" b="1">
                <a:latin typeface="+mj-lt"/>
                <a:cs typeface="Arial" panose="020B0604020202020204" pitchFamily="34" charset="0"/>
              </a:rPr>
              <a:t>ACPM - Costa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81105805085158"/>
          <c:y val="2.1247249922895034E-2"/>
          <c:w val="0.88535371035506305"/>
          <c:h val="0.80344635051161883"/>
        </c:manualLayout>
      </c:layout>
      <c:areaChart>
        <c:grouping val="stacked"/>
        <c:varyColors val="0"/>
        <c:ser>
          <c:idx val="0"/>
          <c:order val="0"/>
          <c:tx>
            <c:strRef>
              <c:f>'6-3'!$A$5</c:f>
              <c:strCache>
                <c:ptCount val="1"/>
                <c:pt idx="0">
                  <c:v>Oferta Costa</c:v>
                </c:pt>
              </c:strCache>
            </c:strRef>
          </c:tx>
          <c:spPr>
            <a:solidFill>
              <a:srgbClr val="6EA92D"/>
            </a:solidFill>
            <a:ln>
              <a:noFill/>
            </a:ln>
            <a:effectLst/>
          </c:spPr>
          <c:cat>
            <c:numRef>
              <c:f>'6-3'!$B$4:$V$4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'6-3'!$B$5:$V$5</c:f>
              <c:numCache>
                <c:formatCode>#,##0.0</c:formatCode>
                <c:ptCount val="21"/>
                <c:pt idx="0">
                  <c:v>75.924000000000007</c:v>
                </c:pt>
                <c:pt idx="1">
                  <c:v>75.924000000000007</c:v>
                </c:pt>
                <c:pt idx="2">
                  <c:v>75.924000000000007</c:v>
                </c:pt>
                <c:pt idx="3">
                  <c:v>75.924000000000007</c:v>
                </c:pt>
                <c:pt idx="4">
                  <c:v>75.924000000000007</c:v>
                </c:pt>
                <c:pt idx="5">
                  <c:v>75.924000000000007</c:v>
                </c:pt>
                <c:pt idx="6">
                  <c:v>75.924000000000007</c:v>
                </c:pt>
                <c:pt idx="7">
                  <c:v>75.924000000000007</c:v>
                </c:pt>
                <c:pt idx="8">
                  <c:v>75.924000000000007</c:v>
                </c:pt>
                <c:pt idx="9">
                  <c:v>75.924000000000007</c:v>
                </c:pt>
                <c:pt idx="10">
                  <c:v>75.924000000000007</c:v>
                </c:pt>
                <c:pt idx="11">
                  <c:v>75.924000000000007</c:v>
                </c:pt>
                <c:pt idx="12">
                  <c:v>75.924000000000007</c:v>
                </c:pt>
                <c:pt idx="13">
                  <c:v>75.924000000000007</c:v>
                </c:pt>
                <c:pt idx="14">
                  <c:v>75.924000000000007</c:v>
                </c:pt>
                <c:pt idx="15">
                  <c:v>75.924000000000007</c:v>
                </c:pt>
                <c:pt idx="16">
                  <c:v>75.924000000000007</c:v>
                </c:pt>
                <c:pt idx="17">
                  <c:v>75.924000000000007</c:v>
                </c:pt>
                <c:pt idx="18">
                  <c:v>75.924000000000007</c:v>
                </c:pt>
                <c:pt idx="19">
                  <c:v>75.924000000000007</c:v>
                </c:pt>
                <c:pt idx="20">
                  <c:v>75.924000000000007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179888"/>
        <c:axId val="1207179496"/>
      </c:areaChart>
      <c:lineChart>
        <c:grouping val="stacked"/>
        <c:varyColors val="0"/>
        <c:ser>
          <c:idx val="1"/>
          <c:order val="1"/>
          <c:tx>
            <c:strRef>
              <c:f>'6-3'!$A$6</c:f>
              <c:strCache>
                <c:ptCount val="1"/>
                <c:pt idx="0">
                  <c:v>Demanda Costa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'6-3'!$B$4:$V$4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'6-3'!$B$6:$V$6</c:f>
              <c:numCache>
                <c:formatCode>#,##0.0</c:formatCode>
                <c:ptCount val="21"/>
                <c:pt idx="0">
                  <c:v>26.226744102041664</c:v>
                </c:pt>
                <c:pt idx="1">
                  <c:v>26.615852793497041</c:v>
                </c:pt>
                <c:pt idx="2">
                  <c:v>26.987769593231693</c:v>
                </c:pt>
                <c:pt idx="3">
                  <c:v>27.336935214790397</c:v>
                </c:pt>
                <c:pt idx="4">
                  <c:v>27.689095563364088</c:v>
                </c:pt>
                <c:pt idx="5">
                  <c:v>28.007597156000092</c:v>
                </c:pt>
                <c:pt idx="6">
                  <c:v>28.279932241909734</c:v>
                </c:pt>
                <c:pt idx="7">
                  <c:v>28.424436026492494</c:v>
                </c:pt>
                <c:pt idx="8">
                  <c:v>28.648203717642037</c:v>
                </c:pt>
                <c:pt idx="9">
                  <c:v>28.778154600460716</c:v>
                </c:pt>
                <c:pt idx="10">
                  <c:v>28.832252887430712</c:v>
                </c:pt>
                <c:pt idx="11">
                  <c:v>28.812669572424696</c:v>
                </c:pt>
                <c:pt idx="12">
                  <c:v>28.759048746287117</c:v>
                </c:pt>
                <c:pt idx="13">
                  <c:v>28.704604187007224</c:v>
                </c:pt>
                <c:pt idx="14">
                  <c:v>28.66608815398256</c:v>
                </c:pt>
                <c:pt idx="15">
                  <c:v>28.659508980094529</c:v>
                </c:pt>
                <c:pt idx="16">
                  <c:v>28.678044013422419</c:v>
                </c:pt>
                <c:pt idx="17">
                  <c:v>28.592191468219166</c:v>
                </c:pt>
                <c:pt idx="18">
                  <c:v>28.686883422073212</c:v>
                </c:pt>
                <c:pt idx="19">
                  <c:v>28.811284483185112</c:v>
                </c:pt>
                <c:pt idx="20">
                  <c:v>28.961338089474651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179888"/>
        <c:axId val="1207179496"/>
      </c:lineChart>
      <c:catAx>
        <c:axId val="120717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79496"/>
        <c:crosses val="autoZero"/>
        <c:auto val="1"/>
        <c:lblAlgn val="ctr"/>
        <c:lblOffset val="100"/>
        <c:noMultiLvlLbl val="0"/>
      </c:catAx>
      <c:valAx>
        <c:axId val="1207179496"/>
        <c:scaling>
          <c:orientation val="minMax"/>
          <c:max val="9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9355460308252254E-3"/>
              <c:y val="0.399146019670333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79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464646464647"/>
          <c:y val="0.90653416666666664"/>
          <c:w val="0.63133956228956234"/>
          <c:h val="7.89552777777777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latin typeface="+mj-lt"/>
                <a:cs typeface="Arial" panose="020B0604020202020204" pitchFamily="34" charset="0"/>
              </a:rPr>
              <a:t>Gasolina - Costa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1023063973063978E-2"/>
          <c:y val="3.3070262590194584E-2"/>
          <c:w val="0.875359595959596"/>
          <c:h val="0.76838728395573441"/>
        </c:manualLayout>
      </c:layout>
      <c:areaChart>
        <c:grouping val="stacked"/>
        <c:varyColors val="0"/>
        <c:ser>
          <c:idx val="0"/>
          <c:order val="0"/>
          <c:tx>
            <c:strRef>
              <c:f>'6-3'!$A$13</c:f>
              <c:strCache>
                <c:ptCount val="1"/>
                <c:pt idx="0">
                  <c:v>Oferta Costa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'6-3'!$B$4:$V$4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'6-3'!$B$13:$V$13</c:f>
              <c:numCache>
                <c:formatCode>#,##0.0</c:formatCode>
                <c:ptCount val="21"/>
                <c:pt idx="0">
                  <c:v>29.896000000000004</c:v>
                </c:pt>
                <c:pt idx="1">
                  <c:v>29.896000000000004</c:v>
                </c:pt>
                <c:pt idx="2">
                  <c:v>29.896000000000004</c:v>
                </c:pt>
                <c:pt idx="3">
                  <c:v>29.896000000000004</c:v>
                </c:pt>
                <c:pt idx="4">
                  <c:v>29.896000000000004</c:v>
                </c:pt>
                <c:pt idx="5">
                  <c:v>29.896000000000004</c:v>
                </c:pt>
                <c:pt idx="6">
                  <c:v>29.896000000000004</c:v>
                </c:pt>
                <c:pt idx="7">
                  <c:v>29.896000000000004</c:v>
                </c:pt>
                <c:pt idx="8">
                  <c:v>29.896000000000004</c:v>
                </c:pt>
                <c:pt idx="9">
                  <c:v>29.896000000000004</c:v>
                </c:pt>
                <c:pt idx="10">
                  <c:v>29.896000000000004</c:v>
                </c:pt>
                <c:pt idx="11">
                  <c:v>29.896000000000004</c:v>
                </c:pt>
                <c:pt idx="12">
                  <c:v>29.896000000000004</c:v>
                </c:pt>
                <c:pt idx="13">
                  <c:v>29.896000000000004</c:v>
                </c:pt>
                <c:pt idx="14">
                  <c:v>29.896000000000004</c:v>
                </c:pt>
                <c:pt idx="15">
                  <c:v>29.896000000000004</c:v>
                </c:pt>
                <c:pt idx="16">
                  <c:v>29.896000000000004</c:v>
                </c:pt>
                <c:pt idx="17">
                  <c:v>29.896000000000004</c:v>
                </c:pt>
                <c:pt idx="18">
                  <c:v>29.896000000000004</c:v>
                </c:pt>
                <c:pt idx="19">
                  <c:v>29.896000000000004</c:v>
                </c:pt>
                <c:pt idx="20">
                  <c:v>29.896000000000004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177536"/>
        <c:axId val="1207177928"/>
      </c:areaChart>
      <c:lineChart>
        <c:grouping val="stacked"/>
        <c:varyColors val="0"/>
        <c:ser>
          <c:idx val="1"/>
          <c:order val="1"/>
          <c:tx>
            <c:strRef>
              <c:f>'6-3'!$A$14</c:f>
              <c:strCache>
                <c:ptCount val="1"/>
                <c:pt idx="0">
                  <c:v>Demanda Costa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'6-3'!$B$4:$V$4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'6-3'!$B$14:$V$14</c:f>
              <c:numCache>
                <c:formatCode>#,##0.0</c:formatCode>
                <c:ptCount val="21"/>
                <c:pt idx="0">
                  <c:v>19.121621334924683</c:v>
                </c:pt>
                <c:pt idx="1">
                  <c:v>19.832950355258681</c:v>
                </c:pt>
                <c:pt idx="2">
                  <c:v>19.809016020496458</c:v>
                </c:pt>
                <c:pt idx="3">
                  <c:v>20.224968125293763</c:v>
                </c:pt>
                <c:pt idx="4">
                  <c:v>20.48305786665847</c:v>
                </c:pt>
                <c:pt idx="5">
                  <c:v>20.690542892895593</c:v>
                </c:pt>
                <c:pt idx="6">
                  <c:v>20.927678746539549</c:v>
                </c:pt>
                <c:pt idx="7">
                  <c:v>21.09131548122598</c:v>
                </c:pt>
                <c:pt idx="8">
                  <c:v>21.46563365737784</c:v>
                </c:pt>
                <c:pt idx="9">
                  <c:v>21.838148240818516</c:v>
                </c:pt>
                <c:pt idx="10">
                  <c:v>22.183774053349694</c:v>
                </c:pt>
                <c:pt idx="11">
                  <c:v>22.487355167041365</c:v>
                </c:pt>
                <c:pt idx="12">
                  <c:v>22.753457231102047</c:v>
                </c:pt>
                <c:pt idx="13">
                  <c:v>22.996367455999824</c:v>
                </c:pt>
                <c:pt idx="14">
                  <c:v>23.190637070416141</c:v>
                </c:pt>
                <c:pt idx="15">
                  <c:v>23.324349130899694</c:v>
                </c:pt>
                <c:pt idx="16">
                  <c:v>23.394264652971749</c:v>
                </c:pt>
                <c:pt idx="17">
                  <c:v>22.959138664627986</c:v>
                </c:pt>
                <c:pt idx="18">
                  <c:v>23.036358303869008</c:v>
                </c:pt>
                <c:pt idx="19">
                  <c:v>23.089975333753074</c:v>
                </c:pt>
                <c:pt idx="20">
                  <c:v>23.120036931353969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177536"/>
        <c:axId val="1207177928"/>
      </c:lineChart>
      <c:catAx>
        <c:axId val="120717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77928"/>
        <c:crosses val="autoZero"/>
        <c:auto val="1"/>
        <c:lblAlgn val="ctr"/>
        <c:lblOffset val="100"/>
        <c:noMultiLvlLbl val="0"/>
      </c:catAx>
      <c:valAx>
        <c:axId val="1207177928"/>
        <c:scaling>
          <c:orientation val="minMax"/>
          <c:max val="5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8.3542087542087546E-3"/>
              <c:y val="0.41307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77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20311447811447811"/>
          <c:y val="0.91711750000000003"/>
          <c:w val="0.65913417508417504"/>
          <c:h val="7.18997222222222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sz="1200" b="1">
                <a:latin typeface="+mj-lt"/>
                <a:cs typeface="Arial" panose="020B0604020202020204" pitchFamily="34" charset="0"/>
              </a:rPr>
              <a:t>JET - Costa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3141592697289124E-2"/>
          <c:y val="3.3070262590194584E-2"/>
          <c:w val="0.87324106023876091"/>
          <c:h val="0.78960972222222225"/>
        </c:manualLayout>
      </c:layout>
      <c:areaChart>
        <c:grouping val="stacked"/>
        <c:varyColors val="0"/>
        <c:ser>
          <c:idx val="0"/>
          <c:order val="0"/>
          <c:tx>
            <c:strRef>
              <c:f>'6-3'!$A$21</c:f>
              <c:strCache>
                <c:ptCount val="1"/>
                <c:pt idx="0">
                  <c:v>Oferta Costa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'6-3'!$B$20:$V$20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'6-3'!$B$21:$V$21</c:f>
              <c:numCache>
                <c:formatCode>#,##0.0</c:formatCode>
                <c:ptCount val="21"/>
                <c:pt idx="0">
                  <c:v>6.9560000000000004</c:v>
                </c:pt>
                <c:pt idx="1">
                  <c:v>6.9560000000000004</c:v>
                </c:pt>
                <c:pt idx="2">
                  <c:v>6.9560000000000004</c:v>
                </c:pt>
                <c:pt idx="3">
                  <c:v>6.9560000000000004</c:v>
                </c:pt>
                <c:pt idx="4">
                  <c:v>6.9560000000000004</c:v>
                </c:pt>
                <c:pt idx="5">
                  <c:v>6.9560000000000004</c:v>
                </c:pt>
                <c:pt idx="6">
                  <c:v>6.9560000000000004</c:v>
                </c:pt>
                <c:pt idx="7">
                  <c:v>6.9560000000000004</c:v>
                </c:pt>
                <c:pt idx="8">
                  <c:v>6.9560000000000004</c:v>
                </c:pt>
                <c:pt idx="9">
                  <c:v>6.9560000000000004</c:v>
                </c:pt>
                <c:pt idx="10">
                  <c:v>6.9560000000000004</c:v>
                </c:pt>
                <c:pt idx="11">
                  <c:v>6.9560000000000004</c:v>
                </c:pt>
                <c:pt idx="12">
                  <c:v>6.9560000000000004</c:v>
                </c:pt>
                <c:pt idx="13">
                  <c:v>6.9560000000000004</c:v>
                </c:pt>
                <c:pt idx="14">
                  <c:v>6.9560000000000004</c:v>
                </c:pt>
                <c:pt idx="15">
                  <c:v>6.9560000000000004</c:v>
                </c:pt>
                <c:pt idx="16">
                  <c:v>6.9560000000000004</c:v>
                </c:pt>
                <c:pt idx="17">
                  <c:v>6.9560000000000004</c:v>
                </c:pt>
                <c:pt idx="18">
                  <c:v>6.9560000000000004</c:v>
                </c:pt>
                <c:pt idx="19">
                  <c:v>6.9560000000000004</c:v>
                </c:pt>
                <c:pt idx="20">
                  <c:v>6.9560000000000004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174400"/>
        <c:axId val="1207169696"/>
      </c:areaChart>
      <c:lineChart>
        <c:grouping val="stacked"/>
        <c:varyColors val="0"/>
        <c:ser>
          <c:idx val="1"/>
          <c:order val="1"/>
          <c:tx>
            <c:strRef>
              <c:f>'6-3'!$A$22</c:f>
              <c:strCache>
                <c:ptCount val="1"/>
                <c:pt idx="0">
                  <c:v>Demanda Costa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'6-3'!$B$20:$V$20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'6-3'!$B$22:$V$22</c:f>
              <c:numCache>
                <c:formatCode>#,##0.0</c:formatCode>
                <c:ptCount val="21"/>
                <c:pt idx="0">
                  <c:v>5.9888270085700404</c:v>
                </c:pt>
                <c:pt idx="1">
                  <c:v>6.3428433982775037</c:v>
                </c:pt>
                <c:pt idx="2">
                  <c:v>6.6608412570478936</c:v>
                </c:pt>
                <c:pt idx="3">
                  <c:v>6.9386416393028796</c:v>
                </c:pt>
                <c:pt idx="4">
                  <c:v>7.2126610707965151</c:v>
                </c:pt>
                <c:pt idx="5">
                  <c:v>7.4618058262286358</c:v>
                </c:pt>
                <c:pt idx="6">
                  <c:v>7.7226914287617907</c:v>
                </c:pt>
                <c:pt idx="7">
                  <c:v>7.8737304618073027</c:v>
                </c:pt>
                <c:pt idx="8">
                  <c:v>8.1923253128031703</c:v>
                </c:pt>
                <c:pt idx="9">
                  <c:v>8.5043532493187985</c:v>
                </c:pt>
                <c:pt idx="10">
                  <c:v>8.8171771754683945</c:v>
                </c:pt>
                <c:pt idx="11">
                  <c:v>9.1204492260103702</c:v>
                </c:pt>
                <c:pt idx="12">
                  <c:v>9.4175523568890895</c:v>
                </c:pt>
                <c:pt idx="13">
                  <c:v>9.7072925836536008</c:v>
                </c:pt>
                <c:pt idx="14">
                  <c:v>9.9817100099642211</c:v>
                </c:pt>
                <c:pt idx="15">
                  <c:v>10.240804635820947</c:v>
                </c:pt>
                <c:pt idx="16">
                  <c:v>10.47860653896902</c:v>
                </c:pt>
                <c:pt idx="17">
                  <c:v>10.533529823712842</c:v>
                </c:pt>
                <c:pt idx="18">
                  <c:v>10.754416947139081</c:v>
                </c:pt>
                <c:pt idx="19">
                  <c:v>10.966548184591671</c:v>
                </c:pt>
                <c:pt idx="20">
                  <c:v>11.169923536070607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174400"/>
        <c:axId val="1207169696"/>
      </c:lineChart>
      <c:catAx>
        <c:axId val="120717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69696"/>
        <c:crosses val="autoZero"/>
        <c:auto val="1"/>
        <c:lblAlgn val="ctr"/>
        <c:lblOffset val="100"/>
        <c:noMultiLvlLbl val="0"/>
      </c:catAx>
      <c:valAx>
        <c:axId val="1207169696"/>
        <c:scaling>
          <c:orientation val="minMax"/>
          <c:max val="1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6.2161616161616152E-3"/>
              <c:y val="0.416600555555555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74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492222222222221"/>
          <c:y val="0.92064527777777783"/>
          <c:w val="0.69975707070707072"/>
          <c:h val="6.48441666666666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44175084175083"/>
          <c:y val="0.13223947550034507"/>
          <c:w val="0.48536060197108039"/>
          <c:h val="0.74326913669401562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0CAC77">
                  <a:alpha val="68000"/>
                </a:srgbClr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5B9D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00BC70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00B0F0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F57913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7"/>
            <c:bubble3D val="0"/>
            <c:spPr>
              <a:solidFill>
                <a:srgbClr val="C8B328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8"/>
            <c:bubble3D val="0"/>
            <c:spPr>
              <a:solidFill>
                <a:srgbClr val="7DD200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9"/>
            <c:bubble3D val="0"/>
            <c:spPr>
              <a:solidFill>
                <a:srgbClr val="02335E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10"/>
            <c:bubble3D val="0"/>
            <c:spPr>
              <a:solidFill>
                <a:srgbClr val="548D00"/>
              </a:solidFill>
              <a:ln w="19050">
                <a:solidFill>
                  <a:schemeClr val="bg1"/>
                </a:solidFill>
              </a:ln>
              <a:effectLst/>
            </c:spPr>
          </c:dPt>
          <c:dPt>
            <c:idx val="1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0.10068703703703707"/>
                  <c:y val="6.775362318840579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5727380292336E-2"/>
                  <c:y val="-1.71240264923521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3088851741970125E-4"/>
                  <c:y val="-3.85260932409984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6.3666161616161621E-2"/>
                  <c:y val="-3.68717342009267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4158217541530572E-2"/>
                  <c:y val="3.17344616313938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1822906337147414"/>
                  <c:y val="2.00078743554893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7559676794823537E-2"/>
                  <c:y val="4.717332211507346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8916555698116898E-2"/>
                  <c:y val="6.61459344594740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1682701453451895E-2"/>
                  <c:y val="9.5172103207990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1.4195959595959517E-2"/>
                  <c:y val="3.339273390515626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259275149385949E-2"/>
                  <c:y val="-1.858536664293573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1.6219276094276095E-2"/>
                  <c:y val="-3.10034013605442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'2-7'!$A$6:$A$17</c:f>
              <c:strCache>
                <c:ptCount val="12"/>
                <c:pt idx="0">
                  <c:v>Iran</c:v>
                </c:pt>
                <c:pt idx="1">
                  <c:v>Canadá</c:v>
                </c:pt>
                <c:pt idx="2">
                  <c:v>Alemania</c:v>
                </c:pt>
                <c:pt idx="3">
                  <c:v>Corea del Sur</c:v>
                </c:pt>
                <c:pt idx="4">
                  <c:v>Rusia</c:v>
                </c:pt>
                <c:pt idx="5">
                  <c:v>Brasil</c:v>
                </c:pt>
                <c:pt idx="6">
                  <c:v>Arabia Saudita</c:v>
                </c:pt>
                <c:pt idx="7">
                  <c:v>Japón</c:v>
                </c:pt>
                <c:pt idx="8">
                  <c:v>India</c:v>
                </c:pt>
                <c:pt idx="9">
                  <c:v>China</c:v>
                </c:pt>
                <c:pt idx="10">
                  <c:v>Estados Unidos</c:v>
                </c:pt>
                <c:pt idx="11">
                  <c:v>Resto</c:v>
                </c:pt>
              </c:strCache>
            </c:strRef>
          </c:cat>
          <c:val>
            <c:numRef>
              <c:f>'2-7'!$B$6:$B$17</c:f>
              <c:numCache>
                <c:formatCode>#,##0</c:formatCode>
                <c:ptCount val="12"/>
                <c:pt idx="0">
                  <c:v>1816</c:v>
                </c:pt>
                <c:pt idx="1">
                  <c:v>2428</c:v>
                </c:pt>
                <c:pt idx="2">
                  <c:v>2447</c:v>
                </c:pt>
                <c:pt idx="3">
                  <c:v>2796</c:v>
                </c:pt>
                <c:pt idx="4">
                  <c:v>3224</c:v>
                </c:pt>
                <c:pt idx="5">
                  <c:v>3017</c:v>
                </c:pt>
                <c:pt idx="6">
                  <c:v>3918</c:v>
                </c:pt>
                <c:pt idx="7">
                  <c:v>3988</c:v>
                </c:pt>
                <c:pt idx="8">
                  <c:v>4690</c:v>
                </c:pt>
                <c:pt idx="9">
                  <c:v>12799</c:v>
                </c:pt>
                <c:pt idx="10">
                  <c:v>19880</c:v>
                </c:pt>
                <c:pt idx="11">
                  <c:v>37183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sz="1200" b="1">
                <a:latin typeface="+mj-lt"/>
                <a:cs typeface="Arial" panose="020B0604020202020204" pitchFamily="34" charset="0"/>
              </a:rPr>
              <a:t>ACPM - Interior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81105805085158"/>
          <c:y val="2.1247249922895034E-2"/>
          <c:w val="0.88535371035506305"/>
          <c:h val="0.76468499999999995"/>
        </c:manualLayout>
      </c:layout>
      <c:areaChart>
        <c:grouping val="stacked"/>
        <c:varyColors val="0"/>
        <c:ser>
          <c:idx val="0"/>
          <c:order val="0"/>
          <c:tx>
            <c:strRef>
              <c:f>'6-4'!$A$5</c:f>
              <c:strCache>
                <c:ptCount val="1"/>
                <c:pt idx="0">
                  <c:v>Oferta Interior</c:v>
                </c:pt>
              </c:strCache>
            </c:strRef>
          </c:tx>
          <c:spPr>
            <a:solidFill>
              <a:srgbClr val="6EA92D"/>
            </a:solidFill>
            <a:ln>
              <a:noFill/>
            </a:ln>
            <a:effectLst/>
          </c:spPr>
          <c:cat>
            <c:numRef>
              <c:f>'6-4'!$B$4:$V$4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'6-4'!$B$5:$V$5</c:f>
              <c:numCache>
                <c:formatCode>#,##0.0</c:formatCode>
                <c:ptCount val="21"/>
                <c:pt idx="0">
                  <c:v>64.162999999999997</c:v>
                </c:pt>
                <c:pt idx="1">
                  <c:v>64.162999999999997</c:v>
                </c:pt>
                <c:pt idx="2">
                  <c:v>64.162999999999997</c:v>
                </c:pt>
                <c:pt idx="3">
                  <c:v>64.162999999999997</c:v>
                </c:pt>
                <c:pt idx="4">
                  <c:v>64.162999999999997</c:v>
                </c:pt>
                <c:pt idx="5">
                  <c:v>64.162999999999997</c:v>
                </c:pt>
                <c:pt idx="6">
                  <c:v>64.162999999999997</c:v>
                </c:pt>
                <c:pt idx="7">
                  <c:v>64.162999999999997</c:v>
                </c:pt>
                <c:pt idx="8">
                  <c:v>64.162999999999997</c:v>
                </c:pt>
                <c:pt idx="9">
                  <c:v>64.162999999999997</c:v>
                </c:pt>
                <c:pt idx="10">
                  <c:v>64.162999999999997</c:v>
                </c:pt>
                <c:pt idx="11">
                  <c:v>64.162999999999997</c:v>
                </c:pt>
                <c:pt idx="12">
                  <c:v>64.162999999999997</c:v>
                </c:pt>
                <c:pt idx="13">
                  <c:v>64.162999999999997</c:v>
                </c:pt>
                <c:pt idx="14">
                  <c:v>64.162999999999997</c:v>
                </c:pt>
                <c:pt idx="15">
                  <c:v>64.162999999999997</c:v>
                </c:pt>
                <c:pt idx="16">
                  <c:v>64.162999999999997</c:v>
                </c:pt>
                <c:pt idx="17">
                  <c:v>64.162999999999997</c:v>
                </c:pt>
                <c:pt idx="18">
                  <c:v>64.162999999999997</c:v>
                </c:pt>
                <c:pt idx="19">
                  <c:v>64.162999999999997</c:v>
                </c:pt>
                <c:pt idx="20">
                  <c:v>64.162999999999997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174008"/>
        <c:axId val="1207172440"/>
      </c:areaChart>
      <c:lineChart>
        <c:grouping val="standard"/>
        <c:varyColors val="0"/>
        <c:ser>
          <c:idx val="1"/>
          <c:order val="1"/>
          <c:tx>
            <c:strRef>
              <c:f>'6-4'!$A$6</c:f>
              <c:strCache>
                <c:ptCount val="1"/>
                <c:pt idx="0">
                  <c:v>Demanda Interior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'6-4'!$B$4:$V$4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'6-4'!$B$6:$V$6</c:f>
              <c:numCache>
                <c:formatCode>#,##0.0</c:formatCode>
                <c:ptCount val="21"/>
                <c:pt idx="0">
                  <c:v>107.4769170127836</c:v>
                </c:pt>
                <c:pt idx="1">
                  <c:v>109.06530839835068</c:v>
                </c:pt>
                <c:pt idx="2">
                  <c:v>109.62618042980647</c:v>
                </c:pt>
                <c:pt idx="3">
                  <c:v>111.0412581043859</c:v>
                </c:pt>
                <c:pt idx="4">
                  <c:v>112.46629146000262</c:v>
                </c:pt>
                <c:pt idx="5">
                  <c:v>113.75593978411905</c:v>
                </c:pt>
                <c:pt idx="6">
                  <c:v>114.85531880917178</c:v>
                </c:pt>
                <c:pt idx="7">
                  <c:v>115.43961618897229</c:v>
                </c:pt>
                <c:pt idx="8">
                  <c:v>116.34644241268835</c:v>
                </c:pt>
                <c:pt idx="9">
                  <c:v>116.87140068992572</c:v>
                </c:pt>
                <c:pt idx="10">
                  <c:v>117.09162915081684</c:v>
                </c:pt>
                <c:pt idx="11">
                  <c:v>117.01420794497044</c:v>
                </c:pt>
                <c:pt idx="12">
                  <c:v>116.79535476098856</c:v>
                </c:pt>
                <c:pt idx="13">
                  <c:v>116.57362604557819</c:v>
                </c:pt>
                <c:pt idx="14">
                  <c:v>116.42090903805425</c:v>
                </c:pt>
                <c:pt idx="15">
                  <c:v>116.39240420218813</c:v>
                </c:pt>
                <c:pt idx="16">
                  <c:v>116.46899623172291</c:v>
                </c:pt>
                <c:pt idx="17">
                  <c:v>116.12163413918742</c:v>
                </c:pt>
                <c:pt idx="18">
                  <c:v>116.5035811347181</c:v>
                </c:pt>
                <c:pt idx="19">
                  <c:v>117.00820692689334</c:v>
                </c:pt>
                <c:pt idx="20">
                  <c:v>117.61283679175604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174008"/>
        <c:axId val="1207172440"/>
      </c:lineChart>
      <c:catAx>
        <c:axId val="1207174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72440"/>
        <c:crosses val="autoZero"/>
        <c:auto val="1"/>
        <c:lblAlgn val="ctr"/>
        <c:lblOffset val="100"/>
        <c:noMultiLvlLbl val="0"/>
      </c:catAx>
      <c:valAx>
        <c:axId val="120717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9355460308252254E-3"/>
              <c:y val="0.399146019670333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74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173570217858951"/>
          <c:y val="0.92064527777777783"/>
          <c:w val="0.82583531174777391"/>
          <c:h val="6.59402777777777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sz="1200" b="1">
                <a:latin typeface="+mj-lt"/>
                <a:cs typeface="Arial" panose="020B0604020202020204" pitchFamily="34" charset="0"/>
              </a:rPr>
              <a:t>Gasolina - Interior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1023063973063978E-2"/>
          <c:y val="3.3070262590194584E-2"/>
          <c:w val="0.875359595959596"/>
          <c:h val="0.78243583162004771"/>
        </c:manualLayout>
      </c:layout>
      <c:areaChart>
        <c:grouping val="stacked"/>
        <c:varyColors val="0"/>
        <c:ser>
          <c:idx val="0"/>
          <c:order val="0"/>
          <c:tx>
            <c:strRef>
              <c:f>'6-4'!$A$13</c:f>
              <c:strCache>
                <c:ptCount val="1"/>
                <c:pt idx="0">
                  <c:v>Oferta Interior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'6-4'!$B$4:$V$4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'6-4'!$B$13:$V$13</c:f>
              <c:numCache>
                <c:formatCode>#,##0.0</c:formatCode>
                <c:ptCount val="21"/>
                <c:pt idx="0">
                  <c:v>61.863999999999997</c:v>
                </c:pt>
                <c:pt idx="1">
                  <c:v>61.863999999999997</c:v>
                </c:pt>
                <c:pt idx="2">
                  <c:v>61.863999999999997</c:v>
                </c:pt>
                <c:pt idx="3">
                  <c:v>61.863999999999997</c:v>
                </c:pt>
                <c:pt idx="4">
                  <c:v>61.863999999999997</c:v>
                </c:pt>
                <c:pt idx="5">
                  <c:v>61.863999999999997</c:v>
                </c:pt>
                <c:pt idx="6">
                  <c:v>61.863999999999997</c:v>
                </c:pt>
                <c:pt idx="7">
                  <c:v>61.863999999999997</c:v>
                </c:pt>
                <c:pt idx="8">
                  <c:v>61.863999999999997</c:v>
                </c:pt>
                <c:pt idx="9">
                  <c:v>61.863999999999997</c:v>
                </c:pt>
                <c:pt idx="10">
                  <c:v>61.863999999999997</c:v>
                </c:pt>
                <c:pt idx="11">
                  <c:v>61.863999999999997</c:v>
                </c:pt>
                <c:pt idx="12">
                  <c:v>61.863999999999997</c:v>
                </c:pt>
                <c:pt idx="13">
                  <c:v>61.863999999999997</c:v>
                </c:pt>
                <c:pt idx="14">
                  <c:v>61.863999999999997</c:v>
                </c:pt>
                <c:pt idx="15">
                  <c:v>61.863999999999997</c:v>
                </c:pt>
                <c:pt idx="16">
                  <c:v>61.863999999999997</c:v>
                </c:pt>
                <c:pt idx="17">
                  <c:v>61.863999999999997</c:v>
                </c:pt>
                <c:pt idx="18">
                  <c:v>61.863999999999997</c:v>
                </c:pt>
                <c:pt idx="19">
                  <c:v>61.863999999999997</c:v>
                </c:pt>
                <c:pt idx="20">
                  <c:v>61.863999999999997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171264"/>
        <c:axId val="1207171656"/>
      </c:areaChart>
      <c:lineChart>
        <c:grouping val="standard"/>
        <c:varyColors val="0"/>
        <c:ser>
          <c:idx val="1"/>
          <c:order val="1"/>
          <c:tx>
            <c:strRef>
              <c:f>'6-4'!$A$14</c:f>
              <c:strCache>
                <c:ptCount val="1"/>
                <c:pt idx="0">
                  <c:v>Demanda Interior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'6-4'!$B$4:$V$4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'6-4'!$B$14:$V$14</c:f>
              <c:numCache>
                <c:formatCode>#,##0.0</c:formatCode>
                <c:ptCount val="21"/>
                <c:pt idx="0">
                  <c:v>104.92371666512817</c:v>
                </c:pt>
                <c:pt idx="1">
                  <c:v>108.11563897319961</c:v>
                </c:pt>
                <c:pt idx="2">
                  <c:v>108.69275597955826</c:v>
                </c:pt>
                <c:pt idx="3">
                  <c:v>110.97400187476212</c:v>
                </c:pt>
                <c:pt idx="4">
                  <c:v>112.3894801333981</c:v>
                </c:pt>
                <c:pt idx="5">
                  <c:v>113.52746510716155</c:v>
                </c:pt>
                <c:pt idx="6">
                  <c:v>114.82800925351823</c:v>
                </c:pt>
                <c:pt idx="7">
                  <c:v>115.72555051883229</c:v>
                </c:pt>
                <c:pt idx="8">
                  <c:v>117.77844234268143</c:v>
                </c:pt>
                <c:pt idx="9">
                  <c:v>119.82151575924176</c:v>
                </c:pt>
                <c:pt idx="10">
                  <c:v>121.71714794671156</c:v>
                </c:pt>
                <c:pt idx="11">
                  <c:v>123.38215483302081</c:v>
                </c:pt>
                <c:pt idx="12">
                  <c:v>124.84147276896078</c:v>
                </c:pt>
                <c:pt idx="13">
                  <c:v>126.17379054406368</c:v>
                </c:pt>
                <c:pt idx="14">
                  <c:v>127.23916692964791</c:v>
                </c:pt>
                <c:pt idx="15">
                  <c:v>127.97263486916476</c:v>
                </c:pt>
                <c:pt idx="16">
                  <c:v>128.35597734709287</c:v>
                </c:pt>
                <c:pt idx="17">
                  <c:v>125.96963933543543</c:v>
                </c:pt>
                <c:pt idx="18">
                  <c:v>126.39305969619458</c:v>
                </c:pt>
                <c:pt idx="19">
                  <c:v>126.68720866631071</c:v>
                </c:pt>
                <c:pt idx="20">
                  <c:v>126.85203906870986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171264"/>
        <c:axId val="1207171656"/>
      </c:lineChart>
      <c:catAx>
        <c:axId val="120717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71656"/>
        <c:crosses val="autoZero"/>
        <c:auto val="1"/>
        <c:lblAlgn val="ctr"/>
        <c:lblOffset val="100"/>
        <c:noMultiLvlLbl val="0"/>
      </c:catAx>
      <c:valAx>
        <c:axId val="1207171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8.3542087542087546E-3"/>
              <c:y val="0.41307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7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20311447811447811"/>
          <c:y val="0.91711750000000003"/>
          <c:w val="0.79688549805300624"/>
          <c:h val="6.56245689141599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sz="1200" b="1">
                <a:latin typeface="+mj-lt"/>
                <a:cs typeface="Arial" panose="020B0604020202020204" pitchFamily="34" charset="0"/>
              </a:rPr>
              <a:t>JET  - Interior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3141592697289124E-2"/>
          <c:y val="3.3070262590194584E-2"/>
          <c:w val="0.87324106023876091"/>
          <c:h val="0.77902638888888887"/>
        </c:manualLayout>
      </c:layout>
      <c:areaChart>
        <c:grouping val="stacked"/>
        <c:varyColors val="0"/>
        <c:ser>
          <c:idx val="0"/>
          <c:order val="0"/>
          <c:tx>
            <c:strRef>
              <c:f>'6-4'!$A$21</c:f>
              <c:strCache>
                <c:ptCount val="1"/>
                <c:pt idx="0">
                  <c:v>Oferta Interior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'6-4'!$B$20:$V$20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'6-4'!$B$21:$V$21</c:f>
              <c:numCache>
                <c:formatCode>#,##0.0</c:formatCode>
                <c:ptCount val="21"/>
                <c:pt idx="0">
                  <c:v>21.109000000000002</c:v>
                </c:pt>
                <c:pt idx="1">
                  <c:v>21.109000000000002</c:v>
                </c:pt>
                <c:pt idx="2">
                  <c:v>21.109000000000002</c:v>
                </c:pt>
                <c:pt idx="3">
                  <c:v>21.109000000000002</c:v>
                </c:pt>
                <c:pt idx="4">
                  <c:v>21.109000000000002</c:v>
                </c:pt>
                <c:pt idx="5">
                  <c:v>21.109000000000002</c:v>
                </c:pt>
                <c:pt idx="6">
                  <c:v>21.109000000000002</c:v>
                </c:pt>
                <c:pt idx="7">
                  <c:v>21.109000000000002</c:v>
                </c:pt>
                <c:pt idx="8">
                  <c:v>21.109000000000002</c:v>
                </c:pt>
                <c:pt idx="9">
                  <c:v>21.109000000000002</c:v>
                </c:pt>
                <c:pt idx="10">
                  <c:v>21.109000000000002</c:v>
                </c:pt>
                <c:pt idx="11">
                  <c:v>21.109000000000002</c:v>
                </c:pt>
                <c:pt idx="12">
                  <c:v>21.109000000000002</c:v>
                </c:pt>
                <c:pt idx="13">
                  <c:v>21.109000000000002</c:v>
                </c:pt>
                <c:pt idx="14">
                  <c:v>21.109000000000002</c:v>
                </c:pt>
                <c:pt idx="15">
                  <c:v>21.109000000000002</c:v>
                </c:pt>
                <c:pt idx="16">
                  <c:v>21.109000000000002</c:v>
                </c:pt>
                <c:pt idx="17">
                  <c:v>21.109000000000002</c:v>
                </c:pt>
                <c:pt idx="18">
                  <c:v>21.109000000000002</c:v>
                </c:pt>
                <c:pt idx="19">
                  <c:v>21.109000000000002</c:v>
                </c:pt>
                <c:pt idx="20">
                  <c:v>21.109000000000002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172832"/>
        <c:axId val="1207168912"/>
      </c:areaChart>
      <c:lineChart>
        <c:grouping val="stacked"/>
        <c:varyColors val="0"/>
        <c:ser>
          <c:idx val="1"/>
          <c:order val="1"/>
          <c:tx>
            <c:strRef>
              <c:f>'6-4'!$A$22</c:f>
              <c:strCache>
                <c:ptCount val="1"/>
                <c:pt idx="0">
                  <c:v>Demanda Interior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#REF!$B$3:$V$3</c:f>
            </c:multiLvlStrRef>
          </c:cat>
          <c:val>
            <c:numRef>
              <c:f>'6-4'!$B$22:$V$22</c:f>
              <c:numCache>
                <c:formatCode>#,##0.0</c:formatCode>
                <c:ptCount val="21"/>
                <c:pt idx="0">
                  <c:v>24.106173127161814</c:v>
                </c:pt>
                <c:pt idx="1">
                  <c:v>25.531156745477841</c:v>
                </c:pt>
                <c:pt idx="2">
                  <c:v>26.811158893914605</c:v>
                </c:pt>
                <c:pt idx="3">
                  <c:v>27.929358517955748</c:v>
                </c:pt>
                <c:pt idx="4">
                  <c:v>29.032339092672533</c:v>
                </c:pt>
                <c:pt idx="5">
                  <c:v>30.035194342887074</c:v>
                </c:pt>
                <c:pt idx="6">
                  <c:v>31.085308746266687</c:v>
                </c:pt>
                <c:pt idx="7">
                  <c:v>31.693269716644341</c:v>
                </c:pt>
                <c:pt idx="8">
                  <c:v>32.975674872869163</c:v>
                </c:pt>
                <c:pt idx="9">
                  <c:v>34.231646943425403</c:v>
                </c:pt>
                <c:pt idx="10">
                  <c:v>35.490823024365696</c:v>
                </c:pt>
                <c:pt idx="11">
                  <c:v>36.711550980697126</c:v>
                </c:pt>
                <c:pt idx="12">
                  <c:v>37.907447856552025</c:v>
                </c:pt>
                <c:pt idx="13">
                  <c:v>39.073707636354229</c:v>
                </c:pt>
                <c:pt idx="14">
                  <c:v>40.178290216263065</c:v>
                </c:pt>
                <c:pt idx="15">
                  <c:v>41.221195596278484</c:v>
                </c:pt>
                <c:pt idx="16">
                  <c:v>42.178393698520004</c:v>
                </c:pt>
                <c:pt idx="17">
                  <c:v>42.399470415020971</c:v>
                </c:pt>
                <c:pt idx="18">
                  <c:v>43.288583296600962</c:v>
                </c:pt>
                <c:pt idx="19">
                  <c:v>44.142452063956142</c:v>
                </c:pt>
                <c:pt idx="20">
                  <c:v>44.961076717086549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172832"/>
        <c:axId val="1207168912"/>
      </c:lineChart>
      <c:catAx>
        <c:axId val="120717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68912"/>
        <c:crosses val="autoZero"/>
        <c:auto val="1"/>
        <c:lblAlgn val="ctr"/>
        <c:lblOffset val="100"/>
        <c:noMultiLvlLbl val="0"/>
      </c:catAx>
      <c:valAx>
        <c:axId val="1207168912"/>
        <c:scaling>
          <c:orientation val="minMax"/>
          <c:max val="4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6.2161616161616152E-3"/>
              <c:y val="0.416600555555555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72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492222222222221"/>
          <c:y val="0.92064527777777783"/>
          <c:w val="0.69975707070707072"/>
          <c:h val="6.48441666666666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07407407407394E-2"/>
          <c:y val="2.1528333333333333E-2"/>
          <c:w val="0.89096430976430974"/>
          <c:h val="0.77409222222222218"/>
        </c:manualLayout>
      </c:layout>
      <c:areaChart>
        <c:grouping val="stacked"/>
        <c:varyColors val="0"/>
        <c:ser>
          <c:idx val="2"/>
          <c:order val="0"/>
          <c:tx>
            <c:strRef>
              <c:f>'6-5'!$A$8</c:f>
              <c:strCache>
                <c:ptCount val="1"/>
                <c:pt idx="0">
                  <c:v>ACPM</c:v>
                </c:pt>
              </c:strCache>
            </c:strRef>
          </c:tx>
          <c:spPr>
            <a:solidFill>
              <a:srgbClr val="548D00"/>
            </a:solidFill>
            <a:ln w="25400">
              <a:noFill/>
            </a:ln>
            <a:effectLst/>
          </c:spPr>
          <c:cat>
            <c:numRef>
              <c:f>'6-5'!$B$6:$V$6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'6-5'!$B$8:$V$8</c:f>
              <c:numCache>
                <c:formatCode>0.0</c:formatCode>
                <c:ptCount val="21"/>
                <c:pt idx="0">
                  <c:v>43.313917012783598</c:v>
                </c:pt>
                <c:pt idx="1">
                  <c:v>44.902308398350684</c:v>
                </c:pt>
                <c:pt idx="2">
                  <c:v>45.463180429806464</c:v>
                </c:pt>
                <c:pt idx="3">
                  <c:v>46.878258104385907</c:v>
                </c:pt>
                <c:pt idx="4">
                  <c:v>48.147870836635917</c:v>
                </c:pt>
                <c:pt idx="5">
                  <c:v>47.829369243999913</c:v>
                </c:pt>
                <c:pt idx="6">
                  <c:v>47.557034158090275</c:v>
                </c:pt>
                <c:pt idx="7">
                  <c:v>47.412530373507515</c:v>
                </c:pt>
                <c:pt idx="8">
                  <c:v>47.188762682357961</c:v>
                </c:pt>
                <c:pt idx="9">
                  <c:v>47.058811799539292</c:v>
                </c:pt>
                <c:pt idx="10">
                  <c:v>47.004713512569289</c:v>
                </c:pt>
                <c:pt idx="11">
                  <c:v>47.024296827575306</c:v>
                </c:pt>
                <c:pt idx="12">
                  <c:v>47.077917653712888</c:v>
                </c:pt>
                <c:pt idx="13">
                  <c:v>47.132362212992781</c:v>
                </c:pt>
                <c:pt idx="14">
                  <c:v>47.170878246017438</c:v>
                </c:pt>
                <c:pt idx="15">
                  <c:v>47.17745741990548</c:v>
                </c:pt>
                <c:pt idx="16">
                  <c:v>47.158922386577586</c:v>
                </c:pt>
                <c:pt idx="17">
                  <c:v>47.244774931780832</c:v>
                </c:pt>
                <c:pt idx="18">
                  <c:v>47.150082977926793</c:v>
                </c:pt>
                <c:pt idx="19">
                  <c:v>47.025681916814897</c:v>
                </c:pt>
                <c:pt idx="20">
                  <c:v>46.87562831052535</c:v>
                </c:pt>
              </c:numCache>
            </c:numRef>
          </c:val>
        </c:ser>
        <c:ser>
          <c:idx val="1"/>
          <c:order val="1"/>
          <c:tx>
            <c:strRef>
              <c:f>'6-5'!$A$7</c:f>
              <c:strCache>
                <c:ptCount val="1"/>
                <c:pt idx="0">
                  <c:v>Gasolinas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'6-5'!$B$6:$V$6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'6-5'!$B$7:$V$7</c:f>
              <c:numCache>
                <c:formatCode>0.0</c:formatCode>
                <c:ptCount val="21"/>
                <c:pt idx="0">
                  <c:v>10.751754665075318</c:v>
                </c:pt>
                <c:pt idx="1">
                  <c:v>10.040425644741317</c:v>
                </c:pt>
                <c:pt idx="2">
                  <c:v>10.064359979503545</c:v>
                </c:pt>
                <c:pt idx="3">
                  <c:v>9.648407874706237</c:v>
                </c:pt>
                <c:pt idx="4">
                  <c:v>9.3903181333415304</c:v>
                </c:pt>
                <c:pt idx="5">
                  <c:v>9.1828331071044094</c:v>
                </c:pt>
                <c:pt idx="6">
                  <c:v>8.94569725346045</c:v>
                </c:pt>
                <c:pt idx="7">
                  <c:v>8.7820605187740224</c:v>
                </c:pt>
                <c:pt idx="8">
                  <c:v>8.4077423426221607</c:v>
                </c:pt>
                <c:pt idx="9">
                  <c:v>8.0352277591814847</c:v>
                </c:pt>
                <c:pt idx="10">
                  <c:v>7.6896019466503054</c:v>
                </c:pt>
                <c:pt idx="11">
                  <c:v>7.3860208329586348</c:v>
                </c:pt>
                <c:pt idx="12">
                  <c:v>7.1199187688979544</c:v>
                </c:pt>
                <c:pt idx="13">
                  <c:v>6.8770085440001747</c:v>
                </c:pt>
                <c:pt idx="14">
                  <c:v>6.6827389295838584</c:v>
                </c:pt>
                <c:pt idx="15">
                  <c:v>6.5490268691003077</c:v>
                </c:pt>
                <c:pt idx="16">
                  <c:v>6.4791113470282511</c:v>
                </c:pt>
                <c:pt idx="17">
                  <c:v>6.9142373353720137</c:v>
                </c:pt>
                <c:pt idx="18">
                  <c:v>6.8370176961309914</c:v>
                </c:pt>
                <c:pt idx="19">
                  <c:v>6.7834006662469255</c:v>
                </c:pt>
                <c:pt idx="20">
                  <c:v>6.7533390686460297</c:v>
                </c:pt>
              </c:numCache>
            </c:numRef>
          </c:val>
        </c:ser>
        <c:ser>
          <c:idx val="3"/>
          <c:order val="2"/>
          <c:tx>
            <c:strRef>
              <c:f>'6-5'!$A$9</c:f>
              <c:strCache>
                <c:ptCount val="1"/>
                <c:pt idx="0">
                  <c:v>JET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'6-5'!$B$6:$V$6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'6-5'!$B$9:$V$9</c:f>
              <c:numCache>
                <c:formatCode>0.0</c:formatCode>
                <c:ptCount val="21"/>
                <c:pt idx="0">
                  <c:v>0.96190899142995934</c:v>
                </c:pt>
                <c:pt idx="1">
                  <c:v>0.60789260172249582</c:v>
                </c:pt>
                <c:pt idx="2">
                  <c:v>0.28989474295210582</c:v>
                </c:pt>
                <c:pt idx="3">
                  <c:v>1.2094360697120464E-2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0.92299446180730316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169304"/>
        <c:axId val="1207176360"/>
      </c:areaChart>
      <c:catAx>
        <c:axId val="1207169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76360"/>
        <c:crosses val="autoZero"/>
        <c:auto val="1"/>
        <c:lblAlgn val="ctr"/>
        <c:lblOffset val="100"/>
        <c:noMultiLvlLbl val="0"/>
      </c:catAx>
      <c:valAx>
        <c:axId val="1207176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latin typeface="+mj-lt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7.7648148148148147E-3"/>
              <c:y val="0.363040555555555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69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323232323232382E-3"/>
          <c:y val="0.91511777777777781"/>
          <c:w val="0.97987744107744124"/>
          <c:h val="7.74330555555555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2609427609428"/>
          <c:y val="2.4782777777777779E-2"/>
          <c:w val="0.87378720538720533"/>
          <c:h val="0.78467555555555557"/>
        </c:manualLayout>
      </c:layout>
      <c:areaChart>
        <c:grouping val="stacked"/>
        <c:varyColors val="0"/>
        <c:ser>
          <c:idx val="2"/>
          <c:order val="0"/>
          <c:tx>
            <c:strRef>
              <c:f>'6-6'!$A$8</c:f>
              <c:strCache>
                <c:ptCount val="1"/>
                <c:pt idx="0">
                  <c:v>ACPM</c:v>
                </c:pt>
              </c:strCache>
            </c:strRef>
          </c:tx>
          <c:spPr>
            <a:solidFill>
              <a:srgbClr val="548D00"/>
            </a:solidFill>
            <a:ln>
              <a:noFill/>
            </a:ln>
            <a:effectLst/>
          </c:spPr>
          <c:cat>
            <c:numRef>
              <c:f>'6-6'!$B$6:$V$6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'6-6'!$B$8:$V$8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0.15542062336670642</c:v>
                </c:pt>
                <c:pt idx="5">
                  <c:v>1.7635705401191371</c:v>
                </c:pt>
                <c:pt idx="6">
                  <c:v>3.1352846510814998</c:v>
                </c:pt>
                <c:pt idx="7">
                  <c:v>3.8640858154647866</c:v>
                </c:pt>
                <c:pt idx="8">
                  <c:v>4.9946797303303905</c:v>
                </c:pt>
                <c:pt idx="9">
                  <c:v>5.6495888903864326</c:v>
                </c:pt>
                <c:pt idx="10">
                  <c:v>5.9239156382475482</c:v>
                </c:pt>
                <c:pt idx="11">
                  <c:v>5.8269111173951238</c:v>
                </c:pt>
                <c:pt idx="12">
                  <c:v>5.5544371072756693</c:v>
                </c:pt>
                <c:pt idx="13">
                  <c:v>5.2782638325854059</c:v>
                </c:pt>
                <c:pt idx="14">
                  <c:v>5.0870307920368072</c:v>
                </c:pt>
                <c:pt idx="15">
                  <c:v>5.0519467822826556</c:v>
                </c:pt>
                <c:pt idx="16">
                  <c:v>5.1470738451453215</c:v>
                </c:pt>
                <c:pt idx="17">
                  <c:v>4.7138592074065819</c:v>
                </c:pt>
                <c:pt idx="18">
                  <c:v>5.1904981567913051</c:v>
                </c:pt>
                <c:pt idx="19">
                  <c:v>5.819525010078447</c:v>
                </c:pt>
                <c:pt idx="20">
                  <c:v>6.574208481230686</c:v>
                </c:pt>
              </c:numCache>
            </c:numRef>
          </c:val>
        </c:ser>
        <c:ser>
          <c:idx val="1"/>
          <c:order val="1"/>
          <c:tx>
            <c:strRef>
              <c:f>'6-6'!$A$7</c:f>
              <c:strCache>
                <c:ptCount val="1"/>
                <c:pt idx="0">
                  <c:v>Gasolinas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cat>
            <c:numRef>
              <c:f>'6-6'!$B$6:$V$6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'6-6'!$B$7:$V$7</c:f>
              <c:numCache>
                <c:formatCode>0.0</c:formatCode>
                <c:ptCount val="21"/>
                <c:pt idx="0">
                  <c:v>32.245262000052854</c:v>
                </c:pt>
                <c:pt idx="1">
                  <c:v>36.148513328458286</c:v>
                </c:pt>
                <c:pt idx="2">
                  <c:v>36.70169600005471</c:v>
                </c:pt>
                <c:pt idx="3">
                  <c:v>39.398894000055883</c:v>
                </c:pt>
                <c:pt idx="4">
                  <c:v>41.072462000056561</c:v>
                </c:pt>
                <c:pt idx="5">
                  <c:v>42.417932000057142</c:v>
                </c:pt>
                <c:pt idx="6">
                  <c:v>43.955612000057776</c:v>
                </c:pt>
                <c:pt idx="7">
                  <c:v>45.016790000058258</c:v>
                </c:pt>
                <c:pt idx="8">
                  <c:v>47.444000000059269</c:v>
                </c:pt>
                <c:pt idx="9">
                  <c:v>49.859588000060278</c:v>
                </c:pt>
                <c:pt idx="10">
                  <c:v>52.100846000061246</c:v>
                </c:pt>
                <c:pt idx="11">
                  <c:v>54.069434000062159</c:v>
                </c:pt>
                <c:pt idx="12">
                  <c:v>55.794854000062827</c:v>
                </c:pt>
                <c:pt idx="13">
                  <c:v>57.370082000063498</c:v>
                </c:pt>
                <c:pt idx="14">
                  <c:v>58.629728000064048</c:v>
                </c:pt>
                <c:pt idx="15">
                  <c:v>59.496908000064437</c:v>
                </c:pt>
                <c:pt idx="16">
                  <c:v>59.950166000064613</c:v>
                </c:pt>
                <c:pt idx="17">
                  <c:v>57.12870200006342</c:v>
                </c:pt>
                <c:pt idx="18">
                  <c:v>57.629342000063588</c:v>
                </c:pt>
                <c:pt idx="19">
                  <c:v>57.977108000063772</c:v>
                </c:pt>
                <c:pt idx="20">
                  <c:v>58.172000000063825</c:v>
                </c:pt>
              </c:numCache>
            </c:numRef>
          </c:val>
        </c:ser>
        <c:ser>
          <c:idx val="3"/>
          <c:order val="2"/>
          <c:tx>
            <c:strRef>
              <c:f>'6-6'!$A$9</c:f>
              <c:strCache>
                <c:ptCount val="1"/>
                <c:pt idx="0">
                  <c:v>JET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  <a:ln>
              <a:noFill/>
            </a:ln>
            <a:effectLst/>
          </c:spPr>
          <c:cat>
            <c:numRef>
              <c:f>'6-6'!$B$6:$V$6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'6-6'!$B$9:$V$9</c:f>
              <c:numCache>
                <c:formatCode>0.0</c:formatCode>
                <c:ptCount val="21"/>
                <c:pt idx="0">
                  <c:v>2.0352641357318526</c:v>
                </c:pt>
                <c:pt idx="1">
                  <c:v>3.8142641437553455</c:v>
                </c:pt>
                <c:pt idx="2">
                  <c:v>5.4122641509624998</c:v>
                </c:pt>
                <c:pt idx="3">
                  <c:v>6.8082641572586278</c:v>
                </c:pt>
                <c:pt idx="4">
                  <c:v>7.9233390926725331</c:v>
                </c:pt>
                <c:pt idx="5">
                  <c:v>8.9261943428870723</c:v>
                </c:pt>
                <c:pt idx="6">
                  <c:v>9.9763087462666888</c:v>
                </c:pt>
                <c:pt idx="7">
                  <c:v>9.6612752548370366</c:v>
                </c:pt>
                <c:pt idx="8">
                  <c:v>11.86667487286916</c:v>
                </c:pt>
                <c:pt idx="9">
                  <c:v>13.122646943425403</c:v>
                </c:pt>
                <c:pt idx="10">
                  <c:v>14.381823024365694</c:v>
                </c:pt>
                <c:pt idx="11">
                  <c:v>15.602550980697124</c:v>
                </c:pt>
                <c:pt idx="12">
                  <c:v>16.798447856552027</c:v>
                </c:pt>
                <c:pt idx="13">
                  <c:v>17.96470763635423</c:v>
                </c:pt>
                <c:pt idx="14">
                  <c:v>19.069290216263063</c:v>
                </c:pt>
                <c:pt idx="15">
                  <c:v>20.112195596278486</c:v>
                </c:pt>
                <c:pt idx="16">
                  <c:v>21.069393698520006</c:v>
                </c:pt>
                <c:pt idx="17">
                  <c:v>21.290470415020973</c:v>
                </c:pt>
                <c:pt idx="18">
                  <c:v>22.179583296600963</c:v>
                </c:pt>
                <c:pt idx="19">
                  <c:v>23.033452063956144</c:v>
                </c:pt>
                <c:pt idx="20">
                  <c:v>23.85207671708655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166168"/>
        <c:axId val="1207165384"/>
      </c:areaChart>
      <c:catAx>
        <c:axId val="1207166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65384"/>
        <c:crosses val="autoZero"/>
        <c:auto val="1"/>
        <c:lblAlgn val="ctr"/>
        <c:lblOffset val="100"/>
        <c:noMultiLvlLbl val="0"/>
      </c:catAx>
      <c:valAx>
        <c:axId val="1207165384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CO" sz="1200" b="1">
                    <a:solidFill>
                      <a:sysClr val="windowText" lastClr="000000"/>
                    </a:solidFill>
                    <a:latin typeface="+mj-lt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9.9028619528619532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66168"/>
        <c:crosses val="autoZero"/>
        <c:crossBetween val="midCat"/>
        <c:majorUnit val="2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210437710437667E-3"/>
          <c:y val="0.91110361111111116"/>
          <c:w val="0.99090673400673401"/>
          <c:h val="8.80163888888888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/>
              <a:t>Oleoducto Araguaney  - Banadía</a:t>
            </a:r>
          </a:p>
        </c:rich>
      </c:tx>
      <c:layout>
        <c:manualLayout>
          <c:xMode val="edge"/>
          <c:yMode val="edge"/>
          <c:x val="0.33437609427609422"/>
          <c:y val="7.055555555555555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069360269360275E-2"/>
          <c:y val="6.7116111111111112E-2"/>
          <c:w val="0.87564797979797981"/>
          <c:h val="0.75645333333333331"/>
        </c:manualLayout>
      </c:layout>
      <c:areaChart>
        <c:grouping val="stacked"/>
        <c:varyColors val="0"/>
        <c:ser>
          <c:idx val="1"/>
          <c:order val="1"/>
          <c:tx>
            <c:strRef>
              <c:f>'7-1A'!$A$8</c:f>
              <c:strCache>
                <c:ptCount val="1"/>
                <c:pt idx="0">
                  <c:v>Santiago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cat>
            <c:numRef>
              <c:f>'7-1A'!$B$6:$V$6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'7-1A'!$B$8:$V$8</c:f>
              <c:numCache>
                <c:formatCode>0.0</c:formatCode>
                <c:ptCount val="21"/>
              </c:numCache>
            </c:numRef>
          </c:val>
        </c:ser>
        <c:ser>
          <c:idx val="2"/>
          <c:order val="2"/>
          <c:tx>
            <c:strRef>
              <c:f>'7-1A'!$A$9</c:f>
              <c:strCache>
                <c:ptCount val="1"/>
                <c:pt idx="0">
                  <c:v>Araguaney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'7-1A'!$B$6:$V$6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'7-1A'!$B$9:$V$9</c:f>
              <c:numCache>
                <c:formatCode>0.0</c:formatCode>
                <c:ptCount val="21"/>
                <c:pt idx="0">
                  <c:v>37.121720547945195</c:v>
                </c:pt>
                <c:pt idx="1">
                  <c:v>51.178548497267755</c:v>
                </c:pt>
                <c:pt idx="2">
                  <c:v>42.695863013698641</c:v>
                </c:pt>
                <c:pt idx="3">
                  <c:v>35.087755479452056</c:v>
                </c:pt>
                <c:pt idx="4">
                  <c:v>29.3817198630137</c:v>
                </c:pt>
                <c:pt idx="5">
                  <c:v>23.425793032786881</c:v>
                </c:pt>
                <c:pt idx="6">
                  <c:v>20.039065468737071</c:v>
                </c:pt>
                <c:pt idx="7">
                  <c:v>18.430817454742886</c:v>
                </c:pt>
                <c:pt idx="8">
                  <c:v>17.030218256657395</c:v>
                </c:pt>
                <c:pt idx="9">
                  <c:v>14.853543626883486</c:v>
                </c:pt>
                <c:pt idx="10">
                  <c:v>10.315015849191461</c:v>
                </c:pt>
                <c:pt idx="11">
                  <c:v>6.3529450917153545</c:v>
                </c:pt>
                <c:pt idx="12">
                  <c:v>3.2732112463785077</c:v>
                </c:pt>
                <c:pt idx="13">
                  <c:v>1.4624747267759561</c:v>
                </c:pt>
                <c:pt idx="14">
                  <c:v>0.55384931506849322</c:v>
                </c:pt>
                <c:pt idx="15">
                  <c:v>0.25533287671232874</c:v>
                </c:pt>
                <c:pt idx="16">
                  <c:v>0.19156164383561644</c:v>
                </c:pt>
                <c:pt idx="17">
                  <c:v>7.6368852459016395E-2</c:v>
                </c:pt>
                <c:pt idx="18">
                  <c:v>6.7859589041095889E-2</c:v>
                </c:pt>
                <c:pt idx="19">
                  <c:v>6.2058904109589037E-2</c:v>
                </c:pt>
                <c:pt idx="20">
                  <c:v>5.7803424657534241E-2</c:v>
                </c:pt>
              </c:numCache>
            </c:numRef>
          </c:val>
        </c:ser>
        <c:ser>
          <c:idx val="3"/>
          <c:order val="3"/>
          <c:tx>
            <c:strRef>
              <c:f>'7-1A'!$A$10</c:f>
              <c:strCache>
                <c:ptCount val="1"/>
                <c:pt idx="0">
                  <c:v>Porvenir</c:v>
                </c:pt>
              </c:strCache>
            </c:strRef>
          </c:tx>
          <c:spPr>
            <a:solidFill>
              <a:srgbClr val="005305"/>
            </a:solidFill>
            <a:ln>
              <a:noFill/>
            </a:ln>
            <a:effectLst/>
          </c:spPr>
          <c:cat>
            <c:numRef>
              <c:f>'7-1A'!$B$6:$V$6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'7-1A'!$B$10:$V$10</c:f>
              <c:numCache>
                <c:formatCode>0.0</c:formatCode>
                <c:ptCount val="21"/>
              </c:numCache>
            </c:numRef>
          </c:val>
        </c:ser>
        <c:ser>
          <c:idx val="4"/>
          <c:order val="4"/>
          <c:tx>
            <c:strRef>
              <c:f>'7-1A'!$A$11</c:f>
              <c:strCache>
                <c:ptCount val="1"/>
                <c:pt idx="0">
                  <c:v>Rubiales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'7-1A'!$B$6:$V$6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'7-1A'!$B$11:$V$11</c:f>
              <c:numCache>
                <c:formatCode>0.0</c:formatCode>
                <c:ptCount val="21"/>
                <c:pt idx="0">
                  <c:v>42.637488848497178</c:v>
                </c:pt>
                <c:pt idx="1">
                  <c:v>40.177579328034831</c:v>
                </c:pt>
                <c:pt idx="2">
                  <c:v>37.499506798579084</c:v>
                </c:pt>
                <c:pt idx="3">
                  <c:v>33.57304873510251</c:v>
                </c:pt>
                <c:pt idx="4">
                  <c:v>30.881029454699959</c:v>
                </c:pt>
                <c:pt idx="5">
                  <c:v>31.633600076894091</c:v>
                </c:pt>
                <c:pt idx="6">
                  <c:v>33.899861066556511</c:v>
                </c:pt>
                <c:pt idx="7">
                  <c:v>27.60399811373469</c:v>
                </c:pt>
                <c:pt idx="8">
                  <c:v>20.368869605743438</c:v>
                </c:pt>
                <c:pt idx="9">
                  <c:v>14.458091367766707</c:v>
                </c:pt>
                <c:pt idx="10">
                  <c:v>9.1811553221624855</c:v>
                </c:pt>
                <c:pt idx="11">
                  <c:v>5.0709530460074719</c:v>
                </c:pt>
                <c:pt idx="12">
                  <c:v>2.01391575606254</c:v>
                </c:pt>
                <c:pt idx="13">
                  <c:v>1.1601956884566793</c:v>
                </c:pt>
                <c:pt idx="14">
                  <c:v>0.58534309740420387</c:v>
                </c:pt>
                <c:pt idx="15">
                  <c:v>0.24761125162391057</c:v>
                </c:pt>
                <c:pt idx="16">
                  <c:v>0.16140435166982808</c:v>
                </c:pt>
                <c:pt idx="17">
                  <c:v>0.10521074695557917</c:v>
                </c:pt>
                <c:pt idx="18">
                  <c:v>6.8393802076527219E-2</c:v>
                </c:pt>
                <c:pt idx="19">
                  <c:v>4.4704354920687306E-2</c:v>
                </c:pt>
                <c:pt idx="20">
                  <c:v>2.9140345503163131E-2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165776"/>
        <c:axId val="1207166952"/>
      </c:areaChart>
      <c:lineChart>
        <c:grouping val="standard"/>
        <c:varyColors val="0"/>
        <c:ser>
          <c:idx val="0"/>
          <c:order val="0"/>
          <c:tx>
            <c:strRef>
              <c:f>'7-1A'!$A$7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'7-1A'!$B$6:$V$6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'7-1A'!$B$7:$V$7</c:f>
              <c:numCache>
                <c:formatCode>0.0</c:formatCode>
                <c:ptCount val="21"/>
                <c:pt idx="0">
                  <c:v>149.4</c:v>
                </c:pt>
                <c:pt idx="1">
                  <c:v>149.4</c:v>
                </c:pt>
                <c:pt idx="2">
                  <c:v>149.4</c:v>
                </c:pt>
                <c:pt idx="3">
                  <c:v>149.4</c:v>
                </c:pt>
                <c:pt idx="4">
                  <c:v>149.4</c:v>
                </c:pt>
                <c:pt idx="5">
                  <c:v>149.4</c:v>
                </c:pt>
                <c:pt idx="6">
                  <c:v>149.4</c:v>
                </c:pt>
                <c:pt idx="7">
                  <c:v>149.4</c:v>
                </c:pt>
                <c:pt idx="8">
                  <c:v>149.4</c:v>
                </c:pt>
                <c:pt idx="9">
                  <c:v>149.4</c:v>
                </c:pt>
                <c:pt idx="10">
                  <c:v>149.4</c:v>
                </c:pt>
                <c:pt idx="11">
                  <c:v>149.4</c:v>
                </c:pt>
                <c:pt idx="12">
                  <c:v>149.4</c:v>
                </c:pt>
                <c:pt idx="13">
                  <c:v>149.4</c:v>
                </c:pt>
                <c:pt idx="14">
                  <c:v>149.4</c:v>
                </c:pt>
                <c:pt idx="15">
                  <c:v>149.4</c:v>
                </c:pt>
                <c:pt idx="16">
                  <c:v>149.4</c:v>
                </c:pt>
                <c:pt idx="17">
                  <c:v>149.4</c:v>
                </c:pt>
                <c:pt idx="18">
                  <c:v>149.4</c:v>
                </c:pt>
                <c:pt idx="19">
                  <c:v>149.4</c:v>
                </c:pt>
                <c:pt idx="20">
                  <c:v>149.4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165776"/>
        <c:axId val="1207166952"/>
      </c:lineChart>
      <c:catAx>
        <c:axId val="120716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66952"/>
        <c:crosses val="autoZero"/>
        <c:auto val="1"/>
        <c:lblAlgn val="ctr"/>
        <c:lblOffset val="100"/>
        <c:noMultiLvlLbl val="0"/>
      </c:catAx>
      <c:valAx>
        <c:axId val="1207166952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 b="1"/>
                  <a:t>kBPD</a:t>
                </a:r>
              </a:p>
            </c:rich>
          </c:tx>
          <c:layout>
            <c:manualLayout>
              <c:xMode val="edge"/>
              <c:yMode val="edge"/>
              <c:x val="9.9028619528619532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65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3275666666666668"/>
          <c:w val="0.9948437710437712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/>
              <a:t>Oleoducto Banadía - Ayacucho</a:t>
            </a:r>
          </a:p>
        </c:rich>
      </c:tx>
      <c:layout>
        <c:manualLayout>
          <c:xMode val="edge"/>
          <c:yMode val="edge"/>
          <c:x val="0.31959680134680135"/>
          <c:y val="1.0583333333333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58787878787878"/>
          <c:y val="9.6191388888888896E-2"/>
          <c:w val="0.86068164983164985"/>
          <c:h val="0.71764777777777766"/>
        </c:manualLayout>
      </c:layout>
      <c:areaChart>
        <c:grouping val="stacked"/>
        <c:varyColors val="0"/>
        <c:ser>
          <c:idx val="1"/>
          <c:order val="1"/>
          <c:tx>
            <c:strRef>
              <c:f>'7-1A2'!$A$8</c:f>
              <c:strCache>
                <c:ptCount val="1"/>
                <c:pt idx="0">
                  <c:v>Banadia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cat>
            <c:numRef>
              <c:f>'7-1A2'!$D$6:$V$6</c:f>
              <c:numCache>
                <c:formatCode>General</c:formatCode>
                <c:ptCount val="19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</c:numCache>
            </c:numRef>
          </c:cat>
          <c:val>
            <c:numRef>
              <c:f>'7-1A2'!$B$8:$V$8</c:f>
              <c:numCache>
                <c:formatCode>0.0</c:formatCode>
                <c:ptCount val="21"/>
                <c:pt idx="0">
                  <c:v>0.11001095890410958</c:v>
                </c:pt>
                <c:pt idx="1">
                  <c:v>0.19145901639344262</c:v>
                </c:pt>
                <c:pt idx="2">
                  <c:v>0.18347945205479452</c:v>
                </c:pt>
                <c:pt idx="3">
                  <c:v>0.17533972602739725</c:v>
                </c:pt>
                <c:pt idx="4">
                  <c:v>0.16758630136986302</c:v>
                </c:pt>
                <c:pt idx="5">
                  <c:v>0.15975409836065574</c:v>
                </c:pt>
                <c:pt idx="6">
                  <c:v>0.15314794520547945</c:v>
                </c:pt>
                <c:pt idx="7">
                  <c:v>0.14641369863013698</c:v>
                </c:pt>
                <c:pt idx="8">
                  <c:v>0.13999726027397261</c:v>
                </c:pt>
                <c:pt idx="9">
                  <c:v>0.13350819672131145</c:v>
                </c:pt>
                <c:pt idx="10">
                  <c:v>0.12803835616438358</c:v>
                </c:pt>
                <c:pt idx="11">
                  <c:v>0.12245479452054794</c:v>
                </c:pt>
                <c:pt idx="12">
                  <c:v>6.8493150684931503E-2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'7-1A2'!$A$9</c:f>
              <c:strCache>
                <c:ptCount val="1"/>
                <c:pt idx="0">
                  <c:v>Caño Limon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cat>
            <c:numRef>
              <c:f>'7-1A2'!$D$6:$V$6</c:f>
              <c:numCache>
                <c:formatCode>General</c:formatCode>
                <c:ptCount val="19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</c:numCache>
            </c:numRef>
          </c:cat>
          <c:val>
            <c:numRef>
              <c:f>'7-1A2'!$B$9:$V$9</c:f>
              <c:numCache>
                <c:formatCode>0.0</c:formatCode>
                <c:ptCount val="21"/>
                <c:pt idx="0">
                  <c:v>42.930761643835609</c:v>
                </c:pt>
                <c:pt idx="1">
                  <c:v>46.765129781420768</c:v>
                </c:pt>
                <c:pt idx="2">
                  <c:v>35.646065753424665</c:v>
                </c:pt>
                <c:pt idx="3">
                  <c:v>27.480558219178082</c:v>
                </c:pt>
                <c:pt idx="4">
                  <c:v>21.667823287671229</c:v>
                </c:pt>
                <c:pt idx="5">
                  <c:v>16.737119535519128</c:v>
                </c:pt>
                <c:pt idx="6">
                  <c:v>7.8003808219178081</c:v>
                </c:pt>
                <c:pt idx="7">
                  <c:v>0.49091232876712332</c:v>
                </c:pt>
                <c:pt idx="8">
                  <c:v>0.37704657534246577</c:v>
                </c:pt>
                <c:pt idx="9">
                  <c:v>0.30202185792349728</c:v>
                </c:pt>
                <c:pt idx="10">
                  <c:v>0.2515849315068493</c:v>
                </c:pt>
                <c:pt idx="11">
                  <c:v>0.21271917808219176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3"/>
          <c:order val="3"/>
          <c:tx>
            <c:strRef>
              <c:f>'7-1A2'!$A$10</c:f>
              <c:strCache>
                <c:ptCount val="1"/>
                <c:pt idx="0">
                  <c:v>Araguaney Liv.</c:v>
                </c:pt>
              </c:strCache>
            </c:strRef>
          </c:tx>
          <c:spPr>
            <a:pattFill prst="pct50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numRef>
              <c:f>'7-1A2'!$D$6:$V$6</c:f>
              <c:numCache>
                <c:formatCode>General</c:formatCode>
                <c:ptCount val="19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</c:numCache>
            </c:numRef>
          </c:cat>
          <c:val>
            <c:numRef>
              <c:f>'7-1A2'!$B$10:$V$10</c:f>
              <c:numCache>
                <c:formatCode>0.0</c:formatCode>
                <c:ptCount val="21"/>
                <c:pt idx="0">
                  <c:v>37.121720547945195</c:v>
                </c:pt>
                <c:pt idx="1">
                  <c:v>51.178548497267755</c:v>
                </c:pt>
                <c:pt idx="2">
                  <c:v>42.695863013698641</c:v>
                </c:pt>
                <c:pt idx="3">
                  <c:v>35.087755479452056</c:v>
                </c:pt>
                <c:pt idx="4">
                  <c:v>29.3817198630137</c:v>
                </c:pt>
                <c:pt idx="5">
                  <c:v>23.425793032786881</c:v>
                </c:pt>
                <c:pt idx="6">
                  <c:v>20.039065468737071</c:v>
                </c:pt>
                <c:pt idx="7">
                  <c:v>18.430817454742886</c:v>
                </c:pt>
                <c:pt idx="8">
                  <c:v>17.030218256657395</c:v>
                </c:pt>
                <c:pt idx="9">
                  <c:v>14.853543626883486</c:v>
                </c:pt>
                <c:pt idx="10">
                  <c:v>10.315015849191461</c:v>
                </c:pt>
                <c:pt idx="11">
                  <c:v>6.3529450917153545</c:v>
                </c:pt>
                <c:pt idx="12">
                  <c:v>3.2732112463785077</c:v>
                </c:pt>
                <c:pt idx="13">
                  <c:v>1.4624747267759561</c:v>
                </c:pt>
                <c:pt idx="14">
                  <c:v>0.55384931506849322</c:v>
                </c:pt>
                <c:pt idx="15">
                  <c:v>0.25533287671232874</c:v>
                </c:pt>
                <c:pt idx="16">
                  <c:v>0.19156164383561644</c:v>
                </c:pt>
                <c:pt idx="17">
                  <c:v>7.6368852459016395E-2</c:v>
                </c:pt>
                <c:pt idx="18">
                  <c:v>6.7859589041095889E-2</c:v>
                </c:pt>
                <c:pt idx="19">
                  <c:v>6.2058904109589037E-2</c:v>
                </c:pt>
                <c:pt idx="20">
                  <c:v>5.7803424657534241E-2</c:v>
                </c:pt>
              </c:numCache>
            </c:numRef>
          </c:val>
        </c:ser>
        <c:ser>
          <c:idx val="4"/>
          <c:order val="4"/>
          <c:tx>
            <c:strRef>
              <c:f>'7-1A2'!$A$11</c:f>
              <c:strCache>
                <c:ptCount val="1"/>
                <c:pt idx="0">
                  <c:v>Araguaney Pes.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'7-1A2'!$D$6:$V$6</c:f>
              <c:numCache>
                <c:formatCode>General</c:formatCode>
                <c:ptCount val="19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</c:numCache>
            </c:numRef>
          </c:cat>
          <c:val>
            <c:numRef>
              <c:f>'7-1A2'!$B$11:$V$11</c:f>
              <c:numCache>
                <c:formatCode>0.0</c:formatCode>
                <c:ptCount val="21"/>
                <c:pt idx="0">
                  <c:v>42.637488848497178</c:v>
                </c:pt>
                <c:pt idx="1">
                  <c:v>40.177579328034831</c:v>
                </c:pt>
                <c:pt idx="2">
                  <c:v>37.499506798579084</c:v>
                </c:pt>
                <c:pt idx="3">
                  <c:v>33.57304873510251</c:v>
                </c:pt>
                <c:pt idx="4">
                  <c:v>30.881029454699959</c:v>
                </c:pt>
                <c:pt idx="5">
                  <c:v>31.633600076894091</c:v>
                </c:pt>
                <c:pt idx="6">
                  <c:v>33.899861066556511</c:v>
                </c:pt>
                <c:pt idx="7">
                  <c:v>27.60399811373469</c:v>
                </c:pt>
                <c:pt idx="8">
                  <c:v>20.368869605743438</c:v>
                </c:pt>
                <c:pt idx="9">
                  <c:v>14.458091367766707</c:v>
                </c:pt>
                <c:pt idx="10">
                  <c:v>9.1811553221624855</c:v>
                </c:pt>
                <c:pt idx="11">
                  <c:v>5.0709530460074719</c:v>
                </c:pt>
                <c:pt idx="12">
                  <c:v>2.01391575606254</c:v>
                </c:pt>
                <c:pt idx="13">
                  <c:v>1.1601956884566793</c:v>
                </c:pt>
                <c:pt idx="14">
                  <c:v>0.58534309740420387</c:v>
                </c:pt>
                <c:pt idx="15">
                  <c:v>0.24761125162391057</c:v>
                </c:pt>
                <c:pt idx="16">
                  <c:v>0.16140435166982808</c:v>
                </c:pt>
                <c:pt idx="17">
                  <c:v>0.10521074695557917</c:v>
                </c:pt>
                <c:pt idx="18">
                  <c:v>6.8393802076527219E-2</c:v>
                </c:pt>
                <c:pt idx="19">
                  <c:v>4.4704354920687306E-2</c:v>
                </c:pt>
                <c:pt idx="20">
                  <c:v>2.9140345503163131E-2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175184"/>
        <c:axId val="1207167344"/>
      </c:areaChart>
      <c:lineChart>
        <c:grouping val="standard"/>
        <c:varyColors val="0"/>
        <c:ser>
          <c:idx val="0"/>
          <c:order val="0"/>
          <c:tx>
            <c:strRef>
              <c:f>'7-1A2'!$A$7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'7-1A2'!$B$6:$V$6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'7-1A2'!$B$7:$V$7</c:f>
              <c:numCache>
                <c:formatCode>0</c:formatCode>
                <c:ptCount val="21"/>
                <c:pt idx="0">
                  <c:v>198</c:v>
                </c:pt>
                <c:pt idx="1">
                  <c:v>198</c:v>
                </c:pt>
                <c:pt idx="2">
                  <c:v>198</c:v>
                </c:pt>
                <c:pt idx="3">
                  <c:v>198</c:v>
                </c:pt>
                <c:pt idx="4">
                  <c:v>198</c:v>
                </c:pt>
                <c:pt idx="5">
                  <c:v>198</c:v>
                </c:pt>
                <c:pt idx="6">
                  <c:v>198</c:v>
                </c:pt>
                <c:pt idx="7">
                  <c:v>198</c:v>
                </c:pt>
                <c:pt idx="8">
                  <c:v>198</c:v>
                </c:pt>
                <c:pt idx="9">
                  <c:v>198</c:v>
                </c:pt>
                <c:pt idx="10">
                  <c:v>198</c:v>
                </c:pt>
                <c:pt idx="11">
                  <c:v>198</c:v>
                </c:pt>
                <c:pt idx="12">
                  <c:v>198</c:v>
                </c:pt>
                <c:pt idx="13">
                  <c:v>198</c:v>
                </c:pt>
                <c:pt idx="14">
                  <c:v>198</c:v>
                </c:pt>
                <c:pt idx="15">
                  <c:v>198</c:v>
                </c:pt>
                <c:pt idx="16">
                  <c:v>198</c:v>
                </c:pt>
                <c:pt idx="17">
                  <c:v>198</c:v>
                </c:pt>
                <c:pt idx="18">
                  <c:v>198</c:v>
                </c:pt>
                <c:pt idx="19">
                  <c:v>198</c:v>
                </c:pt>
                <c:pt idx="20">
                  <c:v>198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175184"/>
        <c:axId val="1207167344"/>
      </c:lineChart>
      <c:catAx>
        <c:axId val="120717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67344"/>
        <c:crosses val="autoZero"/>
        <c:auto val="1"/>
        <c:lblAlgn val="ctr"/>
        <c:lblOffset val="100"/>
        <c:noMultiLvlLbl val="0"/>
      </c:catAx>
      <c:valAx>
        <c:axId val="1207167344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 b="1"/>
                  <a:t>kBPD</a:t>
                </a:r>
              </a:p>
            </c:rich>
          </c:tx>
          <c:layout>
            <c:manualLayout>
              <c:xMode val="edge"/>
              <c:yMode val="edge"/>
              <c:x val="2.0593097643097642E-2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75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3275666666666668"/>
          <c:w val="0.9948437710437712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/>
              <a:t>Oleoducto Apiay - Porvenir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48350168350169"/>
          <c:y val="7.5024722222222229E-2"/>
          <c:w val="0.86923383838383839"/>
          <c:h val="0.74587000000000003"/>
        </c:manualLayout>
      </c:layout>
      <c:areaChart>
        <c:grouping val="stacked"/>
        <c:varyColors val="0"/>
        <c:ser>
          <c:idx val="1"/>
          <c:order val="1"/>
          <c:tx>
            <c:strRef>
              <c:f>'7-1B'!$A$8</c:f>
              <c:strCache>
                <c:ptCount val="1"/>
                <c:pt idx="0">
                  <c:v>Disponible Apiay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'7-1B'!$B$6:$V$6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'7-1B'!$B$8:$V$8</c:f>
              <c:numCache>
                <c:formatCode>0.0</c:formatCode>
                <c:ptCount val="21"/>
                <c:pt idx="0">
                  <c:v>270.07799519460457</c:v>
                </c:pt>
                <c:pt idx="1">
                  <c:v>274.79178626012157</c:v>
                </c:pt>
                <c:pt idx="2">
                  <c:v>258.5359938811302</c:v>
                </c:pt>
                <c:pt idx="3">
                  <c:v>208.77253549549724</c:v>
                </c:pt>
                <c:pt idx="4">
                  <c:v>189.5811053662207</c:v>
                </c:pt>
                <c:pt idx="5">
                  <c:v>204.21484859046276</c:v>
                </c:pt>
                <c:pt idx="6">
                  <c:v>225.38294643565936</c:v>
                </c:pt>
                <c:pt idx="7">
                  <c:v>250.15891137484604</c:v>
                </c:pt>
                <c:pt idx="8">
                  <c:v>214.60762350076922</c:v>
                </c:pt>
                <c:pt idx="9">
                  <c:v>199.61254786662568</c:v>
                </c:pt>
                <c:pt idx="10">
                  <c:v>161.97376147588167</c:v>
                </c:pt>
                <c:pt idx="11">
                  <c:v>132.45152301198175</c:v>
                </c:pt>
                <c:pt idx="12">
                  <c:v>108.3913653598634</c:v>
                </c:pt>
                <c:pt idx="13">
                  <c:v>91.371738512967383</c:v>
                </c:pt>
                <c:pt idx="14">
                  <c:v>76.700118138125561</c:v>
                </c:pt>
                <c:pt idx="15">
                  <c:v>59.397074911109158</c:v>
                </c:pt>
                <c:pt idx="16">
                  <c:v>50.522914223027719</c:v>
                </c:pt>
                <c:pt idx="17">
                  <c:v>27.383757746896897</c:v>
                </c:pt>
                <c:pt idx="18">
                  <c:v>20.370220430574008</c:v>
                </c:pt>
                <c:pt idx="19">
                  <c:v>2.5433366126726016</c:v>
                </c:pt>
                <c:pt idx="20">
                  <c:v>1.9571705705808644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175968"/>
        <c:axId val="1207168128"/>
      </c:areaChart>
      <c:lineChart>
        <c:grouping val="standard"/>
        <c:varyColors val="0"/>
        <c:ser>
          <c:idx val="0"/>
          <c:order val="0"/>
          <c:tx>
            <c:strRef>
              <c:f>'7-1B'!$A$7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'7-1B'!$B$6:$V$6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'7-1B'!$B$7:$V$7</c:f>
              <c:numCache>
                <c:formatCode>0</c:formatCode>
                <c:ptCount val="21"/>
                <c:pt idx="0">
                  <c:v>276</c:v>
                </c:pt>
                <c:pt idx="1">
                  <c:v>276</c:v>
                </c:pt>
                <c:pt idx="2">
                  <c:v>276</c:v>
                </c:pt>
                <c:pt idx="3">
                  <c:v>276</c:v>
                </c:pt>
                <c:pt idx="4">
                  <c:v>276</c:v>
                </c:pt>
                <c:pt idx="5">
                  <c:v>276</c:v>
                </c:pt>
                <c:pt idx="6">
                  <c:v>276</c:v>
                </c:pt>
                <c:pt idx="7">
                  <c:v>276</c:v>
                </c:pt>
                <c:pt idx="8">
                  <c:v>276</c:v>
                </c:pt>
                <c:pt idx="9">
                  <c:v>276</c:v>
                </c:pt>
                <c:pt idx="10">
                  <c:v>276</c:v>
                </c:pt>
                <c:pt idx="11">
                  <c:v>276</c:v>
                </c:pt>
                <c:pt idx="12">
                  <c:v>276</c:v>
                </c:pt>
                <c:pt idx="13">
                  <c:v>276</c:v>
                </c:pt>
                <c:pt idx="14">
                  <c:v>276</c:v>
                </c:pt>
                <c:pt idx="15">
                  <c:v>276</c:v>
                </c:pt>
                <c:pt idx="16">
                  <c:v>276</c:v>
                </c:pt>
                <c:pt idx="17">
                  <c:v>276</c:v>
                </c:pt>
                <c:pt idx="18">
                  <c:v>276</c:v>
                </c:pt>
                <c:pt idx="19">
                  <c:v>276</c:v>
                </c:pt>
                <c:pt idx="20">
                  <c:v>276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175968"/>
        <c:axId val="1207168128"/>
      </c:lineChart>
      <c:catAx>
        <c:axId val="120717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68128"/>
        <c:crosses val="autoZero"/>
        <c:auto val="1"/>
        <c:lblAlgn val="ctr"/>
        <c:lblOffset val="100"/>
        <c:noMultiLvlLbl val="0"/>
      </c:catAx>
      <c:valAx>
        <c:axId val="120716812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 b="1"/>
                  <a:t>kBPD</a:t>
                </a:r>
              </a:p>
            </c:rich>
          </c:tx>
          <c:layout>
            <c:manualLayout>
              <c:xMode val="edge"/>
              <c:yMode val="edge"/>
              <c:x val="9.9028619528619532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175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3275666666666668"/>
          <c:w val="0.9948437710437712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/>
              <a:t>Oleoducto Rubiales - Porvenir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03569023569024"/>
          <c:y val="7.1496944444444446E-2"/>
          <c:w val="0.86068164983164985"/>
          <c:h val="0.74939777777777761"/>
        </c:manualLayout>
      </c:layout>
      <c:areaChart>
        <c:grouping val="stacked"/>
        <c:varyColors val="0"/>
        <c:ser>
          <c:idx val="1"/>
          <c:order val="1"/>
          <c:tx>
            <c:strRef>
              <c:f>'7-1B2'!$A$8</c:f>
              <c:strCache>
                <c:ptCount val="1"/>
                <c:pt idx="0">
                  <c:v>Carga Bicentenario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  <a:ln>
              <a:noFill/>
            </a:ln>
            <a:effectLst/>
          </c:spPr>
          <c:cat>
            <c:numRef>
              <c:f>'7-1B2'!$B$6:$V$6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'7-1B2'!$B$8:$V$8</c:f>
              <c:numCache>
                <c:formatCode>0.0</c:formatCode>
                <c:ptCount val="21"/>
                <c:pt idx="0">
                  <c:v>42.637488848497178</c:v>
                </c:pt>
                <c:pt idx="1">
                  <c:v>40.177579328034831</c:v>
                </c:pt>
                <c:pt idx="2">
                  <c:v>37.499506798579084</c:v>
                </c:pt>
                <c:pt idx="3">
                  <c:v>33.57304873510251</c:v>
                </c:pt>
                <c:pt idx="4">
                  <c:v>30.881029454699959</c:v>
                </c:pt>
                <c:pt idx="5">
                  <c:v>31.633600076894091</c:v>
                </c:pt>
                <c:pt idx="6">
                  <c:v>33.899861066556511</c:v>
                </c:pt>
                <c:pt idx="7">
                  <c:v>27.60399811373469</c:v>
                </c:pt>
                <c:pt idx="8">
                  <c:v>20.368869605743438</c:v>
                </c:pt>
                <c:pt idx="9">
                  <c:v>14.458091367766707</c:v>
                </c:pt>
                <c:pt idx="10">
                  <c:v>9.1811553221624855</c:v>
                </c:pt>
                <c:pt idx="11">
                  <c:v>5.0709530460074719</c:v>
                </c:pt>
                <c:pt idx="12">
                  <c:v>2.01391575606254</c:v>
                </c:pt>
                <c:pt idx="13">
                  <c:v>1.1601956884566793</c:v>
                </c:pt>
                <c:pt idx="14">
                  <c:v>0.58534309740420387</c:v>
                </c:pt>
                <c:pt idx="15">
                  <c:v>0.24761125162391057</c:v>
                </c:pt>
                <c:pt idx="16">
                  <c:v>0.16140435166982808</c:v>
                </c:pt>
                <c:pt idx="17">
                  <c:v>0.10521074695557917</c:v>
                </c:pt>
                <c:pt idx="18">
                  <c:v>6.8393802076527219E-2</c:v>
                </c:pt>
                <c:pt idx="19">
                  <c:v>4.4704354920687306E-2</c:v>
                </c:pt>
                <c:pt idx="20">
                  <c:v>2.9140345503163131E-2</c:v>
                </c:pt>
              </c:numCache>
            </c:numRef>
          </c:val>
        </c:ser>
        <c:ser>
          <c:idx val="2"/>
          <c:order val="2"/>
          <c:tx>
            <c:strRef>
              <c:f>'7-1B2'!$A$9</c:f>
              <c:strCache>
                <c:ptCount val="1"/>
                <c:pt idx="0">
                  <c:v>Disponible Rubiales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'7-1B2'!$B$6:$V$6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'7-1B2'!$B$9:$V$9</c:f>
              <c:numCache>
                <c:formatCode>0.0</c:formatCode>
                <c:ptCount val="21"/>
                <c:pt idx="0">
                  <c:v>170.54995539398871</c:v>
                </c:pt>
                <c:pt idx="1">
                  <c:v>160.71031731213932</c:v>
                </c:pt>
                <c:pt idx="2">
                  <c:v>149.99802719431634</c:v>
                </c:pt>
                <c:pt idx="3">
                  <c:v>134.29219494041004</c:v>
                </c:pt>
                <c:pt idx="4">
                  <c:v>123.52411781879984</c:v>
                </c:pt>
                <c:pt idx="5">
                  <c:v>126.53440030757636</c:v>
                </c:pt>
                <c:pt idx="6">
                  <c:v>135.59944426622604</c:v>
                </c:pt>
                <c:pt idx="7">
                  <c:v>110.41599245493875</c:v>
                </c:pt>
                <c:pt idx="8">
                  <c:v>81.475478422973737</c:v>
                </c:pt>
                <c:pt idx="9">
                  <c:v>57.832365471066829</c:v>
                </c:pt>
                <c:pt idx="10">
                  <c:v>36.724621288649942</c:v>
                </c:pt>
                <c:pt idx="11">
                  <c:v>20.283812184029888</c:v>
                </c:pt>
                <c:pt idx="12">
                  <c:v>8.0556630242501583</c:v>
                </c:pt>
                <c:pt idx="13">
                  <c:v>4.6407827538267172</c:v>
                </c:pt>
                <c:pt idx="14">
                  <c:v>2.341372389616815</c:v>
                </c:pt>
                <c:pt idx="15">
                  <c:v>0.99044500649564216</c:v>
                </c:pt>
                <c:pt idx="16">
                  <c:v>0.64561740667931222</c:v>
                </c:pt>
                <c:pt idx="17">
                  <c:v>0.42084298782231661</c:v>
                </c:pt>
                <c:pt idx="18">
                  <c:v>0.27357520830610887</c:v>
                </c:pt>
                <c:pt idx="19">
                  <c:v>0.1788174196827492</c:v>
                </c:pt>
                <c:pt idx="20">
                  <c:v>0.11656138201265252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510464"/>
        <c:axId val="543512816"/>
      </c:areaChart>
      <c:lineChart>
        <c:grouping val="standard"/>
        <c:varyColors val="0"/>
        <c:ser>
          <c:idx val="0"/>
          <c:order val="0"/>
          <c:tx>
            <c:strRef>
              <c:f>'7-1B2'!$A$7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'7-1B2'!$B$6:$V$6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'7-1B2'!$B$7:$V$7</c:f>
              <c:numCache>
                <c:formatCode>0</c:formatCode>
                <c:ptCount val="21"/>
                <c:pt idx="0">
                  <c:v>300.2</c:v>
                </c:pt>
                <c:pt idx="1">
                  <c:v>300.2</c:v>
                </c:pt>
                <c:pt idx="2">
                  <c:v>300.2</c:v>
                </c:pt>
                <c:pt idx="3">
                  <c:v>300.2</c:v>
                </c:pt>
                <c:pt idx="4">
                  <c:v>300.2</c:v>
                </c:pt>
                <c:pt idx="5">
                  <c:v>300.2</c:v>
                </c:pt>
                <c:pt idx="6">
                  <c:v>300.2</c:v>
                </c:pt>
                <c:pt idx="7">
                  <c:v>300.2</c:v>
                </c:pt>
                <c:pt idx="8">
                  <c:v>300.2</c:v>
                </c:pt>
                <c:pt idx="9">
                  <c:v>300.2</c:v>
                </c:pt>
                <c:pt idx="10">
                  <c:v>300.2</c:v>
                </c:pt>
                <c:pt idx="11">
                  <c:v>300.2</c:v>
                </c:pt>
                <c:pt idx="12">
                  <c:v>300.2</c:v>
                </c:pt>
                <c:pt idx="13">
                  <c:v>300.2</c:v>
                </c:pt>
                <c:pt idx="14">
                  <c:v>300.2</c:v>
                </c:pt>
                <c:pt idx="15">
                  <c:v>300.2</c:v>
                </c:pt>
                <c:pt idx="16">
                  <c:v>300.2</c:v>
                </c:pt>
                <c:pt idx="17">
                  <c:v>300.2</c:v>
                </c:pt>
                <c:pt idx="18">
                  <c:v>300.2</c:v>
                </c:pt>
                <c:pt idx="19">
                  <c:v>300.2</c:v>
                </c:pt>
                <c:pt idx="20">
                  <c:v>300.2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510464"/>
        <c:axId val="543512816"/>
      </c:lineChart>
      <c:catAx>
        <c:axId val="54351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12816"/>
        <c:crosses val="autoZero"/>
        <c:auto val="1"/>
        <c:lblAlgn val="ctr"/>
        <c:lblOffset val="100"/>
        <c:noMultiLvlLbl val="0"/>
      </c:catAx>
      <c:valAx>
        <c:axId val="54351281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 b="1"/>
                  <a:t>kBPD</a:t>
                </a:r>
              </a:p>
            </c:rich>
          </c:tx>
          <c:layout>
            <c:manualLayout>
              <c:xMode val="edge"/>
              <c:yMode val="edge"/>
              <c:x val="9.9028619528619532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10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3275666666666668"/>
          <c:w val="0.9948437710437712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/>
              <a:t>Oleoducto Porvenir - Vasconia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17373737373736"/>
          <c:y val="7.5024722222222229E-2"/>
          <c:w val="0.85854360269360275"/>
          <c:h val="0.74587000000000003"/>
        </c:manualLayout>
      </c:layout>
      <c:areaChart>
        <c:grouping val="stacked"/>
        <c:varyColors val="0"/>
        <c:ser>
          <c:idx val="1"/>
          <c:order val="1"/>
          <c:tx>
            <c:strRef>
              <c:f>'7-1C'!$A$8</c:f>
              <c:strCache>
                <c:ptCount val="1"/>
                <c:pt idx="0">
                  <c:v>Porvenir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'7-1C'!$B$6:$V$6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'7-1C'!$B$8:$V$8</c:f>
              <c:numCache>
                <c:formatCode>0.0</c:formatCode>
                <c:ptCount val="21"/>
                <c:pt idx="0">
                  <c:v>126.42910410958905</c:v>
                </c:pt>
                <c:pt idx="1">
                  <c:v>134.0757479508197</c:v>
                </c:pt>
                <c:pt idx="2">
                  <c:v>123.06098082191785</c:v>
                </c:pt>
                <c:pt idx="3">
                  <c:v>128.47117397260274</c:v>
                </c:pt>
                <c:pt idx="4">
                  <c:v>106.71016917808218</c:v>
                </c:pt>
                <c:pt idx="5">
                  <c:v>80.928839480874316</c:v>
                </c:pt>
                <c:pt idx="6">
                  <c:v>59.452028767123281</c:v>
                </c:pt>
                <c:pt idx="7">
                  <c:v>45.171428082191781</c:v>
                </c:pt>
                <c:pt idx="8">
                  <c:v>35.049440410958901</c:v>
                </c:pt>
                <c:pt idx="9">
                  <c:v>27.41374180327869</c:v>
                </c:pt>
                <c:pt idx="10">
                  <c:v>21.742536301369864</c:v>
                </c:pt>
                <c:pt idx="11">
                  <c:v>17.498559589041093</c:v>
                </c:pt>
                <c:pt idx="12">
                  <c:v>14.23488287671233</c:v>
                </c:pt>
                <c:pt idx="13">
                  <c:v>10.089148907103827</c:v>
                </c:pt>
                <c:pt idx="14">
                  <c:v>7.3081931506849322</c:v>
                </c:pt>
                <c:pt idx="15">
                  <c:v>4.6272178082191786</c:v>
                </c:pt>
                <c:pt idx="16">
                  <c:v>4.0873636986301367</c:v>
                </c:pt>
                <c:pt idx="17">
                  <c:v>3.038866803278689</c:v>
                </c:pt>
                <c:pt idx="18">
                  <c:v>0.27923219178082187</c:v>
                </c:pt>
                <c:pt idx="19">
                  <c:v>0.25643835616438354</c:v>
                </c:pt>
                <c:pt idx="20">
                  <c:v>0.24013698630136987</c:v>
                </c:pt>
              </c:numCache>
            </c:numRef>
          </c:val>
        </c:ser>
        <c:ser>
          <c:idx val="2"/>
          <c:order val="2"/>
          <c:tx>
            <c:strRef>
              <c:f>'7-1C'!$A$9</c:f>
              <c:strCache>
                <c:ptCount val="1"/>
                <c:pt idx="0">
                  <c:v>Araguaney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'7-1C'!$B$6:$V$6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'7-1C'!$B$9:$V$9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5"/>
          <c:order val="3"/>
          <c:tx>
            <c:strRef>
              <c:f>'7-1C'!$A$10</c:f>
              <c:strCache>
                <c:ptCount val="1"/>
                <c:pt idx="0">
                  <c:v>Santiago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'7-1C'!$B$6:$V$6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'7-1C'!$B$10:$V$10</c:f>
              <c:numCache>
                <c:formatCode>0.0</c:formatCode>
                <c:ptCount val="21"/>
                <c:pt idx="0">
                  <c:v>13.281186301369864</c:v>
                </c:pt>
                <c:pt idx="1">
                  <c:v>13.613672814207648</c:v>
                </c:pt>
                <c:pt idx="2">
                  <c:v>11.699451369863015</c:v>
                </c:pt>
                <c:pt idx="3">
                  <c:v>8.7054602739726032</c:v>
                </c:pt>
                <c:pt idx="4">
                  <c:v>7.4300164383561658</c:v>
                </c:pt>
                <c:pt idx="5">
                  <c:v>5.6557534153005475</c:v>
                </c:pt>
                <c:pt idx="6">
                  <c:v>3.9841767123287672</c:v>
                </c:pt>
                <c:pt idx="7">
                  <c:v>2.5944678082191781</c:v>
                </c:pt>
                <c:pt idx="8">
                  <c:v>1.6392719178082191</c:v>
                </c:pt>
                <c:pt idx="9">
                  <c:v>1.1362998633879782</c:v>
                </c:pt>
                <c:pt idx="10">
                  <c:v>0.67871796067921186</c:v>
                </c:pt>
                <c:pt idx="11">
                  <c:v>0.61689671004598712</c:v>
                </c:pt>
                <c:pt idx="12">
                  <c:v>0.52808040744139895</c:v>
                </c:pt>
                <c:pt idx="13">
                  <c:v>0.39397358467482857</c:v>
                </c:pt>
                <c:pt idx="14">
                  <c:v>0.43048671004103611</c:v>
                </c:pt>
                <c:pt idx="15">
                  <c:v>0.39014315068493155</c:v>
                </c:pt>
                <c:pt idx="16">
                  <c:v>0.28623424657534247</c:v>
                </c:pt>
                <c:pt idx="17">
                  <c:v>0.21754986338797813</c:v>
                </c:pt>
                <c:pt idx="18">
                  <c:v>9.2534246575342483E-2</c:v>
                </c:pt>
                <c:pt idx="19">
                  <c:v>5.6465753424657532E-2</c:v>
                </c:pt>
                <c:pt idx="20">
                  <c:v>4.8041095890410959E-2</c:v>
                </c:pt>
              </c:numCache>
            </c:numRef>
          </c:val>
        </c:ser>
        <c:ser>
          <c:idx val="3"/>
          <c:order val="4"/>
          <c:tx>
            <c:strRef>
              <c:f>'7-1C'!$A$11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'7-1C'!$B$6:$V$6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'7-1C'!$B$11:$V$11</c:f>
              <c:numCache>
                <c:formatCode>0.0</c:formatCode>
                <c:ptCount val="21"/>
                <c:pt idx="0">
                  <c:v>270.07799519460457</c:v>
                </c:pt>
                <c:pt idx="1">
                  <c:v>290.64062681620709</c:v>
                </c:pt>
                <c:pt idx="2">
                  <c:v>258.5359938811302</c:v>
                </c:pt>
                <c:pt idx="3">
                  <c:v>208.77253549549724</c:v>
                </c:pt>
                <c:pt idx="4">
                  <c:v>189.5811053662207</c:v>
                </c:pt>
                <c:pt idx="5">
                  <c:v>204.21484859046276</c:v>
                </c:pt>
                <c:pt idx="6">
                  <c:v>225.38294643565936</c:v>
                </c:pt>
                <c:pt idx="7">
                  <c:v>250.15891137484604</c:v>
                </c:pt>
                <c:pt idx="8">
                  <c:v>214.60762350076922</c:v>
                </c:pt>
                <c:pt idx="9">
                  <c:v>199.61254786662568</c:v>
                </c:pt>
                <c:pt idx="10">
                  <c:v>161.97376147588167</c:v>
                </c:pt>
                <c:pt idx="11">
                  <c:v>132.45152301198175</c:v>
                </c:pt>
                <c:pt idx="12">
                  <c:v>108.3913653598634</c:v>
                </c:pt>
                <c:pt idx="13">
                  <c:v>91.371738512967383</c:v>
                </c:pt>
                <c:pt idx="14">
                  <c:v>76.700118138125561</c:v>
                </c:pt>
                <c:pt idx="15">
                  <c:v>59.397074911109158</c:v>
                </c:pt>
                <c:pt idx="16">
                  <c:v>50.522914223027719</c:v>
                </c:pt>
                <c:pt idx="17">
                  <c:v>27.383757746896897</c:v>
                </c:pt>
                <c:pt idx="18">
                  <c:v>20.370220430574008</c:v>
                </c:pt>
                <c:pt idx="19">
                  <c:v>2.5433366126726016</c:v>
                </c:pt>
                <c:pt idx="20">
                  <c:v>1.9571705705808644</c:v>
                </c:pt>
              </c:numCache>
            </c:numRef>
          </c:val>
        </c:ser>
        <c:ser>
          <c:idx val="4"/>
          <c:order val="5"/>
          <c:tx>
            <c:strRef>
              <c:f>'7-1C'!$A$12</c:f>
              <c:strCache>
                <c:ptCount val="1"/>
                <c:pt idx="0">
                  <c:v>Rubiales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'7-1C'!$B$6:$V$6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'7-1C'!$B$12:$V$12</c:f>
              <c:numCache>
                <c:formatCode>0.0</c:formatCode>
                <c:ptCount val="21"/>
                <c:pt idx="0">
                  <c:v>170.54995539398871</c:v>
                </c:pt>
                <c:pt idx="1">
                  <c:v>160.71031731213932</c:v>
                </c:pt>
                <c:pt idx="2">
                  <c:v>149.99802719431634</c:v>
                </c:pt>
                <c:pt idx="3">
                  <c:v>134.29219494041004</c:v>
                </c:pt>
                <c:pt idx="4">
                  <c:v>123.52411781879984</c:v>
                </c:pt>
                <c:pt idx="5">
                  <c:v>126.53440030757636</c:v>
                </c:pt>
                <c:pt idx="6">
                  <c:v>135.59944426622604</c:v>
                </c:pt>
                <c:pt idx="7">
                  <c:v>110.41599245493875</c:v>
                </c:pt>
                <c:pt idx="8">
                  <c:v>81.475478422973737</c:v>
                </c:pt>
                <c:pt idx="9">
                  <c:v>57.832365471066829</c:v>
                </c:pt>
                <c:pt idx="10">
                  <c:v>36.724621288649942</c:v>
                </c:pt>
                <c:pt idx="11">
                  <c:v>20.283812184029888</c:v>
                </c:pt>
                <c:pt idx="12">
                  <c:v>8.0556630242501583</c:v>
                </c:pt>
                <c:pt idx="13">
                  <c:v>4.6407827538267172</c:v>
                </c:pt>
                <c:pt idx="14">
                  <c:v>2.341372389616815</c:v>
                </c:pt>
                <c:pt idx="15">
                  <c:v>0.99044500649564216</c:v>
                </c:pt>
                <c:pt idx="16">
                  <c:v>0.64561740667931222</c:v>
                </c:pt>
                <c:pt idx="17">
                  <c:v>0.42084298782231661</c:v>
                </c:pt>
                <c:pt idx="18">
                  <c:v>0.27357520830610887</c:v>
                </c:pt>
                <c:pt idx="19">
                  <c:v>0.1788174196827492</c:v>
                </c:pt>
                <c:pt idx="20">
                  <c:v>0.11656138201265252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508504"/>
        <c:axId val="543506544"/>
      </c:areaChart>
      <c:lineChart>
        <c:grouping val="standard"/>
        <c:varyColors val="0"/>
        <c:ser>
          <c:idx val="0"/>
          <c:order val="0"/>
          <c:tx>
            <c:strRef>
              <c:f>'7-1C'!$A$7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'7-1C'!$B$6:$V$6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'7-1C'!$B$7:$V$7</c:f>
              <c:numCache>
                <c:formatCode>General</c:formatCode>
                <c:ptCount val="21"/>
                <c:pt idx="0">
                  <c:v>610</c:v>
                </c:pt>
                <c:pt idx="1">
                  <c:v>610</c:v>
                </c:pt>
                <c:pt idx="2">
                  <c:v>610</c:v>
                </c:pt>
                <c:pt idx="3">
                  <c:v>610</c:v>
                </c:pt>
                <c:pt idx="4">
                  <c:v>610</c:v>
                </c:pt>
                <c:pt idx="5">
                  <c:v>610</c:v>
                </c:pt>
                <c:pt idx="6">
                  <c:v>610</c:v>
                </c:pt>
                <c:pt idx="7">
                  <c:v>610</c:v>
                </c:pt>
                <c:pt idx="8">
                  <c:v>610</c:v>
                </c:pt>
                <c:pt idx="9">
                  <c:v>610</c:v>
                </c:pt>
                <c:pt idx="10">
                  <c:v>610</c:v>
                </c:pt>
                <c:pt idx="11">
                  <c:v>610</c:v>
                </c:pt>
                <c:pt idx="12">
                  <c:v>610</c:v>
                </c:pt>
                <c:pt idx="13">
                  <c:v>610</c:v>
                </c:pt>
                <c:pt idx="14">
                  <c:v>610</c:v>
                </c:pt>
                <c:pt idx="15">
                  <c:v>610</c:v>
                </c:pt>
                <c:pt idx="16">
                  <c:v>610</c:v>
                </c:pt>
                <c:pt idx="17">
                  <c:v>610</c:v>
                </c:pt>
                <c:pt idx="18">
                  <c:v>610</c:v>
                </c:pt>
                <c:pt idx="19">
                  <c:v>610</c:v>
                </c:pt>
                <c:pt idx="20">
                  <c:v>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508504"/>
        <c:axId val="543506544"/>
      </c:lineChart>
      <c:catAx>
        <c:axId val="543508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06544"/>
        <c:crosses val="autoZero"/>
        <c:auto val="1"/>
        <c:lblAlgn val="ctr"/>
        <c:lblOffset val="100"/>
        <c:noMultiLvlLbl val="0"/>
      </c:catAx>
      <c:valAx>
        <c:axId val="543506544"/>
        <c:scaling>
          <c:orientation val="minMax"/>
          <c:max val="8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 b="1"/>
                  <a:t>kBPD</a:t>
                </a:r>
              </a:p>
            </c:rich>
          </c:tx>
          <c:layout>
            <c:manualLayout>
              <c:xMode val="edge"/>
              <c:yMode val="edge"/>
              <c:x val="9.9028619528619532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085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3275666666666668"/>
          <c:w val="0.99621212121212122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02621527777778"/>
          <c:y val="2.7731289770511758E-2"/>
          <c:w val="0.8744553819444445"/>
          <c:h val="0.78293276784614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'2-8'!$A$10</c:f>
              <c:strCache>
                <c:ptCount val="1"/>
                <c:pt idx="0">
                  <c:v>Petróleo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'2-8'!$B$9:$AZ$9</c15:sqref>
                  </c15:fullRef>
                </c:ext>
              </c:extLst>
              <c:f>'2-8'!$L$9:$AZ$9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'2-8'!$B$10:$AZ$10</c15:sqref>
                  </c15:fullRef>
                </c:ext>
              </c:extLst>
              <c:f>'2-8'!$L$10:$AZ$10</c:f>
              <c:numCache>
                <c:formatCode>0</c:formatCode>
                <c:ptCount val="41"/>
                <c:pt idx="0">
                  <c:v>3579.57588198345</c:v>
                </c:pt>
                <c:pt idx="1">
                  <c:v>3644.2619076726392</c:v>
                </c:pt>
                <c:pt idx="2">
                  <c:v>3710.1168656759951</c:v>
                </c:pt>
                <c:pt idx="3">
                  <c:v>3777.1618796093303</c:v>
                </c:pt>
                <c:pt idx="4">
                  <c:v>3845.4184548104267</c:v>
                </c:pt>
                <c:pt idx="5">
                  <c:v>3914.9084852370829</c:v>
                </c:pt>
                <c:pt idx="6">
                  <c:v>3935.9814751560903</c:v>
                </c:pt>
                <c:pt idx="7">
                  <c:v>3957.1678957991621</c:v>
                </c:pt>
                <c:pt idx="8">
                  <c:v>3978.4683577359997</c:v>
                </c:pt>
                <c:pt idx="9">
                  <c:v>3999.8834748228514</c:v>
                </c:pt>
                <c:pt idx="10">
                  <c:v>4021.4138642202006</c:v>
                </c:pt>
                <c:pt idx="11">
                  <c:v>4072.2041218785344</c:v>
                </c:pt>
                <c:pt idx="12">
                  <c:v>4123.63585797209</c:v>
                </c:pt>
                <c:pt idx="13">
                  <c:v>4175.7171743416893</c:v>
                </c:pt>
                <c:pt idx="14">
                  <c:v>4228.4562751540025</c:v>
                </c:pt>
                <c:pt idx="15">
                  <c:v>4281.8614681939171</c:v>
                </c:pt>
                <c:pt idx="16">
                  <c:v>4335.9411661732365</c:v>
                </c:pt>
                <c:pt idx="17">
                  <c:v>4391.8501481436033</c:v>
                </c:pt>
                <c:pt idx="18">
                  <c:v>4448.480038019582</c:v>
                </c:pt>
                <c:pt idx="19">
                  <c:v>4505.8401314132561</c:v>
                </c:pt>
                <c:pt idx="20">
                  <c:v>4563.9398437972395</c:v>
                </c:pt>
                <c:pt idx="21">
                  <c:v>4600.7453287224553</c:v>
                </c:pt>
                <c:pt idx="22">
                  <c:v>4637.8476281910134</c:v>
                </c:pt>
                <c:pt idx="23">
                  <c:v>4675.249135837269</c:v>
                </c:pt>
                <c:pt idx="24">
                  <c:v>4712.9522645988254</c:v>
                </c:pt>
                <c:pt idx="25">
                  <c:v>4750.9594468722071</c:v>
                </c:pt>
                <c:pt idx="26">
                  <c:v>4773.3341245393894</c:v>
                </c:pt>
                <c:pt idx="27">
                  <c:v>4795.8141759118853</c:v>
                </c:pt>
                <c:pt idx="28">
                  <c:v>4818.4000972479171</c:v>
                </c:pt>
                <c:pt idx="29">
                  <c:v>4841.0923871428395</c:v>
                </c:pt>
                <c:pt idx="30">
                  <c:v>4863.8915465401424</c:v>
                </c:pt>
                <c:pt idx="31">
                  <c:v>4870.5762193278351</c:v>
                </c:pt>
                <c:pt idx="32">
                  <c:v>4877.2700791728157</c:v>
                </c:pt>
                <c:pt idx="33">
                  <c:v>4883.9731387012844</c:v>
                </c:pt>
                <c:pt idx="34">
                  <c:v>4890.6854105567954</c:v>
                </c:pt>
                <c:pt idx="35">
                  <c:v>4897.4069074002764</c:v>
                </c:pt>
                <c:pt idx="36">
                  <c:v>4884.9794804390485</c:v>
                </c:pt>
                <c:pt idx="37">
                  <c:v>4872.5835887257181</c:v>
                </c:pt>
                <c:pt idx="38">
                  <c:v>4860.219152237938</c:v>
                </c:pt>
                <c:pt idx="39">
                  <c:v>4847.8860911564243</c:v>
                </c:pt>
                <c:pt idx="40">
                  <c:v>4835.5843258644363</c:v>
                </c:pt>
              </c:numCache>
            </c:numRef>
          </c:val>
        </c:ser>
        <c:ser>
          <c:idx val="1"/>
          <c:order val="1"/>
          <c:tx>
            <c:strRef>
              <c:f>'2-8'!$A$11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'2-8'!$B$9:$AZ$9</c15:sqref>
                  </c15:fullRef>
                </c:ext>
              </c:extLst>
              <c:f>'2-8'!$L$9:$AZ$9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'2-8'!$B$11:$AZ$11</c15:sqref>
                  </c15:fullRef>
                </c:ext>
              </c:extLst>
              <c:f>'2-8'!$L$11:$AZ$11</c:f>
              <c:numCache>
                <c:formatCode>0</c:formatCode>
                <c:ptCount val="41"/>
                <c:pt idx="0">
                  <c:v>2181.7229703738803</c:v>
                </c:pt>
                <c:pt idx="1">
                  <c:v>2241.8144647063273</c:v>
                </c:pt>
                <c:pt idx="2">
                  <c:v>2303.5610672904363</c:v>
                </c:pt>
                <c:pt idx="3">
                  <c:v>2367.0083649992771</c:v>
                </c:pt>
                <c:pt idx="4">
                  <c:v>2432.2032003114036</c:v>
                </c:pt>
                <c:pt idx="5">
                  <c:v>2499.1937058941658</c:v>
                </c:pt>
                <c:pt idx="6">
                  <c:v>2570.0688800077301</c:v>
                </c:pt>
                <c:pt idx="7">
                  <c:v>2642.9540184925158</c:v>
                </c:pt>
                <c:pt idx="8">
                  <c:v>2717.9061223622648</c:v>
                </c:pt>
                <c:pt idx="9">
                  <c:v>2794.9838091347788</c:v>
                </c:pt>
                <c:pt idx="10">
                  <c:v>2874.2473586747074</c:v>
                </c:pt>
                <c:pt idx="11">
                  <c:v>2926.7709970162214</c:v>
                </c:pt>
                <c:pt idx="12">
                  <c:v>2980.2544457847343</c:v>
                </c:pt>
                <c:pt idx="13">
                  <c:v>3034.715244436477</c:v>
                </c:pt>
                <c:pt idx="14">
                  <c:v>3090.1712529415195</c:v>
                </c:pt>
                <c:pt idx="15">
                  <c:v>3146.6406576408012</c:v>
                </c:pt>
                <c:pt idx="16">
                  <c:v>3204.1419772101917</c:v>
                </c:pt>
                <c:pt idx="17">
                  <c:v>3283.6587265568955</c:v>
                </c:pt>
                <c:pt idx="18">
                  <c:v>3365.148832100559</c:v>
                </c:pt>
                <c:pt idx="19">
                  <c:v>3448.6612663496421</c:v>
                </c:pt>
                <c:pt idx="20">
                  <c:v>3534.246217156589</c:v>
                </c:pt>
                <c:pt idx="21">
                  <c:v>3597.2144475398709</c:v>
                </c:pt>
                <c:pt idx="22">
                  <c:v>3661.3045573265613</c:v>
                </c:pt>
                <c:pt idx="23">
                  <c:v>3726.5365345866458</c:v>
                </c:pt>
                <c:pt idx="24">
                  <c:v>3792.9307235094411</c:v>
                </c:pt>
                <c:pt idx="25">
                  <c:v>3860.5078307484268</c:v>
                </c:pt>
                <c:pt idx="26">
                  <c:v>3916.4221172325142</c:v>
                </c:pt>
                <c:pt idx="27">
                  <c:v>3973.1462472838452</c:v>
                </c:pt>
                <c:pt idx="28">
                  <c:v>4030.6919504020634</c:v>
                </c:pt>
                <c:pt idx="29">
                  <c:v>4089.0711259729087</c:v>
                </c:pt>
                <c:pt idx="30">
                  <c:v>4148.2958457287887</c:v>
                </c:pt>
                <c:pt idx="31">
                  <c:v>4202.4337522572614</c:v>
                </c:pt>
                <c:pt idx="32">
                  <c:v>4257.2781929945477</c:v>
                </c:pt>
                <c:pt idx="33">
                  <c:v>4312.8383886626925</c:v>
                </c:pt>
                <c:pt idx="34">
                  <c:v>4369.1236803200454</c:v>
                </c:pt>
                <c:pt idx="35">
                  <c:v>4426.1435309317239</c:v>
                </c:pt>
                <c:pt idx="36">
                  <c:v>4480.8484181972235</c:v>
                </c:pt>
                <c:pt idx="37">
                  <c:v>4536.2294301003039</c:v>
                </c:pt>
                <c:pt idx="38">
                  <c:v>4592.2949231982739</c:v>
                </c:pt>
                <c:pt idx="39">
                  <c:v>4649.0533573312505</c:v>
                </c:pt>
                <c:pt idx="40">
                  <c:v>4706.5132968986754</c:v>
                </c:pt>
              </c:numCache>
            </c:numRef>
          </c:val>
        </c:ser>
        <c:ser>
          <c:idx val="2"/>
          <c:order val="2"/>
          <c:tx>
            <c:strRef>
              <c:f>'2-8'!$A$12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'2-8'!$B$9:$AZ$9</c15:sqref>
                  </c15:fullRef>
                </c:ext>
              </c:extLst>
              <c:f>'2-8'!$L$9:$AZ$9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'2-8'!$B$12:$AZ$12</c15:sqref>
                  </c15:fullRef>
                </c:ext>
              </c:extLst>
              <c:f>'2-8'!$L$12:$AZ$12</c:f>
              <c:numCache>
                <c:formatCode>0</c:formatCode>
                <c:ptCount val="41"/>
                <c:pt idx="0">
                  <c:v>2384.7191287591404</c:v>
                </c:pt>
                <c:pt idx="1">
                  <c:v>2518.7073718067318</c:v>
                </c:pt>
                <c:pt idx="2">
                  <c:v>2660.2239015437171</c:v>
                </c:pt>
                <c:pt idx="3">
                  <c:v>2809.6917035932274</c:v>
                </c:pt>
                <c:pt idx="4">
                  <c:v>2967.5575295220615</c:v>
                </c:pt>
                <c:pt idx="5">
                  <c:v>3134.2932321581225</c:v>
                </c:pt>
                <c:pt idx="6">
                  <c:v>3228.7009487512464</c:v>
                </c:pt>
                <c:pt idx="7">
                  <c:v>3325.9523102404132</c:v>
                </c:pt>
                <c:pt idx="8">
                  <c:v>3426.1329697542715</c:v>
                </c:pt>
                <c:pt idx="9">
                  <c:v>3529.3311603703442</c:v>
                </c:pt>
                <c:pt idx="10">
                  <c:v>3635.6377728253974</c:v>
                </c:pt>
                <c:pt idx="11">
                  <c:v>3651.5233572370748</c:v>
                </c:pt>
                <c:pt idx="12">
                  <c:v>3667.478352246801</c:v>
                </c:pt>
                <c:pt idx="13">
                  <c:v>3683.5030611377915</c:v>
                </c:pt>
                <c:pt idx="14">
                  <c:v>3699.5977885184302</c:v>
                </c:pt>
                <c:pt idx="15">
                  <c:v>3715.7628403280587</c:v>
                </c:pt>
                <c:pt idx="16">
                  <c:v>3731.9985238427953</c:v>
                </c:pt>
                <c:pt idx="17">
                  <c:v>3723.2291426177644</c:v>
                </c:pt>
                <c:pt idx="18">
                  <c:v>3714.4803675228213</c:v>
                </c:pt>
                <c:pt idx="19">
                  <c:v>3705.752150138062</c:v>
                </c:pt>
                <c:pt idx="20">
                  <c:v>3697.0444421573593</c:v>
                </c:pt>
                <c:pt idx="21">
                  <c:v>3723.005997216675</c:v>
                </c:pt>
                <c:pt idx="22">
                  <c:v>3749.1498606987439</c:v>
                </c:pt>
                <c:pt idx="23">
                  <c:v>3775.4773128181346</c:v>
                </c:pt>
                <c:pt idx="24">
                  <c:v>3801.9896427793965</c:v>
                </c:pt>
                <c:pt idx="25">
                  <c:v>3828.6881488401905</c:v>
                </c:pt>
                <c:pt idx="26">
                  <c:v>3827.1973666957283</c:v>
                </c:pt>
                <c:pt idx="27">
                  <c:v>3825.7071650193834</c:v>
                </c:pt>
                <c:pt idx="28">
                  <c:v>3824.2175435851382</c:v>
                </c:pt>
                <c:pt idx="29">
                  <c:v>3822.7285021670632</c:v>
                </c:pt>
                <c:pt idx="30">
                  <c:v>3821.2400405393159</c:v>
                </c:pt>
                <c:pt idx="31">
                  <c:v>3817.249040818449</c:v>
                </c:pt>
                <c:pt idx="32">
                  <c:v>3813.2622093986051</c:v>
                </c:pt>
                <c:pt idx="33">
                  <c:v>3809.2795419263061</c:v>
                </c:pt>
                <c:pt idx="34">
                  <c:v>3805.3010340526193</c:v>
                </c:pt>
                <c:pt idx="35">
                  <c:v>3801.3266814331555</c:v>
                </c:pt>
                <c:pt idx="36">
                  <c:v>3793.3470173689107</c:v>
                </c:pt>
                <c:pt idx="37">
                  <c:v>3785.3841040456346</c:v>
                </c:pt>
                <c:pt idx="38">
                  <c:v>3777.4379063005281</c:v>
                </c:pt>
                <c:pt idx="39">
                  <c:v>3769.5083890446053</c:v>
                </c:pt>
                <c:pt idx="40">
                  <c:v>3761.5955172625381</c:v>
                </c:pt>
              </c:numCache>
            </c:numRef>
          </c:val>
        </c:ser>
        <c:ser>
          <c:idx val="3"/>
          <c:order val="3"/>
          <c:tx>
            <c:strRef>
              <c:f>'2-8'!$A$13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'2-8'!$B$9:$AZ$9</c15:sqref>
                  </c15:fullRef>
                </c:ext>
              </c:extLst>
              <c:f>'2-8'!$L$9:$AZ$9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'2-8'!$B$13:$AZ$13</c15:sqref>
                  </c15:fullRef>
                </c:ext>
              </c:extLst>
              <c:f>'2-8'!$L$13:$AZ$13</c:f>
              <c:numCache>
                <c:formatCode>0</c:formatCode>
                <c:ptCount val="41"/>
                <c:pt idx="0">
                  <c:v>584.27723198562978</c:v>
                </c:pt>
                <c:pt idx="1">
                  <c:v>592.41495053133247</c:v>
                </c:pt>
                <c:pt idx="2">
                  <c:v>600.66600990139693</c:v>
                </c:pt>
                <c:pt idx="3">
                  <c:v>609.03198868844652</c:v>
                </c:pt>
                <c:pt idx="4">
                  <c:v>617.51448747148663</c:v>
                </c:pt>
                <c:pt idx="5">
                  <c:v>626.11512912212743</c:v>
                </c:pt>
                <c:pt idx="6">
                  <c:v>626.07351539235674</c:v>
                </c:pt>
                <c:pt idx="7">
                  <c:v>626.03190442837524</c:v>
                </c:pt>
                <c:pt idx="8">
                  <c:v>625.99029622999922</c:v>
                </c:pt>
                <c:pt idx="9">
                  <c:v>625.94869079704483</c:v>
                </c:pt>
                <c:pt idx="10">
                  <c:v>625.90708812932837</c:v>
                </c:pt>
                <c:pt idx="11">
                  <c:v>620.13405760018497</c:v>
                </c:pt>
                <c:pt idx="12">
                  <c:v>614.41427440139228</c:v>
                </c:pt>
                <c:pt idx="13">
                  <c:v>608.74724740819772</c:v>
                </c:pt>
                <c:pt idx="14">
                  <c:v>603.13249002571968</c:v>
                </c:pt>
                <c:pt idx="15">
                  <c:v>597.56952014716592</c:v>
                </c:pt>
                <c:pt idx="16">
                  <c:v>592.05786011243845</c:v>
                </c:pt>
                <c:pt idx="17">
                  <c:v>611.47925862197053</c:v>
                </c:pt>
                <c:pt idx="18">
                  <c:v>631.53774135160643</c:v>
                </c:pt>
                <c:pt idx="19">
                  <c:v>652.25420670901258</c:v>
                </c:pt>
                <c:pt idx="20">
                  <c:v>673.65023863671763</c:v>
                </c:pt>
                <c:pt idx="21">
                  <c:v>673.87553482573423</c:v>
                </c:pt>
                <c:pt idx="22">
                  <c:v>674.10090636301004</c:v>
                </c:pt>
                <c:pt idx="23">
                  <c:v>674.32635327374453</c:v>
                </c:pt>
                <c:pt idx="24">
                  <c:v>674.55187558314572</c:v>
                </c:pt>
                <c:pt idx="25">
                  <c:v>674.77747331643013</c:v>
                </c:pt>
                <c:pt idx="26">
                  <c:v>693.21206135668922</c:v>
                </c:pt>
                <c:pt idx="27">
                  <c:v>712.15027325763219</c:v>
                </c:pt>
                <c:pt idx="28">
                  <c:v>731.60586777494666</c:v>
                </c:pt>
                <c:pt idx="29">
                  <c:v>751.59297954674537</c:v>
                </c:pt>
                <c:pt idx="30">
                  <c:v>772.12612936248922</c:v>
                </c:pt>
                <c:pt idx="31">
                  <c:v>783.36559822885215</c:v>
                </c:pt>
                <c:pt idx="32">
                  <c:v>794.76867464014072</c:v>
                </c:pt>
                <c:pt idx="33">
                  <c:v>806.33774015273229</c:v>
                </c:pt>
                <c:pt idx="34">
                  <c:v>818.07521099017538</c:v>
                </c:pt>
                <c:pt idx="35">
                  <c:v>829.98353854782329</c:v>
                </c:pt>
                <c:pt idx="36">
                  <c:v>845.71375133327047</c:v>
                </c:pt>
                <c:pt idx="37">
                  <c:v>861.74209002457405</c:v>
                </c:pt>
                <c:pt idx="38">
                  <c:v>878.07420483492285</c:v>
                </c:pt>
                <c:pt idx="39">
                  <c:v>894.71585306282907</c:v>
                </c:pt>
                <c:pt idx="40">
                  <c:v>911.67290112165688</c:v>
                </c:pt>
              </c:numCache>
            </c:numRef>
          </c:val>
        </c:ser>
        <c:ser>
          <c:idx val="4"/>
          <c:order val="4"/>
          <c:tx>
            <c:strRef>
              <c:f>'2-8'!$A$14</c:f>
              <c:strCache>
                <c:ptCount val="1"/>
                <c:pt idx="0">
                  <c:v>Hidroenergia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'2-8'!$B$9:$AZ$9</c15:sqref>
                  </c15:fullRef>
                </c:ext>
              </c:extLst>
              <c:f>'2-8'!$L$9:$AZ$9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'2-8'!$B$14:$AZ$14</c15:sqref>
                  </c15:fullRef>
                </c:ext>
              </c:extLst>
              <c:f>'2-8'!$L$14:$AZ$14</c:f>
              <c:numCache>
                <c:formatCode>0</c:formatCode>
                <c:ptCount val="41"/>
                <c:pt idx="0">
                  <c:v>601.10761955564578</c:v>
                </c:pt>
                <c:pt idx="1">
                  <c:v>612.59191701257419</c:v>
                </c:pt>
                <c:pt idx="2">
                  <c:v>624.2956245780897</c:v>
                </c:pt>
                <c:pt idx="3">
                  <c:v>636.22293413209877</c:v>
                </c:pt>
                <c:pt idx="4">
                  <c:v>648.37811764132471</c:v>
                </c:pt>
                <c:pt idx="5">
                  <c:v>660.7655286893845</c:v>
                </c:pt>
                <c:pt idx="6">
                  <c:v>682.82375263114716</c:v>
                </c:pt>
                <c:pt idx="7">
                  <c:v>705.61834253381289</c:v>
                </c:pt>
                <c:pt idx="8">
                  <c:v>729.17388037777175</c:v>
                </c:pt>
                <c:pt idx="9">
                  <c:v>753.51576875950957</c:v>
                </c:pt>
                <c:pt idx="10">
                  <c:v>778.67025828609621</c:v>
                </c:pt>
                <c:pt idx="11">
                  <c:v>799.20462708126638</c:v>
                </c:pt>
                <c:pt idx="12">
                  <c:v>820.28050917725807</c:v>
                </c:pt>
                <c:pt idx="13">
                  <c:v>841.91218485986394</c:v>
                </c:pt>
                <c:pt idx="14">
                  <c:v>864.11431100130949</c:v>
                </c:pt>
                <c:pt idx="15">
                  <c:v>886.90193099124076</c:v>
                </c:pt>
                <c:pt idx="16">
                  <c:v>910.29048492960226</c:v>
                </c:pt>
                <c:pt idx="17">
                  <c:v>935.34771669223562</c:v>
                </c:pt>
                <c:pt idx="18">
                  <c:v>961.09468966825193</c:v>
                </c:pt>
                <c:pt idx="19">
                  <c:v>987.55039011063991</c:v>
                </c:pt>
                <c:pt idx="20">
                  <c:v>1014.7343268999989</c:v>
                </c:pt>
                <c:pt idx="21">
                  <c:v>1032.2225279426038</c:v>
                </c:pt>
                <c:pt idx="22">
                  <c:v>1050.0121252892452</c:v>
                </c:pt>
                <c:pt idx="23">
                  <c:v>1068.1083132839192</c:v>
                </c:pt>
                <c:pt idx="24">
                  <c:v>1086.5163757913263</c:v>
                </c:pt>
                <c:pt idx="25">
                  <c:v>1105.2416877396963</c:v>
                </c:pt>
                <c:pt idx="26">
                  <c:v>1115.9668215883678</c:v>
                </c:pt>
                <c:pt idx="27">
                  <c:v>1126.7960308599515</c:v>
                </c:pt>
                <c:pt idx="28">
                  <c:v>1137.73032548997</c:v>
                </c:pt>
                <c:pt idx="29">
                  <c:v>1148.7707252142395</c:v>
                </c:pt>
                <c:pt idx="30">
                  <c:v>1159.9182596639716</c:v>
                </c:pt>
                <c:pt idx="31">
                  <c:v>1167.6249813353418</c:v>
                </c:pt>
                <c:pt idx="32">
                  <c:v>1175.3829079588068</c:v>
                </c:pt>
                <c:pt idx="33">
                  <c:v>1183.1923797499901</c:v>
                </c:pt>
                <c:pt idx="34">
                  <c:v>1191.0537391849739</c:v>
                </c:pt>
                <c:pt idx="35">
                  <c:v>1198.9673310153175</c:v>
                </c:pt>
                <c:pt idx="36">
                  <c:v>1207.2788625898052</c:v>
                </c:pt>
                <c:pt idx="37">
                  <c:v>1215.648011711766</c:v>
                </c:pt>
                <c:pt idx="38">
                  <c:v>1224.0751777999774</c:v>
                </c:pt>
                <c:pt idx="39">
                  <c:v>1232.5607630420836</c:v>
                </c:pt>
                <c:pt idx="40">
                  <c:v>1241.105172413791</c:v>
                </c:pt>
              </c:numCache>
            </c:numRef>
          </c:val>
        </c:ser>
        <c:ser>
          <c:idx val="5"/>
          <c:order val="5"/>
          <c:tx>
            <c:strRef>
              <c:f>'2-8'!$A$15</c:f>
              <c:strCache>
                <c:ptCount val="1"/>
                <c:pt idx="0">
                  <c:v>Renovables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'2-8'!$B$9:$AZ$9</c15:sqref>
                  </c15:fullRef>
                </c:ext>
              </c:extLst>
              <c:f>'2-8'!$L$9:$AZ$9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'2-8'!$B$15:$AZ$15</c15:sqref>
                  </c15:fullRef>
                </c:ext>
              </c:extLst>
              <c:f>'2-8'!$L$15:$AZ$15</c:f>
              <c:numCache>
                <c:formatCode>0</c:formatCode>
                <c:ptCount val="41"/>
                <c:pt idx="0">
                  <c:v>59.023230869701408</c:v>
                </c:pt>
                <c:pt idx="1">
                  <c:v>66.063081001694783</c:v>
                </c:pt>
                <c:pt idx="2">
                  <c:v>73.942591876596893</c:v>
                </c:pt>
                <c:pt idx="3">
                  <c:v>82.761911956372572</c:v>
                </c:pt>
                <c:pt idx="4">
                  <c:v>92.633134663518163</c:v>
                </c:pt>
                <c:pt idx="5">
                  <c:v>103.68172308673657</c:v>
                </c:pt>
                <c:pt idx="6">
                  <c:v>122.02371616163043</c:v>
                </c:pt>
                <c:pt idx="7">
                  <c:v>143.61053098469307</c:v>
                </c:pt>
                <c:pt idx="8">
                  <c:v>169.01619831334528</c:v>
                </c:pt>
                <c:pt idx="9">
                  <c:v>198.91629880082306</c:v>
                </c:pt>
                <c:pt idx="10">
                  <c:v>234.10592785469203</c:v>
                </c:pt>
                <c:pt idx="11">
                  <c:v>265.83357417257139</c:v>
                </c:pt>
                <c:pt idx="12">
                  <c:v>301.86116944986907</c:v>
                </c:pt>
                <c:pt idx="13">
                  <c:v>342.77147235920631</c:v>
                </c:pt>
                <c:pt idx="14">
                  <c:v>389.22622103870964</c:v>
                </c:pt>
                <c:pt idx="15">
                  <c:v>441.97683693266515</c:v>
                </c:pt>
                <c:pt idx="16">
                  <c:v>501.87657929031531</c:v>
                </c:pt>
                <c:pt idx="17">
                  <c:v>562.87129716192624</c:v>
                </c:pt>
                <c:pt idx="18">
                  <c:v>631.27890450030259</c:v>
                </c:pt>
                <c:pt idx="19">
                  <c:v>708.00031423961263</c:v>
                </c:pt>
                <c:pt idx="20">
                  <c:v>794.04593023771804</c:v>
                </c:pt>
                <c:pt idx="21">
                  <c:v>855.78642871809882</c:v>
                </c:pt>
                <c:pt idx="22">
                  <c:v>922.32751745081521</c:v>
                </c:pt>
                <c:pt idx="23">
                  <c:v>994.04246304916057</c:v>
                </c:pt>
                <c:pt idx="24">
                  <c:v>1071.3335552167725</c:v>
                </c:pt>
                <c:pt idx="25">
                  <c:v>1154.6343634181824</c:v>
                </c:pt>
                <c:pt idx="26">
                  <c:v>1224.9768113239193</c:v>
                </c:pt>
                <c:pt idx="27">
                  <c:v>1299.6046504618407</c:v>
                </c:pt>
                <c:pt idx="28">
                  <c:v>1378.7789547433565</c:v>
                </c:pt>
                <c:pt idx="29">
                  <c:v>1462.776703182474</c:v>
                </c:pt>
                <c:pt idx="30">
                  <c:v>1551.8917488638849</c:v>
                </c:pt>
                <c:pt idx="31">
                  <c:v>1633.679329319863</c:v>
                </c:pt>
                <c:pt idx="32">
                  <c:v>1719.7772673260633</c:v>
                </c:pt>
                <c:pt idx="33">
                  <c:v>1810.4127267392373</c:v>
                </c:pt>
                <c:pt idx="34">
                  <c:v>1905.8248433737326</c:v>
                </c:pt>
                <c:pt idx="35">
                  <c:v>2006.2653559459166</c:v>
                </c:pt>
                <c:pt idx="36">
                  <c:v>2101.0256643224247</c:v>
                </c:pt>
                <c:pt idx="37">
                  <c:v>2200.2617096780909</c:v>
                </c:pt>
                <c:pt idx="38">
                  <c:v>2304.1848908765301</c:v>
                </c:pt>
                <c:pt idx="39">
                  <c:v>2413.016591612849</c:v>
                </c:pt>
                <c:pt idx="40">
                  <c:v>2526.9886520191121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475515048"/>
        <c:axId val="431840720"/>
      </c:barChart>
      <c:catAx>
        <c:axId val="475515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1840720"/>
        <c:crosses val="autoZero"/>
        <c:auto val="1"/>
        <c:lblAlgn val="ctr"/>
        <c:lblOffset val="100"/>
        <c:noMultiLvlLbl val="0"/>
      </c:catAx>
      <c:valAx>
        <c:axId val="4318407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ysClr val="windowText" lastClr="000000"/>
                    </a:solidFill>
                  </a:rPr>
                  <a:t>MTEP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5515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653173537331274E-2"/>
          <c:y val="0.92291256094409724"/>
          <c:w val="0.97483164983164983"/>
          <c:h val="7.32669753086419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/>
              <a:t>Oleoducto Vasconia - Galán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03569023569024"/>
          <c:y val="9.2385294483358887E-2"/>
          <c:w val="0.87778602693602692"/>
          <c:h val="0.72850969176993963"/>
        </c:manualLayout>
      </c:layout>
      <c:areaChart>
        <c:grouping val="stacked"/>
        <c:varyColors val="0"/>
        <c:ser>
          <c:idx val="1"/>
          <c:order val="1"/>
          <c:tx>
            <c:strRef>
              <c:f>'7-1C2'!$A$8</c:f>
              <c:strCache>
                <c:ptCount val="1"/>
                <c:pt idx="0">
                  <c:v>Vasconia Liv.</c:v>
                </c:pt>
              </c:strCache>
            </c:strRef>
          </c:tx>
          <c:spPr>
            <a:pattFill prst="pct50">
              <a:fgClr>
                <a:srgbClr val="548D00"/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numRef>
              <c:f>'7-1C2'!$B$6:$V$6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'7-1C2'!$B$8:$V$8</c:f>
              <c:numCache>
                <c:formatCode>0.0</c:formatCode>
                <c:ptCount val="21"/>
                <c:pt idx="0">
                  <c:v>44.927183584162094</c:v>
                </c:pt>
                <c:pt idx="1">
                  <c:v>26.274937841530061</c:v>
                </c:pt>
                <c:pt idx="2">
                  <c:v>20.667465371659535</c:v>
                </c:pt>
                <c:pt idx="3">
                  <c:v>20.289136986301383</c:v>
                </c:pt>
                <c:pt idx="4">
                  <c:v>13.795810273972602</c:v>
                </c:pt>
                <c:pt idx="5">
                  <c:v>5.2935279025721247</c:v>
                </c:pt>
                <c:pt idx="6">
                  <c:v>1.8304421274242633</c:v>
                </c:pt>
                <c:pt idx="7">
                  <c:v>14.760659068157198</c:v>
                </c:pt>
                <c:pt idx="8">
                  <c:v>24.273927069313768</c:v>
                </c:pt>
                <c:pt idx="9">
                  <c:v>37.880415565200501</c:v>
                </c:pt>
                <c:pt idx="10">
                  <c:v>33.994135767910741</c:v>
                </c:pt>
                <c:pt idx="11">
                  <c:v>27.601471305367522</c:v>
                </c:pt>
                <c:pt idx="12">
                  <c:v>21.591590223788433</c:v>
                </c:pt>
                <c:pt idx="13">
                  <c:v>16.091474267734938</c:v>
                </c:pt>
                <c:pt idx="14">
                  <c:v>12.871376436068434</c:v>
                </c:pt>
                <c:pt idx="15">
                  <c:v>9.3506965753424662</c:v>
                </c:pt>
                <c:pt idx="16">
                  <c:v>7.5287794520547946</c:v>
                </c:pt>
                <c:pt idx="17">
                  <c:v>5.8050976775956284</c:v>
                </c:pt>
                <c:pt idx="18">
                  <c:v>2.5810205479452053</c:v>
                </c:pt>
                <c:pt idx="19">
                  <c:v>2.1209171232876711</c:v>
                </c:pt>
                <c:pt idx="20">
                  <c:v>1.6097554794520548</c:v>
                </c:pt>
              </c:numCache>
            </c:numRef>
          </c:val>
        </c:ser>
        <c:ser>
          <c:idx val="2"/>
          <c:order val="2"/>
          <c:tx>
            <c:strRef>
              <c:f>'7-1C2'!$A$9</c:f>
              <c:strCache>
                <c:ptCount val="1"/>
                <c:pt idx="0">
                  <c:v>Vasconia Pes.</c:v>
                </c:pt>
              </c:strCache>
            </c:strRef>
          </c:tx>
          <c:spPr>
            <a:solidFill>
              <a:srgbClr val="548D00"/>
            </a:solidFill>
            <a:ln>
              <a:noFill/>
            </a:ln>
            <a:effectLst/>
          </c:spPr>
          <c:cat>
            <c:numRef>
              <c:f>'7-1C2'!$B$6:$V$6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'7-1C2'!$B$9:$V$9</c:f>
              <c:numCache>
                <c:formatCode>0.0</c:formatCode>
                <c:ptCount val="21"/>
                <c:pt idx="0">
                  <c:v>22.596000000000007</c:v>
                </c:pt>
                <c:pt idx="1">
                  <c:v>22.446000000000009</c:v>
                </c:pt>
                <c:pt idx="2">
                  <c:v>22.326000000000008</c:v>
                </c:pt>
                <c:pt idx="3">
                  <c:v>22.206000000000007</c:v>
                </c:pt>
                <c:pt idx="4">
                  <c:v>48.770753193554462</c:v>
                </c:pt>
                <c:pt idx="5">
                  <c:v>53.992181959681488</c:v>
                </c:pt>
                <c:pt idx="6">
                  <c:v>57.004376314963579</c:v>
                </c:pt>
                <c:pt idx="7">
                  <c:v>57.208801295098873</c:v>
                </c:pt>
                <c:pt idx="8">
                  <c:v>57.702873026297745</c:v>
                </c:pt>
                <c:pt idx="9">
                  <c:v>58.238588030784015</c:v>
                </c:pt>
                <c:pt idx="10">
                  <c:v>58.686727819905713</c:v>
                </c:pt>
                <c:pt idx="11">
                  <c:v>59.501944073371959</c:v>
                </c:pt>
                <c:pt idx="12">
                  <c:v>60.759390802853616</c:v>
                </c:pt>
                <c:pt idx="13">
                  <c:v>61.09322461381656</c:v>
                </c:pt>
                <c:pt idx="14">
                  <c:v>61.387958820596801</c:v>
                </c:pt>
                <c:pt idx="15">
                  <c:v>60.387519917604799</c:v>
                </c:pt>
                <c:pt idx="16">
                  <c:v>51.168531629707033</c:v>
                </c:pt>
                <c:pt idx="17">
                  <c:v>27.804600734719212</c:v>
                </c:pt>
                <c:pt idx="18">
                  <c:v>20.643795638880118</c:v>
                </c:pt>
                <c:pt idx="19">
                  <c:v>2.7221540323553506</c:v>
                </c:pt>
                <c:pt idx="20">
                  <c:v>2.0737319525935174</c:v>
                </c:pt>
              </c:numCache>
            </c:numRef>
          </c:val>
        </c:ser>
        <c:ser>
          <c:idx val="3"/>
          <c:order val="3"/>
          <c:tx>
            <c:strRef>
              <c:f>'7-1C2'!$A$11</c:f>
              <c:strCache>
                <c:ptCount val="1"/>
                <c:pt idx="0">
                  <c:v>Para Ayacucho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'7-1C2'!$B$6:$V$6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'7-1C2'!$B$11:$V$11</c:f>
              <c:numCache>
                <c:formatCode>0.0</c:formatCode>
                <c:ptCount val="21"/>
                <c:pt idx="0">
                  <c:v>0</c:v>
                </c:pt>
                <c:pt idx="1">
                  <c:v>9.4235066159761054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509288"/>
        <c:axId val="543513208"/>
      </c:areaChart>
      <c:lineChart>
        <c:grouping val="standard"/>
        <c:varyColors val="0"/>
        <c:ser>
          <c:idx val="0"/>
          <c:order val="0"/>
          <c:tx>
            <c:strRef>
              <c:f>'7-1C2'!$A$7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'7-1C2'!$B$6:$V$6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'7-1C2'!$B$7:$V$7</c:f>
              <c:numCache>
                <c:formatCode>0</c:formatCode>
                <c:ptCount val="21"/>
                <c:pt idx="0">
                  <c:v>176</c:v>
                </c:pt>
                <c:pt idx="1">
                  <c:v>176</c:v>
                </c:pt>
                <c:pt idx="2">
                  <c:v>176</c:v>
                </c:pt>
                <c:pt idx="3">
                  <c:v>176</c:v>
                </c:pt>
                <c:pt idx="4">
                  <c:v>176</c:v>
                </c:pt>
                <c:pt idx="5">
                  <c:v>176</c:v>
                </c:pt>
                <c:pt idx="6">
                  <c:v>176</c:v>
                </c:pt>
                <c:pt idx="7">
                  <c:v>176</c:v>
                </c:pt>
                <c:pt idx="8">
                  <c:v>176</c:v>
                </c:pt>
                <c:pt idx="9">
                  <c:v>176</c:v>
                </c:pt>
                <c:pt idx="10">
                  <c:v>176</c:v>
                </c:pt>
                <c:pt idx="11">
                  <c:v>176</c:v>
                </c:pt>
                <c:pt idx="12">
                  <c:v>176</c:v>
                </c:pt>
                <c:pt idx="13">
                  <c:v>176</c:v>
                </c:pt>
                <c:pt idx="14">
                  <c:v>176</c:v>
                </c:pt>
                <c:pt idx="15">
                  <c:v>176</c:v>
                </c:pt>
                <c:pt idx="16">
                  <c:v>176</c:v>
                </c:pt>
                <c:pt idx="17">
                  <c:v>176</c:v>
                </c:pt>
                <c:pt idx="18">
                  <c:v>176</c:v>
                </c:pt>
                <c:pt idx="19">
                  <c:v>176</c:v>
                </c:pt>
                <c:pt idx="20">
                  <c:v>176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509288"/>
        <c:axId val="543513208"/>
      </c:lineChart>
      <c:catAx>
        <c:axId val="543509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13208"/>
        <c:crosses val="autoZero"/>
        <c:auto val="1"/>
        <c:lblAlgn val="ctr"/>
        <c:lblOffset val="100"/>
        <c:noMultiLvlLbl val="0"/>
      </c:catAx>
      <c:valAx>
        <c:axId val="54351320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 b="1"/>
                  <a:t>kBPD</a:t>
                </a:r>
              </a:p>
            </c:rich>
          </c:tx>
          <c:layout>
            <c:manualLayout>
              <c:xMode val="edge"/>
              <c:yMode val="edge"/>
              <c:x val="9.9028619528619532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09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3275666666666668"/>
          <c:w val="0.98979797979797979"/>
          <c:h val="5.5970213177491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/>
              <a:t>Ocensa</a:t>
            </a:r>
          </a:p>
        </c:rich>
      </c:tx>
      <c:layout>
        <c:manualLayout>
          <c:xMode val="edge"/>
          <c:yMode val="edge"/>
          <c:x val="0.4517062265217246"/>
          <c:y val="2.8073665741009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03569023569024"/>
          <c:y val="3.9747064137308039E-2"/>
          <c:w val="0.86068164983164985"/>
          <c:h val="0.78114777777777766"/>
        </c:manualLayout>
      </c:layout>
      <c:areaChart>
        <c:grouping val="stacked"/>
        <c:varyColors val="0"/>
        <c:ser>
          <c:idx val="1"/>
          <c:order val="1"/>
          <c:tx>
            <c:strRef>
              <c:f>'7-1D'!$A$8</c:f>
              <c:strCache>
                <c:ptCount val="1"/>
                <c:pt idx="0">
                  <c:v>Vasconia Liv.</c:v>
                </c:pt>
              </c:strCache>
            </c:strRef>
          </c:tx>
          <c:spPr>
            <a:pattFill prst="pct50">
              <a:fgClr>
                <a:srgbClr val="548D00"/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numRef>
              <c:f>'7-1D'!$B$6:$V$6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'7-1D'!$B$8:$V$8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'7-1D'!$A$9</c:f>
              <c:strCache>
                <c:ptCount val="1"/>
                <c:pt idx="0">
                  <c:v>Vasconia Pes.</c:v>
                </c:pt>
              </c:strCache>
            </c:strRef>
          </c:tx>
          <c:spPr>
            <a:solidFill>
              <a:srgbClr val="548D00"/>
            </a:solidFill>
            <a:ln>
              <a:noFill/>
            </a:ln>
            <a:effectLst/>
          </c:spPr>
          <c:cat>
            <c:numRef>
              <c:f>'7-1D'!$B$6:$V$6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'7-1D'!$B$9:$V$9</c:f>
              <c:numCache>
                <c:formatCode>0</c:formatCode>
                <c:ptCount val="21"/>
                <c:pt idx="0">
                  <c:v>369.74965808175568</c:v>
                </c:pt>
                <c:pt idx="1">
                  <c:v>415.00004000000001</c:v>
                </c:pt>
                <c:pt idx="2">
                  <c:v>367.93968501393931</c:v>
                </c:pt>
                <c:pt idx="3">
                  <c:v>297.68598670890901</c:v>
                </c:pt>
                <c:pt idx="4">
                  <c:v>215.20478162188334</c:v>
                </c:pt>
                <c:pt idx="5">
                  <c:v>204.42186923501072</c:v>
                </c:pt>
                <c:pt idx="6">
                  <c:v>204.06475534491403</c:v>
                </c:pt>
                <c:pt idx="7">
                  <c:v>168.46750119806634</c:v>
                </c:pt>
                <c:pt idx="8">
                  <c:v>76.234696821256748</c:v>
                </c:pt>
                <c:pt idx="9">
                  <c:v>11.167527897623804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514384"/>
        <c:axId val="543511248"/>
      </c:areaChart>
      <c:lineChart>
        <c:grouping val="standard"/>
        <c:varyColors val="0"/>
        <c:ser>
          <c:idx val="0"/>
          <c:order val="0"/>
          <c:tx>
            <c:strRef>
              <c:f>'7-1D'!$A$7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'7-1D'!$B$6:$V$6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'7-1D'!$B$7:$V$7</c:f>
              <c:numCache>
                <c:formatCode>0</c:formatCode>
                <c:ptCount val="21"/>
                <c:pt idx="0">
                  <c:v>415</c:v>
                </c:pt>
                <c:pt idx="1">
                  <c:v>415</c:v>
                </c:pt>
                <c:pt idx="2">
                  <c:v>415</c:v>
                </c:pt>
                <c:pt idx="3">
                  <c:v>415</c:v>
                </c:pt>
                <c:pt idx="4">
                  <c:v>415</c:v>
                </c:pt>
                <c:pt idx="5">
                  <c:v>415</c:v>
                </c:pt>
                <c:pt idx="6">
                  <c:v>415</c:v>
                </c:pt>
                <c:pt idx="7">
                  <c:v>415</c:v>
                </c:pt>
                <c:pt idx="8">
                  <c:v>415</c:v>
                </c:pt>
                <c:pt idx="9">
                  <c:v>415</c:v>
                </c:pt>
                <c:pt idx="10">
                  <c:v>415</c:v>
                </c:pt>
                <c:pt idx="11">
                  <c:v>415</c:v>
                </c:pt>
                <c:pt idx="12">
                  <c:v>415</c:v>
                </c:pt>
                <c:pt idx="13">
                  <c:v>415</c:v>
                </c:pt>
                <c:pt idx="14">
                  <c:v>415</c:v>
                </c:pt>
                <c:pt idx="15">
                  <c:v>415</c:v>
                </c:pt>
                <c:pt idx="16">
                  <c:v>415</c:v>
                </c:pt>
                <c:pt idx="17">
                  <c:v>415</c:v>
                </c:pt>
                <c:pt idx="18">
                  <c:v>415</c:v>
                </c:pt>
                <c:pt idx="19">
                  <c:v>415</c:v>
                </c:pt>
                <c:pt idx="20">
                  <c:v>415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514384"/>
        <c:axId val="543511248"/>
      </c:lineChart>
      <c:catAx>
        <c:axId val="54351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11248"/>
        <c:crosses val="autoZero"/>
        <c:auto val="1"/>
        <c:lblAlgn val="ctr"/>
        <c:lblOffset val="100"/>
        <c:noMultiLvlLbl val="0"/>
      </c:catAx>
      <c:valAx>
        <c:axId val="543511248"/>
        <c:scaling>
          <c:orientation val="minMax"/>
          <c:max val="5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 b="1"/>
                  <a:t>kBPD</a:t>
                </a:r>
              </a:p>
            </c:rich>
          </c:tx>
          <c:layout>
            <c:manualLayout>
              <c:xMode val="edge"/>
              <c:yMode val="edge"/>
              <c:x val="9.9028619528619532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14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3275666666666668"/>
          <c:w val="0.99698181818181819"/>
          <c:h val="5.5970213177491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sz="1300" b="1">
                <a:latin typeface="+mj-lt"/>
              </a:rPr>
              <a:t>Oleoducto de Colombia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03569023569024"/>
          <c:y val="9.2385294483358887E-2"/>
          <c:w val="0.87847638245307835"/>
          <c:h val="0.72850969176993963"/>
        </c:manualLayout>
      </c:layout>
      <c:areaChart>
        <c:grouping val="stacked"/>
        <c:varyColors val="0"/>
        <c:ser>
          <c:idx val="1"/>
          <c:order val="1"/>
          <c:tx>
            <c:strRef>
              <c:f>'7-1D2'!$A$8</c:f>
              <c:strCache>
                <c:ptCount val="1"/>
                <c:pt idx="0">
                  <c:v>Vasconia Liv.</c:v>
                </c:pt>
              </c:strCache>
            </c:strRef>
          </c:tx>
          <c:spPr>
            <a:pattFill prst="pct50">
              <a:fgClr>
                <a:srgbClr val="548D00"/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numRef>
              <c:f>'7-1D2'!$B$6:$V$6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'7-1D2'!$B$8:$V$8</c:f>
              <c:numCache>
                <c:formatCode>#,##0</c:formatCode>
                <c:ptCount val="21"/>
                <c:pt idx="0">
                  <c:v>138.62819723775576</c:v>
                </c:pt>
                <c:pt idx="1">
                  <c:v>174.72800204918033</c:v>
                </c:pt>
                <c:pt idx="2">
                  <c:v>165.44482959802386</c:v>
                </c:pt>
                <c:pt idx="3">
                  <c:v>164.89691575342462</c:v>
                </c:pt>
                <c:pt idx="4">
                  <c:v>144.6957616438356</c:v>
                </c:pt>
                <c:pt idx="5">
                  <c:v>121.30784043870308</c:v>
                </c:pt>
                <c:pt idx="6">
                  <c:v>93.485239258437772</c:v>
                </c:pt>
                <c:pt idx="7">
                  <c:v>58.264603964340274</c:v>
                </c:pt>
                <c:pt idx="8">
                  <c:v>30.903601977013984</c:v>
                </c:pt>
                <c:pt idx="9">
                  <c:v>4.910664598846961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'7-1D2'!$A$9</c:f>
              <c:strCache>
                <c:ptCount val="1"/>
                <c:pt idx="0">
                  <c:v>Vasconia Pes.</c:v>
                </c:pt>
              </c:strCache>
            </c:strRef>
          </c:tx>
          <c:spPr>
            <a:solidFill>
              <a:srgbClr val="548D00"/>
            </a:solidFill>
            <a:ln>
              <a:noFill/>
            </a:ln>
            <a:effectLst/>
          </c:spPr>
          <c:cat>
            <c:numRef>
              <c:f>'7-1D2'!$B$6:$V$6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'7-1D2'!$B$9:$V$9</c:f>
              <c:numCache>
                <c:formatCode>#,##0</c:formatCode>
                <c:ptCount val="21"/>
                <c:pt idx="0">
                  <c:v>55.763602600623734</c:v>
                </c:pt>
                <c:pt idx="1">
                  <c:v>20.053186623382079</c:v>
                </c:pt>
                <c:pt idx="2">
                  <c:v>29.236226574732612</c:v>
                </c:pt>
                <c:pt idx="3">
                  <c:v>29.778230372607318</c:v>
                </c:pt>
                <c:pt idx="4">
                  <c:v>49.761485690527728</c:v>
                </c:pt>
                <c:pt idx="5">
                  <c:v>72.897134191705177</c:v>
                </c:pt>
                <c:pt idx="6">
                  <c:v>100.41962820257962</c:v>
                </c:pt>
                <c:pt idx="7">
                  <c:v>135.26035778283759</c:v>
                </c:pt>
                <c:pt idx="8">
                  <c:v>162.14553207618849</c:v>
                </c:pt>
                <c:pt idx="9">
                  <c:v>188.03879740928468</c:v>
                </c:pt>
                <c:pt idx="10">
                  <c:v>140.01165494462592</c:v>
                </c:pt>
                <c:pt idx="11">
                  <c:v>93.233391122639674</c:v>
                </c:pt>
                <c:pt idx="12">
                  <c:v>55.687637581259935</c:v>
                </c:pt>
                <c:pt idx="13">
                  <c:v>34.919296652977536</c:v>
                </c:pt>
                <c:pt idx="14">
                  <c:v>17.653531707145564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507720"/>
        <c:axId val="543512032"/>
      </c:areaChart>
      <c:lineChart>
        <c:grouping val="standard"/>
        <c:varyColors val="0"/>
        <c:ser>
          <c:idx val="0"/>
          <c:order val="0"/>
          <c:tx>
            <c:strRef>
              <c:f>'7-1D2'!$A$7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'7-1D2'!$B$6:$V$6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'7-1D2'!$B$7:$V$7</c:f>
              <c:numCache>
                <c:formatCode>0</c:formatCode>
                <c:ptCount val="21"/>
                <c:pt idx="0">
                  <c:v>195</c:v>
                </c:pt>
                <c:pt idx="1">
                  <c:v>195</c:v>
                </c:pt>
                <c:pt idx="2">
                  <c:v>195</c:v>
                </c:pt>
                <c:pt idx="3">
                  <c:v>195</c:v>
                </c:pt>
                <c:pt idx="4">
                  <c:v>195</c:v>
                </c:pt>
                <c:pt idx="5">
                  <c:v>195</c:v>
                </c:pt>
                <c:pt idx="6">
                  <c:v>195</c:v>
                </c:pt>
                <c:pt idx="7">
                  <c:v>195</c:v>
                </c:pt>
                <c:pt idx="8">
                  <c:v>195</c:v>
                </c:pt>
                <c:pt idx="9">
                  <c:v>195</c:v>
                </c:pt>
                <c:pt idx="10">
                  <c:v>195</c:v>
                </c:pt>
                <c:pt idx="11">
                  <c:v>195</c:v>
                </c:pt>
                <c:pt idx="12">
                  <c:v>195</c:v>
                </c:pt>
                <c:pt idx="13">
                  <c:v>195</c:v>
                </c:pt>
                <c:pt idx="14">
                  <c:v>195</c:v>
                </c:pt>
                <c:pt idx="15">
                  <c:v>195</c:v>
                </c:pt>
                <c:pt idx="16">
                  <c:v>195</c:v>
                </c:pt>
                <c:pt idx="17">
                  <c:v>195</c:v>
                </c:pt>
                <c:pt idx="18">
                  <c:v>195</c:v>
                </c:pt>
                <c:pt idx="19">
                  <c:v>195</c:v>
                </c:pt>
                <c:pt idx="20">
                  <c:v>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507720"/>
        <c:axId val="543512032"/>
      </c:lineChart>
      <c:catAx>
        <c:axId val="543507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12032"/>
        <c:crosses val="autoZero"/>
        <c:auto val="1"/>
        <c:lblAlgn val="ctr"/>
        <c:lblOffset val="100"/>
        <c:noMultiLvlLbl val="0"/>
      </c:catAx>
      <c:valAx>
        <c:axId val="543512032"/>
        <c:scaling>
          <c:orientation val="minMax"/>
          <c:max val="3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9.9028619528619532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07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3275666666666668"/>
          <c:w val="0.99698181818181819"/>
          <c:h val="5.5970213177491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/>
              <a:t>Oleoducto Ayacucho - Coveñas (CLC)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03569023569024"/>
          <c:y val="6.7820836959975678E-2"/>
          <c:w val="0.87813602693602688"/>
          <c:h val="0.75307414929332273"/>
        </c:manualLayout>
      </c:layout>
      <c:areaChart>
        <c:grouping val="stacked"/>
        <c:varyColors val="0"/>
        <c:ser>
          <c:idx val="1"/>
          <c:order val="1"/>
          <c:tx>
            <c:strRef>
              <c:f>'7-1E'!$A$8</c:f>
              <c:strCache>
                <c:ptCount val="1"/>
                <c:pt idx="0">
                  <c:v>Livianos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  <a:ln>
              <a:noFill/>
            </a:ln>
            <a:effectLst/>
          </c:spPr>
          <c:cat>
            <c:numRef>
              <c:f>'7-1E'!$B$6:$V$6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'7-1E'!$B$8:$V$8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'7-1E'!$A$9</c:f>
              <c:strCache>
                <c:ptCount val="1"/>
                <c:pt idx="0">
                  <c:v>Pesados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'7-1E'!$B$6:$V$6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'7-1E'!$B$9:$V$9</c:f>
              <c:numCache>
                <c:formatCode>0.0</c:formatCode>
                <c:ptCount val="21"/>
                <c:pt idx="0">
                  <c:v>66.00197651973005</c:v>
                </c:pt>
                <c:pt idx="1">
                  <c:v>81.375257392098376</c:v>
                </c:pt>
                <c:pt idx="2">
                  <c:v>70.295048579400984</c:v>
                </c:pt>
                <c:pt idx="3">
                  <c:v>65.229385061291907</c:v>
                </c:pt>
                <c:pt idx="4">
                  <c:v>50.563119865658855</c:v>
                </c:pt>
                <c:pt idx="5">
                  <c:v>38.856098048049745</c:v>
                </c:pt>
                <c:pt idx="6">
                  <c:v>24.541574742795163</c:v>
                </c:pt>
                <c:pt idx="7">
                  <c:v>4.875407882626976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510072"/>
        <c:axId val="543513600"/>
      </c:areaChart>
      <c:lineChart>
        <c:grouping val="standard"/>
        <c:varyColors val="0"/>
        <c:ser>
          <c:idx val="0"/>
          <c:order val="0"/>
          <c:tx>
            <c:strRef>
              <c:f>'7-1E'!$A$7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'7-1E'!$B$6:$V$6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'7-1E'!$B$7:$V$7</c:f>
              <c:numCache>
                <c:formatCode>General</c:formatCode>
                <c:ptCount val="21"/>
                <c:pt idx="0">
                  <c:v>250.2</c:v>
                </c:pt>
                <c:pt idx="1">
                  <c:v>250.2</c:v>
                </c:pt>
                <c:pt idx="2">
                  <c:v>250.2</c:v>
                </c:pt>
                <c:pt idx="3">
                  <c:v>250.2</c:v>
                </c:pt>
                <c:pt idx="4">
                  <c:v>250.2</c:v>
                </c:pt>
                <c:pt idx="5">
                  <c:v>250.2</c:v>
                </c:pt>
                <c:pt idx="6">
                  <c:v>250.2</c:v>
                </c:pt>
                <c:pt idx="7">
                  <c:v>250.2</c:v>
                </c:pt>
                <c:pt idx="8">
                  <c:v>250.2</c:v>
                </c:pt>
                <c:pt idx="9">
                  <c:v>250.2</c:v>
                </c:pt>
                <c:pt idx="10">
                  <c:v>250.2</c:v>
                </c:pt>
                <c:pt idx="11">
                  <c:v>250.2</c:v>
                </c:pt>
                <c:pt idx="12">
                  <c:v>250.2</c:v>
                </c:pt>
                <c:pt idx="13">
                  <c:v>250.2</c:v>
                </c:pt>
                <c:pt idx="14">
                  <c:v>250.2</c:v>
                </c:pt>
                <c:pt idx="15">
                  <c:v>250.2</c:v>
                </c:pt>
                <c:pt idx="16">
                  <c:v>250.2</c:v>
                </c:pt>
                <c:pt idx="17">
                  <c:v>250.2</c:v>
                </c:pt>
                <c:pt idx="18">
                  <c:v>250.2</c:v>
                </c:pt>
                <c:pt idx="19">
                  <c:v>250.2</c:v>
                </c:pt>
                <c:pt idx="20">
                  <c:v>250.2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510072"/>
        <c:axId val="543513600"/>
      </c:lineChart>
      <c:catAx>
        <c:axId val="543510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13600"/>
        <c:crosses val="autoZero"/>
        <c:auto val="1"/>
        <c:lblAlgn val="ctr"/>
        <c:lblOffset val="100"/>
        <c:noMultiLvlLbl val="0"/>
      </c:catAx>
      <c:valAx>
        <c:axId val="54351360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 b="1"/>
                  <a:t>kBPD</a:t>
                </a:r>
              </a:p>
            </c:rich>
          </c:tx>
          <c:layout>
            <c:manualLayout>
              <c:xMode val="edge"/>
              <c:yMode val="edge"/>
              <c:x val="9.9028619528619532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10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3275666666666668"/>
          <c:w val="0.99698181818181819"/>
          <c:h val="5.5970213177491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/>
              <a:t>Oleoducto Ayacucho - Coveñas ( 16" 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03569023569024"/>
          <c:y val="6.7820836959975678E-2"/>
          <c:w val="0.87813602693602688"/>
          <c:h val="0.75307414929332273"/>
        </c:manualLayout>
      </c:layout>
      <c:areaChart>
        <c:grouping val="stacked"/>
        <c:varyColors val="0"/>
        <c:ser>
          <c:idx val="1"/>
          <c:order val="1"/>
          <c:tx>
            <c:strRef>
              <c:f>'7-1E3'!$A$8</c:f>
              <c:strCache>
                <c:ptCount val="1"/>
                <c:pt idx="0">
                  <c:v>Livianos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  <a:ln>
              <a:noFill/>
            </a:ln>
            <a:effectLst/>
          </c:spPr>
          <c:cat>
            <c:numRef>
              <c:f>'7-1E3'!$B$6:$V$6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'7-1E3'!$B$8:$V$8</c:f>
              <c:numCache>
                <c:formatCode>0.0</c:formatCode>
                <c:ptCount val="21"/>
                <c:pt idx="0">
                  <c:v>60.03</c:v>
                </c:pt>
                <c:pt idx="1">
                  <c:v>60.03</c:v>
                </c:pt>
                <c:pt idx="2">
                  <c:v>60.03</c:v>
                </c:pt>
                <c:pt idx="3">
                  <c:v>58.406765068493144</c:v>
                </c:pt>
                <c:pt idx="4">
                  <c:v>48.369551369863011</c:v>
                </c:pt>
                <c:pt idx="5">
                  <c:v>38.726326998652596</c:v>
                </c:pt>
                <c:pt idx="6">
                  <c:v>24.743159745833445</c:v>
                </c:pt>
                <c:pt idx="7">
                  <c:v>14.324095101428298</c:v>
                </c:pt>
                <c:pt idx="8">
                  <c:v>11.478774740648959</c:v>
                </c:pt>
                <c:pt idx="9">
                  <c:v>8.0627948720813691</c:v>
                </c:pt>
                <c:pt idx="10">
                  <c:v>2.4681930626907125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'7-1E3'!$A$9</c:f>
              <c:strCache>
                <c:ptCount val="1"/>
                <c:pt idx="0">
                  <c:v>Pesados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'7-1E3'!$B$6:$V$6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'7-1E3'!$B$9:$V$9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1.6232349315068568</c:v>
                </c:pt>
                <c:pt idx="4">
                  <c:v>11.66044863013699</c:v>
                </c:pt>
                <c:pt idx="5">
                  <c:v>21.303673001347409</c:v>
                </c:pt>
                <c:pt idx="6">
                  <c:v>35.286840254166556</c:v>
                </c:pt>
                <c:pt idx="7">
                  <c:v>45.705904898571703</c:v>
                </c:pt>
                <c:pt idx="8">
                  <c:v>40.414966181085909</c:v>
                </c:pt>
                <c:pt idx="9">
                  <c:v>31.974922651919712</c:v>
                </c:pt>
                <c:pt idx="10">
                  <c:v>24.320181349559746</c:v>
                </c:pt>
                <c:pt idx="11">
                  <c:v>18.415494826829388</c:v>
                </c:pt>
                <c:pt idx="12">
                  <c:v>13.696436304007744</c:v>
                </c:pt>
                <c:pt idx="13">
                  <c:v>11.311024240369246</c:v>
                </c:pt>
                <c:pt idx="14">
                  <c:v>9.4597341932946151</c:v>
                </c:pt>
                <c:pt idx="15">
                  <c:v>6.8809205998533196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514776"/>
        <c:axId val="543505760"/>
      </c:areaChart>
      <c:lineChart>
        <c:grouping val="standard"/>
        <c:varyColors val="0"/>
        <c:ser>
          <c:idx val="0"/>
          <c:order val="0"/>
          <c:tx>
            <c:strRef>
              <c:f>'7-1E3'!$A$7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'7-1E3'!$B$6:$V$6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'7-1E3'!$B$7:$V$7</c:f>
              <c:numCache>
                <c:formatCode>General</c:formatCode>
                <c:ptCount val="2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514776"/>
        <c:axId val="543505760"/>
      </c:lineChart>
      <c:catAx>
        <c:axId val="543514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05760"/>
        <c:crosses val="autoZero"/>
        <c:auto val="1"/>
        <c:lblAlgn val="ctr"/>
        <c:lblOffset val="100"/>
        <c:noMultiLvlLbl val="0"/>
      </c:catAx>
      <c:valAx>
        <c:axId val="543505760"/>
        <c:scaling>
          <c:orientation val="minMax"/>
          <c:max val="12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 b="1"/>
                  <a:t>kBPD</a:t>
                </a:r>
              </a:p>
            </c:rich>
          </c:tx>
          <c:layout>
            <c:manualLayout>
              <c:xMode val="edge"/>
              <c:yMode val="edge"/>
              <c:x val="9.9028619528619532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14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3275666666666668"/>
          <c:w val="0.99698181818181819"/>
          <c:h val="5.5970213177491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/>
              <a:t>Oleoducto Ayacucho - Coveñas ( 16")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03569023569024"/>
          <c:y val="6.7820836959975678E-2"/>
          <c:w val="0.87813602693602688"/>
          <c:h val="0.75307414929332273"/>
        </c:manualLayout>
      </c:layout>
      <c:areaChart>
        <c:grouping val="stacked"/>
        <c:varyColors val="0"/>
        <c:ser>
          <c:idx val="1"/>
          <c:order val="1"/>
          <c:tx>
            <c:strRef>
              <c:f>'7-1E3'!$A$8</c:f>
              <c:strCache>
                <c:ptCount val="1"/>
                <c:pt idx="0">
                  <c:v>Livianos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  <a:ln>
              <a:noFill/>
            </a:ln>
            <a:effectLst/>
          </c:spPr>
          <c:cat>
            <c:numRef>
              <c:f>'7-1E3'!$B$6:$V$6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'7-1E3'!$B$8:$V$8</c:f>
              <c:numCache>
                <c:formatCode>0.0</c:formatCode>
                <c:ptCount val="21"/>
                <c:pt idx="0">
                  <c:v>60.03</c:v>
                </c:pt>
                <c:pt idx="1">
                  <c:v>60.03</c:v>
                </c:pt>
                <c:pt idx="2">
                  <c:v>60.03</c:v>
                </c:pt>
                <c:pt idx="3">
                  <c:v>58.406765068493144</c:v>
                </c:pt>
                <c:pt idx="4">
                  <c:v>48.369551369863011</c:v>
                </c:pt>
                <c:pt idx="5">
                  <c:v>38.726326998652596</c:v>
                </c:pt>
                <c:pt idx="6">
                  <c:v>24.743159745833445</c:v>
                </c:pt>
                <c:pt idx="7">
                  <c:v>14.324095101428298</c:v>
                </c:pt>
                <c:pt idx="8">
                  <c:v>11.478774740648959</c:v>
                </c:pt>
                <c:pt idx="9">
                  <c:v>8.0627948720813691</c:v>
                </c:pt>
                <c:pt idx="10">
                  <c:v>2.4681930626907125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'7-1E3'!$A$9</c:f>
              <c:strCache>
                <c:ptCount val="1"/>
                <c:pt idx="0">
                  <c:v>Pesados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'7-1E3'!$B$6:$V$6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'7-1E3'!$B$9:$V$9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1.6232349315068568</c:v>
                </c:pt>
                <c:pt idx="4">
                  <c:v>11.66044863013699</c:v>
                </c:pt>
                <c:pt idx="5">
                  <c:v>21.303673001347409</c:v>
                </c:pt>
                <c:pt idx="6">
                  <c:v>35.286840254166556</c:v>
                </c:pt>
                <c:pt idx="7">
                  <c:v>45.705904898571703</c:v>
                </c:pt>
                <c:pt idx="8">
                  <c:v>40.414966181085909</c:v>
                </c:pt>
                <c:pt idx="9">
                  <c:v>31.974922651919712</c:v>
                </c:pt>
                <c:pt idx="10">
                  <c:v>24.320181349559746</c:v>
                </c:pt>
                <c:pt idx="11">
                  <c:v>18.415494826829388</c:v>
                </c:pt>
                <c:pt idx="12">
                  <c:v>13.696436304007744</c:v>
                </c:pt>
                <c:pt idx="13">
                  <c:v>11.311024240369246</c:v>
                </c:pt>
                <c:pt idx="14">
                  <c:v>9.4597341932946151</c:v>
                </c:pt>
                <c:pt idx="15">
                  <c:v>6.8809205998533196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503016"/>
        <c:axId val="543508896"/>
      </c:areaChart>
      <c:lineChart>
        <c:grouping val="standard"/>
        <c:varyColors val="0"/>
        <c:ser>
          <c:idx val="0"/>
          <c:order val="0"/>
          <c:tx>
            <c:strRef>
              <c:f>'7-1E3'!$A$7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'7-1E3'!$B$6:$V$6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'7-1E3'!$B$7:$V$7</c:f>
              <c:numCache>
                <c:formatCode>General</c:formatCode>
                <c:ptCount val="2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503016"/>
        <c:axId val="543508896"/>
      </c:lineChart>
      <c:catAx>
        <c:axId val="5435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08896"/>
        <c:crosses val="autoZero"/>
        <c:auto val="1"/>
        <c:lblAlgn val="ctr"/>
        <c:lblOffset val="100"/>
        <c:noMultiLvlLbl val="0"/>
      </c:catAx>
      <c:valAx>
        <c:axId val="543508896"/>
        <c:scaling>
          <c:orientation val="minMax"/>
          <c:max val="1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 b="1"/>
                  <a:t>kBPD</a:t>
                </a:r>
              </a:p>
            </c:rich>
          </c:tx>
          <c:layout>
            <c:manualLayout>
              <c:xMode val="edge"/>
              <c:yMode val="edge"/>
              <c:x val="9.9028619528619532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03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3275666666666668"/>
          <c:w val="0.99698181818181819"/>
          <c:h val="5.5970213177491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50" b="0"/>
              <a:t>Oleoducto</a:t>
            </a:r>
            <a:r>
              <a:rPr lang="es-ES" sz="1050" b="0" baseline="0"/>
              <a:t> Coveñas - Cartagena</a:t>
            </a:r>
            <a:endParaRPr lang="es-ES" sz="1050" b="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162121212121214E-2"/>
          <c:y val="7.1496944444444446E-2"/>
          <c:w val="0.87155521885521881"/>
          <c:h val="0.71764777777777766"/>
        </c:manualLayout>
      </c:layout>
      <c:areaChart>
        <c:grouping val="stacked"/>
        <c:varyColors val="0"/>
        <c:ser>
          <c:idx val="1"/>
          <c:order val="0"/>
          <c:tx>
            <c:strRef>
              <c:f>'7-1F'!$A$8</c:f>
              <c:strCache>
                <c:ptCount val="1"/>
                <c:pt idx="0">
                  <c:v>Pesados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'7-1F'!$B$6:$V$6</c15:sqref>
                  </c15:fullRef>
                </c:ext>
              </c:extLst>
              <c:f>'7-1F'!$B$6:$U$6</c:f>
              <c:numCache>
                <c:formatCode>General</c:formatCode>
                <c:ptCount val="2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'7-1F'!$B$8:$V$8</c15:sqref>
                  </c15:fullRef>
                </c:ext>
              </c:extLst>
              <c:f>'7-1F'!$B$8:$U$8</c:f>
              <c:numCache>
                <c:formatCode>0</c:formatCode>
                <c:ptCount val="20"/>
                <c:pt idx="0">
                  <c:v>94.99</c:v>
                </c:pt>
                <c:pt idx="1">
                  <c:v>99.826999999999998</c:v>
                </c:pt>
                <c:pt idx="2">
                  <c:v>102.116</c:v>
                </c:pt>
                <c:pt idx="3">
                  <c:v>102.116</c:v>
                </c:pt>
                <c:pt idx="4">
                  <c:v>102.116</c:v>
                </c:pt>
                <c:pt idx="5">
                  <c:v>102.116</c:v>
                </c:pt>
                <c:pt idx="6">
                  <c:v>102.116</c:v>
                </c:pt>
                <c:pt idx="7">
                  <c:v>102.116</c:v>
                </c:pt>
                <c:pt idx="8">
                  <c:v>102.116</c:v>
                </c:pt>
                <c:pt idx="9">
                  <c:v>102.116</c:v>
                </c:pt>
                <c:pt idx="10">
                  <c:v>102.116</c:v>
                </c:pt>
                <c:pt idx="11">
                  <c:v>102.116</c:v>
                </c:pt>
                <c:pt idx="12">
                  <c:v>69.384073885267682</c:v>
                </c:pt>
                <c:pt idx="13">
                  <c:v>46.230320893346786</c:v>
                </c:pt>
                <c:pt idx="14">
                  <c:v>27.113265900440187</c:v>
                </c:pt>
                <c:pt idx="15">
                  <c:v>6.880920599853324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0"/>
          <c:order val="1"/>
          <c:tx>
            <c:strRef>
              <c:f>'7-1F'!$A$7</c:f>
              <c:strCache>
                <c:ptCount val="1"/>
                <c:pt idx="0">
                  <c:v>Livianos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'7-1F'!$B$6:$V$6</c15:sqref>
                  </c15:fullRef>
                </c:ext>
              </c:extLst>
              <c:f>'7-1F'!$B$6:$U$6</c:f>
              <c:numCache>
                <c:formatCode>General</c:formatCode>
                <c:ptCount val="2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'7-1F'!$B$7:$V$7</c15:sqref>
                  </c15:fullRef>
                </c:ext>
              </c:extLst>
              <c:f>'7-1F'!$B$7:$U$7</c:f>
              <c:numCache>
                <c:formatCode>0</c:formatCode>
                <c:ptCount val="20"/>
                <c:pt idx="0">
                  <c:v>40.71</c:v>
                </c:pt>
                <c:pt idx="1">
                  <c:v>42.783000000000001</c:v>
                </c:pt>
                <c:pt idx="2">
                  <c:v>43.764000000000003</c:v>
                </c:pt>
                <c:pt idx="3">
                  <c:v>43.764000000000003</c:v>
                </c:pt>
                <c:pt idx="4">
                  <c:v>43.764000000000003</c:v>
                </c:pt>
                <c:pt idx="5">
                  <c:v>43.764000000000003</c:v>
                </c:pt>
                <c:pt idx="6">
                  <c:v>43.764000000000003</c:v>
                </c:pt>
                <c:pt idx="7">
                  <c:v>43.764000000000003</c:v>
                </c:pt>
                <c:pt idx="8">
                  <c:v>42.775586991635542</c:v>
                </c:pt>
                <c:pt idx="9">
                  <c:v>13.234758651256199</c:v>
                </c:pt>
                <c:pt idx="10">
                  <c:v>2.6943834736496166</c:v>
                </c:pt>
                <c:pt idx="11">
                  <c:v>0.1694486301369863</c:v>
                </c:pt>
                <c:pt idx="12">
                  <c:v>0.11898013698630137</c:v>
                </c:pt>
                <c:pt idx="13">
                  <c:v>8.1704918032786872E-2</c:v>
                </c:pt>
                <c:pt idx="14">
                  <c:v>7.1384931506849311E-2</c:v>
                </c:pt>
                <c:pt idx="15">
                  <c:v>4.8799315068493145E-2</c:v>
                </c:pt>
                <c:pt idx="16">
                  <c:v>1.3138356164383563E-2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504192"/>
        <c:axId val="543508112"/>
      </c:areaChart>
      <c:lineChart>
        <c:grouping val="standard"/>
        <c:varyColors val="0"/>
        <c:ser>
          <c:idx val="2"/>
          <c:order val="2"/>
          <c:tx>
            <c:strRef>
              <c:f>'7-1F'!$A$9</c:f>
              <c:strCache>
                <c:ptCount val="1"/>
                <c:pt idx="0">
                  <c:v>Capacidad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Lit>
              <c:ptCount val="20"/>
              <c:pt idx="0">
                <c:v>2018</c:v>
              </c:pt>
              <c:pt idx="1">
                <c:v>2019</c:v>
              </c:pt>
              <c:pt idx="2">
                <c:v>2020</c:v>
              </c:pt>
              <c:pt idx="3">
                <c:v>2021</c:v>
              </c:pt>
              <c:pt idx="4">
                <c:v>2022</c:v>
              </c:pt>
              <c:pt idx="5">
                <c:v>2023</c:v>
              </c:pt>
              <c:pt idx="6">
                <c:v>2024</c:v>
              </c:pt>
              <c:pt idx="7">
                <c:v>2025</c:v>
              </c:pt>
              <c:pt idx="8">
                <c:v>2026</c:v>
              </c:pt>
              <c:pt idx="9">
                <c:v>2027</c:v>
              </c:pt>
              <c:pt idx="10">
                <c:v>2028</c:v>
              </c:pt>
              <c:pt idx="11">
                <c:v>2029</c:v>
              </c:pt>
              <c:pt idx="12">
                <c:v>2030</c:v>
              </c:pt>
              <c:pt idx="13">
                <c:v>2031</c:v>
              </c:pt>
              <c:pt idx="14">
                <c:v>2032</c:v>
              </c:pt>
              <c:pt idx="15">
                <c:v>2033</c:v>
              </c:pt>
              <c:pt idx="16">
                <c:v>2034</c:v>
              </c:pt>
              <c:pt idx="17">
                <c:v>2035</c:v>
              </c:pt>
              <c:pt idx="18">
                <c:v>2036</c:v>
              </c:pt>
              <c:pt idx="19">
                <c:v>2037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'7-1F'!$B$9:$V$9</c15:sqref>
                  </c15:fullRef>
                </c:ext>
              </c:extLst>
              <c:f>'7-1F'!$B$9:$U$9</c:f>
              <c:numCache>
                <c:formatCode>[&gt;0.05]0;[=0]\-;\^</c:formatCode>
                <c:ptCount val="20"/>
                <c:pt idx="0">
                  <c:v>125</c:v>
                </c:pt>
                <c:pt idx="1">
                  <c:v>125</c:v>
                </c:pt>
                <c:pt idx="2">
                  <c:v>125</c:v>
                </c:pt>
                <c:pt idx="3">
                  <c:v>125</c:v>
                </c:pt>
                <c:pt idx="4">
                  <c:v>125</c:v>
                </c:pt>
                <c:pt idx="5">
                  <c:v>125</c:v>
                </c:pt>
                <c:pt idx="6">
                  <c:v>125</c:v>
                </c:pt>
                <c:pt idx="7">
                  <c:v>125</c:v>
                </c:pt>
                <c:pt idx="8">
                  <c:v>125</c:v>
                </c:pt>
                <c:pt idx="9">
                  <c:v>125</c:v>
                </c:pt>
                <c:pt idx="10">
                  <c:v>125</c:v>
                </c:pt>
                <c:pt idx="11">
                  <c:v>125</c:v>
                </c:pt>
                <c:pt idx="12">
                  <c:v>125</c:v>
                </c:pt>
                <c:pt idx="13">
                  <c:v>125</c:v>
                </c:pt>
                <c:pt idx="14">
                  <c:v>125</c:v>
                </c:pt>
                <c:pt idx="15">
                  <c:v>125</c:v>
                </c:pt>
                <c:pt idx="16">
                  <c:v>125</c:v>
                </c:pt>
                <c:pt idx="17">
                  <c:v>125</c:v>
                </c:pt>
                <c:pt idx="18">
                  <c:v>125</c:v>
                </c:pt>
                <c:pt idx="19">
                  <c:v>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504192"/>
        <c:axId val="543508112"/>
      </c:lineChart>
      <c:catAx>
        <c:axId val="54350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08112"/>
        <c:crosses val="autoZero"/>
        <c:auto val="1"/>
        <c:lblAlgn val="ctr"/>
        <c:lblOffset val="100"/>
        <c:noMultiLvlLbl val="0"/>
      </c:catAx>
      <c:valAx>
        <c:axId val="543508112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 b="1"/>
                  <a:t>kBPD</a:t>
                </a:r>
              </a:p>
            </c:rich>
          </c:tx>
          <c:layout>
            <c:manualLayout>
              <c:xMode val="edge"/>
              <c:yMode val="edge"/>
              <c:x val="9.9028619528619532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04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2217333333333329"/>
          <c:w val="0.98407138047138043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100" b="1"/>
              <a:t>Disponibilidad de crudo en Coveñas</a:t>
            </a:r>
          </a:p>
        </c:rich>
      </c:tx>
      <c:layout>
        <c:manualLayout>
          <c:xMode val="edge"/>
          <c:yMode val="edge"/>
          <c:x val="0.27880240740740742"/>
          <c:y val="3.84848484848484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12840265792919"/>
          <c:y val="3.9747064137308039E-2"/>
          <c:w val="0.85658887971786601"/>
          <c:h val="0.74939777777777761"/>
        </c:manualLayout>
      </c:layout>
      <c:areaChart>
        <c:grouping val="stacked"/>
        <c:varyColors val="0"/>
        <c:ser>
          <c:idx val="0"/>
          <c:order val="0"/>
          <c:tx>
            <c:strRef>
              <c:f>'7-1F3'!$A$7</c:f>
              <c:strCache>
                <c:ptCount val="1"/>
                <c:pt idx="0">
                  <c:v>Livianos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'7-1F3'!$B$6:$V$6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'7-1F3'!$B$7:$V$7</c:f>
              <c:numCache>
                <c:formatCode>0.0</c:formatCode>
                <c:ptCount val="21"/>
                <c:pt idx="0">
                  <c:v>199.62120271720781</c:v>
                </c:pt>
                <c:pt idx="1">
                  <c:v>235.67189959016392</c:v>
                </c:pt>
                <c:pt idx="2">
                  <c:v>226.32083096788688</c:v>
                </c:pt>
                <c:pt idx="3">
                  <c:v>224.01398767123285</c:v>
                </c:pt>
                <c:pt idx="4">
                  <c:v>193.69601095890408</c:v>
                </c:pt>
                <c:pt idx="5">
                  <c:v>160.6041988581207</c:v>
                </c:pt>
                <c:pt idx="6">
                  <c:v>118.76022366180545</c:v>
                </c:pt>
                <c:pt idx="7">
                  <c:v>73.025202490426111</c:v>
                </c:pt>
                <c:pt idx="8">
                  <c:v>42.775586991635542</c:v>
                </c:pt>
                <c:pt idx="9">
                  <c:v>13.234758651256199</c:v>
                </c:pt>
                <c:pt idx="10">
                  <c:v>2.6943834736496166</c:v>
                </c:pt>
                <c:pt idx="11">
                  <c:v>0.1694486301369863</c:v>
                </c:pt>
                <c:pt idx="12">
                  <c:v>0.11898013698630137</c:v>
                </c:pt>
                <c:pt idx="13">
                  <c:v>8.1704918032786872E-2</c:v>
                </c:pt>
                <c:pt idx="14">
                  <c:v>7.1384931506849311E-2</c:v>
                </c:pt>
                <c:pt idx="15">
                  <c:v>4.8799315068493145E-2</c:v>
                </c:pt>
                <c:pt idx="16" formatCode="0.00">
                  <c:v>1.3138356164383563E-2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 formatCode="General">
                  <c:v>0</c:v>
                </c:pt>
              </c:numCache>
            </c:numRef>
          </c:val>
        </c:ser>
        <c:ser>
          <c:idx val="1"/>
          <c:order val="1"/>
          <c:tx>
            <c:strRef>
              <c:f>'7-1F3'!$A$8</c:f>
              <c:strCache>
                <c:ptCount val="1"/>
                <c:pt idx="0">
                  <c:v>Pesados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'7-1F3'!$B$6:$V$6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'7-1F3'!$B$8:$V$8</c:f>
              <c:numCache>
                <c:formatCode>0.0</c:formatCode>
                <c:ptCount val="21"/>
                <c:pt idx="0">
                  <c:v>498.94197692813685</c:v>
                </c:pt>
                <c:pt idx="1">
                  <c:v>541.44043361565252</c:v>
                </c:pt>
                <c:pt idx="2">
                  <c:v>478.77800057903187</c:v>
                </c:pt>
                <c:pt idx="3">
                  <c:v>394.31506307689278</c:v>
                </c:pt>
                <c:pt idx="4">
                  <c:v>327.18983580820685</c:v>
                </c:pt>
                <c:pt idx="5">
                  <c:v>337.45549216481214</c:v>
                </c:pt>
                <c:pt idx="6">
                  <c:v>364.27423434007756</c:v>
                </c:pt>
                <c:pt idx="7">
                  <c:v>354.25922079326875</c:v>
                </c:pt>
                <c:pt idx="8">
                  <c:v>278.79519507853115</c:v>
                </c:pt>
                <c:pt idx="9">
                  <c:v>231.18124795882821</c:v>
                </c:pt>
                <c:pt idx="10">
                  <c:v>164.33183629418565</c:v>
                </c:pt>
                <c:pt idx="11">
                  <c:v>111.64888594946906</c:v>
                </c:pt>
                <c:pt idx="12">
                  <c:v>69.384073885267682</c:v>
                </c:pt>
                <c:pt idx="13">
                  <c:v>46.230320893346786</c:v>
                </c:pt>
                <c:pt idx="14">
                  <c:v>27.113265900440179</c:v>
                </c:pt>
                <c:pt idx="15">
                  <c:v>6.8809205998533196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504976"/>
        <c:axId val="543505368"/>
      </c:areaChart>
      <c:catAx>
        <c:axId val="54350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05368"/>
        <c:crosses val="autoZero"/>
        <c:auto val="1"/>
        <c:lblAlgn val="ctr"/>
        <c:lblOffset val="100"/>
        <c:noMultiLvlLbl val="0"/>
      </c:catAx>
      <c:valAx>
        <c:axId val="54350536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 b="1"/>
                  <a:t>kBPD</a:t>
                </a:r>
              </a:p>
            </c:rich>
          </c:tx>
          <c:layout>
            <c:manualLayout>
              <c:xMode val="edge"/>
              <c:yMode val="edge"/>
              <c:x val="9.9028619528619532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04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89523383838383841"/>
          <c:w val="0.99698189973570783"/>
          <c:h val="0.104766161616161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100" b="1"/>
              <a:t>Disponibilidad de crudo en Coveñas</a:t>
            </a:r>
          </a:p>
        </c:rich>
      </c:tx>
      <c:layout>
        <c:manualLayout>
          <c:xMode val="edge"/>
          <c:yMode val="edge"/>
          <c:x val="0.27880240740740742"/>
          <c:y val="3.84848484848484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12840265792919"/>
          <c:y val="3.9747064137308039E-2"/>
          <c:w val="0.85658887971786601"/>
          <c:h val="0.74939777777777761"/>
        </c:manualLayout>
      </c:layout>
      <c:areaChart>
        <c:grouping val="stacked"/>
        <c:varyColors val="0"/>
        <c:ser>
          <c:idx val="0"/>
          <c:order val="0"/>
          <c:tx>
            <c:strRef>
              <c:f>'7-1F3'!$A$7</c:f>
              <c:strCache>
                <c:ptCount val="1"/>
                <c:pt idx="0">
                  <c:v>Livianos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'7-1F3'!$B$6:$V$6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'7-1F3'!$B$7:$V$7</c:f>
              <c:numCache>
                <c:formatCode>0.0</c:formatCode>
                <c:ptCount val="21"/>
                <c:pt idx="0">
                  <c:v>199.62120271720781</c:v>
                </c:pt>
                <c:pt idx="1">
                  <c:v>235.67189959016392</c:v>
                </c:pt>
                <c:pt idx="2">
                  <c:v>226.32083096788688</c:v>
                </c:pt>
                <c:pt idx="3">
                  <c:v>224.01398767123285</c:v>
                </c:pt>
                <c:pt idx="4">
                  <c:v>193.69601095890408</c:v>
                </c:pt>
                <c:pt idx="5">
                  <c:v>160.6041988581207</c:v>
                </c:pt>
                <c:pt idx="6">
                  <c:v>118.76022366180545</c:v>
                </c:pt>
                <c:pt idx="7">
                  <c:v>73.025202490426111</c:v>
                </c:pt>
                <c:pt idx="8">
                  <c:v>42.775586991635542</c:v>
                </c:pt>
                <c:pt idx="9">
                  <c:v>13.234758651256199</c:v>
                </c:pt>
                <c:pt idx="10">
                  <c:v>2.6943834736496166</c:v>
                </c:pt>
                <c:pt idx="11">
                  <c:v>0.1694486301369863</c:v>
                </c:pt>
                <c:pt idx="12">
                  <c:v>0.11898013698630137</c:v>
                </c:pt>
                <c:pt idx="13">
                  <c:v>8.1704918032786872E-2</c:v>
                </c:pt>
                <c:pt idx="14">
                  <c:v>7.1384931506849311E-2</c:v>
                </c:pt>
                <c:pt idx="15">
                  <c:v>4.8799315068493145E-2</c:v>
                </c:pt>
                <c:pt idx="16" formatCode="0.00">
                  <c:v>1.3138356164383563E-2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 formatCode="General">
                  <c:v>0</c:v>
                </c:pt>
              </c:numCache>
            </c:numRef>
          </c:val>
        </c:ser>
        <c:ser>
          <c:idx val="1"/>
          <c:order val="1"/>
          <c:tx>
            <c:strRef>
              <c:f>'7-1F3'!$A$8</c:f>
              <c:strCache>
                <c:ptCount val="1"/>
                <c:pt idx="0">
                  <c:v>Pesados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'7-1F3'!$B$6:$V$6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'7-1F3'!$B$8:$V$8</c:f>
              <c:numCache>
                <c:formatCode>0.0</c:formatCode>
                <c:ptCount val="21"/>
                <c:pt idx="0">
                  <c:v>498.94197692813685</c:v>
                </c:pt>
                <c:pt idx="1">
                  <c:v>541.44043361565252</c:v>
                </c:pt>
                <c:pt idx="2">
                  <c:v>478.77800057903187</c:v>
                </c:pt>
                <c:pt idx="3">
                  <c:v>394.31506307689278</c:v>
                </c:pt>
                <c:pt idx="4">
                  <c:v>327.18983580820685</c:v>
                </c:pt>
                <c:pt idx="5">
                  <c:v>337.45549216481214</c:v>
                </c:pt>
                <c:pt idx="6">
                  <c:v>364.27423434007756</c:v>
                </c:pt>
                <c:pt idx="7">
                  <c:v>354.25922079326875</c:v>
                </c:pt>
                <c:pt idx="8">
                  <c:v>278.79519507853115</c:v>
                </c:pt>
                <c:pt idx="9">
                  <c:v>231.18124795882821</c:v>
                </c:pt>
                <c:pt idx="10">
                  <c:v>164.33183629418565</c:v>
                </c:pt>
                <c:pt idx="11">
                  <c:v>111.64888594946906</c:v>
                </c:pt>
                <c:pt idx="12">
                  <c:v>69.384073885267682</c:v>
                </c:pt>
                <c:pt idx="13">
                  <c:v>46.230320893346786</c:v>
                </c:pt>
                <c:pt idx="14">
                  <c:v>27.113265900440179</c:v>
                </c:pt>
                <c:pt idx="15">
                  <c:v>6.8809205998533196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506936"/>
        <c:axId val="543507328"/>
      </c:areaChart>
      <c:catAx>
        <c:axId val="543506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07328"/>
        <c:crosses val="autoZero"/>
        <c:auto val="1"/>
        <c:lblAlgn val="ctr"/>
        <c:lblOffset val="100"/>
        <c:noMultiLvlLbl val="0"/>
      </c:catAx>
      <c:valAx>
        <c:axId val="54350732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 b="1"/>
                  <a:t>kBPD</a:t>
                </a:r>
              </a:p>
            </c:rich>
          </c:tx>
          <c:layout>
            <c:manualLayout>
              <c:xMode val="edge"/>
              <c:yMode val="edge"/>
              <c:x val="9.9028619528619532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06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89523383838383841"/>
          <c:w val="0.99698189973570783"/>
          <c:h val="0.104766161616161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/>
              <a:t>Oleoducto Banadía - Ayacucho</a:t>
            </a:r>
          </a:p>
        </c:rich>
      </c:tx>
      <c:layout>
        <c:manualLayout>
          <c:xMode val="edge"/>
          <c:yMode val="edge"/>
          <c:x val="0.31959680134680135"/>
          <c:y val="1.0583333333333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58787878787878"/>
          <c:y val="9.6191388888888896E-2"/>
          <c:w val="0.86068164983164985"/>
          <c:h val="0.71764777777777766"/>
        </c:manualLayout>
      </c:layout>
      <c:areaChart>
        <c:grouping val="stacked"/>
        <c:varyColors val="0"/>
        <c:ser>
          <c:idx val="1"/>
          <c:order val="1"/>
          <c:tx>
            <c:strRef>
              <c:f>'7-1A2'!$A$8</c:f>
              <c:strCache>
                <c:ptCount val="1"/>
                <c:pt idx="0">
                  <c:v>Banadia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cat>
            <c:numRef>
              <c:f>'7-1A2'!$B$6:$V$6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'7-1A2'!$B$8:$V$8</c:f>
              <c:numCache>
                <c:formatCode>0.0</c:formatCode>
                <c:ptCount val="21"/>
                <c:pt idx="0">
                  <c:v>0.11001095890410958</c:v>
                </c:pt>
                <c:pt idx="1">
                  <c:v>0.19145901639344262</c:v>
                </c:pt>
                <c:pt idx="2">
                  <c:v>0.18347945205479452</c:v>
                </c:pt>
                <c:pt idx="3">
                  <c:v>0.17533972602739725</c:v>
                </c:pt>
                <c:pt idx="4">
                  <c:v>0.16758630136986302</c:v>
                </c:pt>
                <c:pt idx="5">
                  <c:v>0.15975409836065574</c:v>
                </c:pt>
                <c:pt idx="6">
                  <c:v>0.15314794520547945</c:v>
                </c:pt>
                <c:pt idx="7">
                  <c:v>0.14641369863013698</c:v>
                </c:pt>
                <c:pt idx="8">
                  <c:v>0.13999726027397261</c:v>
                </c:pt>
                <c:pt idx="9">
                  <c:v>0.13350819672131145</c:v>
                </c:pt>
                <c:pt idx="10">
                  <c:v>0.12803835616438358</c:v>
                </c:pt>
                <c:pt idx="11">
                  <c:v>0.12245479452054794</c:v>
                </c:pt>
                <c:pt idx="12">
                  <c:v>6.8493150684931503E-2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'7-1A2'!$A$9</c:f>
              <c:strCache>
                <c:ptCount val="1"/>
                <c:pt idx="0">
                  <c:v>Caño Limon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cat>
            <c:numRef>
              <c:f>'7-1A2'!$B$6:$V$6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'7-1A2'!$B$9:$V$9</c:f>
              <c:numCache>
                <c:formatCode>0.0</c:formatCode>
                <c:ptCount val="21"/>
                <c:pt idx="0">
                  <c:v>42.930761643835609</c:v>
                </c:pt>
                <c:pt idx="1">
                  <c:v>46.765129781420768</c:v>
                </c:pt>
                <c:pt idx="2">
                  <c:v>35.646065753424665</c:v>
                </c:pt>
                <c:pt idx="3">
                  <c:v>27.480558219178082</c:v>
                </c:pt>
                <c:pt idx="4">
                  <c:v>21.667823287671229</c:v>
                </c:pt>
                <c:pt idx="5">
                  <c:v>16.737119535519128</c:v>
                </c:pt>
                <c:pt idx="6">
                  <c:v>7.8003808219178081</c:v>
                </c:pt>
                <c:pt idx="7">
                  <c:v>0.49091232876712332</c:v>
                </c:pt>
                <c:pt idx="8">
                  <c:v>0.37704657534246577</c:v>
                </c:pt>
                <c:pt idx="9">
                  <c:v>0.30202185792349728</c:v>
                </c:pt>
                <c:pt idx="10">
                  <c:v>0.2515849315068493</c:v>
                </c:pt>
                <c:pt idx="11">
                  <c:v>0.21271917808219176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3"/>
          <c:order val="3"/>
          <c:tx>
            <c:strRef>
              <c:f>'7-1A2'!$A$10</c:f>
              <c:strCache>
                <c:ptCount val="1"/>
                <c:pt idx="0">
                  <c:v>Araguaney Liv.</c:v>
                </c:pt>
              </c:strCache>
            </c:strRef>
          </c:tx>
          <c:spPr>
            <a:pattFill prst="pct50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numRef>
              <c:f>'7-1A2'!$B$6:$V$6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'7-1A2'!$B$10:$V$10</c:f>
              <c:numCache>
                <c:formatCode>0.0</c:formatCode>
                <c:ptCount val="21"/>
                <c:pt idx="0">
                  <c:v>37.121720547945195</c:v>
                </c:pt>
                <c:pt idx="1">
                  <c:v>51.178548497267755</c:v>
                </c:pt>
                <c:pt idx="2">
                  <c:v>42.695863013698641</c:v>
                </c:pt>
                <c:pt idx="3">
                  <c:v>35.087755479452056</c:v>
                </c:pt>
                <c:pt idx="4">
                  <c:v>29.3817198630137</c:v>
                </c:pt>
                <c:pt idx="5">
                  <c:v>23.425793032786881</c:v>
                </c:pt>
                <c:pt idx="6">
                  <c:v>20.039065468737071</c:v>
                </c:pt>
                <c:pt idx="7">
                  <c:v>18.430817454742886</c:v>
                </c:pt>
                <c:pt idx="8">
                  <c:v>17.030218256657395</c:v>
                </c:pt>
                <c:pt idx="9">
                  <c:v>14.853543626883486</c:v>
                </c:pt>
                <c:pt idx="10">
                  <c:v>10.315015849191461</c:v>
                </c:pt>
                <c:pt idx="11">
                  <c:v>6.3529450917153545</c:v>
                </c:pt>
                <c:pt idx="12">
                  <c:v>3.2732112463785077</c:v>
                </c:pt>
                <c:pt idx="13">
                  <c:v>1.4624747267759561</c:v>
                </c:pt>
                <c:pt idx="14">
                  <c:v>0.55384931506849322</c:v>
                </c:pt>
                <c:pt idx="15">
                  <c:v>0.25533287671232874</c:v>
                </c:pt>
                <c:pt idx="16">
                  <c:v>0.19156164383561644</c:v>
                </c:pt>
                <c:pt idx="17">
                  <c:v>7.6368852459016395E-2</c:v>
                </c:pt>
                <c:pt idx="18">
                  <c:v>6.7859589041095889E-2</c:v>
                </c:pt>
                <c:pt idx="19">
                  <c:v>6.2058904109589037E-2</c:v>
                </c:pt>
                <c:pt idx="20">
                  <c:v>5.7803424657534241E-2</c:v>
                </c:pt>
              </c:numCache>
            </c:numRef>
          </c:val>
        </c:ser>
        <c:ser>
          <c:idx val="4"/>
          <c:order val="4"/>
          <c:tx>
            <c:strRef>
              <c:f>'7-1A2'!$A$11</c:f>
              <c:strCache>
                <c:ptCount val="1"/>
                <c:pt idx="0">
                  <c:v>Araguaney Pes.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'7-1A2'!$B$6:$V$6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'7-1A2'!$B$11:$V$11</c:f>
              <c:numCache>
                <c:formatCode>0.0</c:formatCode>
                <c:ptCount val="21"/>
                <c:pt idx="0">
                  <c:v>42.637488848497178</c:v>
                </c:pt>
                <c:pt idx="1">
                  <c:v>40.177579328034831</c:v>
                </c:pt>
                <c:pt idx="2">
                  <c:v>37.499506798579084</c:v>
                </c:pt>
                <c:pt idx="3">
                  <c:v>33.57304873510251</c:v>
                </c:pt>
                <c:pt idx="4">
                  <c:v>30.881029454699959</c:v>
                </c:pt>
                <c:pt idx="5">
                  <c:v>31.633600076894091</c:v>
                </c:pt>
                <c:pt idx="6">
                  <c:v>33.899861066556511</c:v>
                </c:pt>
                <c:pt idx="7">
                  <c:v>27.60399811373469</c:v>
                </c:pt>
                <c:pt idx="8">
                  <c:v>20.368869605743438</c:v>
                </c:pt>
                <c:pt idx="9">
                  <c:v>14.458091367766707</c:v>
                </c:pt>
                <c:pt idx="10">
                  <c:v>9.1811553221624855</c:v>
                </c:pt>
                <c:pt idx="11">
                  <c:v>5.0709530460074719</c:v>
                </c:pt>
                <c:pt idx="12">
                  <c:v>2.01391575606254</c:v>
                </c:pt>
                <c:pt idx="13">
                  <c:v>1.1601956884566793</c:v>
                </c:pt>
                <c:pt idx="14">
                  <c:v>0.58534309740420387</c:v>
                </c:pt>
                <c:pt idx="15">
                  <c:v>0.24761125162391057</c:v>
                </c:pt>
                <c:pt idx="16">
                  <c:v>0.16140435166982808</c:v>
                </c:pt>
                <c:pt idx="17">
                  <c:v>0.10521074695557917</c:v>
                </c:pt>
                <c:pt idx="18">
                  <c:v>6.8393802076527219E-2</c:v>
                </c:pt>
                <c:pt idx="19">
                  <c:v>4.4704354920687306E-2</c:v>
                </c:pt>
                <c:pt idx="20">
                  <c:v>2.9140345503163131E-2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515952"/>
        <c:axId val="543517912"/>
      </c:areaChart>
      <c:lineChart>
        <c:grouping val="standard"/>
        <c:varyColors val="0"/>
        <c:ser>
          <c:idx val="0"/>
          <c:order val="0"/>
          <c:tx>
            <c:strRef>
              <c:f>'7-1A2'!$A$7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'7-1A2'!$B$6:$V$6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'7-1A2'!$B$7:$V$7</c:f>
              <c:numCache>
                <c:formatCode>0</c:formatCode>
                <c:ptCount val="21"/>
                <c:pt idx="0">
                  <c:v>198</c:v>
                </c:pt>
                <c:pt idx="1">
                  <c:v>198</c:v>
                </c:pt>
                <c:pt idx="2">
                  <c:v>198</c:v>
                </c:pt>
                <c:pt idx="3">
                  <c:v>198</c:v>
                </c:pt>
                <c:pt idx="4">
                  <c:v>198</c:v>
                </c:pt>
                <c:pt idx="5">
                  <c:v>198</c:v>
                </c:pt>
                <c:pt idx="6">
                  <c:v>198</c:v>
                </c:pt>
                <c:pt idx="7">
                  <c:v>198</c:v>
                </c:pt>
                <c:pt idx="8">
                  <c:v>198</c:v>
                </c:pt>
                <c:pt idx="9">
                  <c:v>198</c:v>
                </c:pt>
                <c:pt idx="10">
                  <c:v>198</c:v>
                </c:pt>
                <c:pt idx="11">
                  <c:v>198</c:v>
                </c:pt>
                <c:pt idx="12">
                  <c:v>198</c:v>
                </c:pt>
                <c:pt idx="13">
                  <c:v>198</c:v>
                </c:pt>
                <c:pt idx="14">
                  <c:v>198</c:v>
                </c:pt>
                <c:pt idx="15">
                  <c:v>198</c:v>
                </c:pt>
                <c:pt idx="16">
                  <c:v>198</c:v>
                </c:pt>
                <c:pt idx="17">
                  <c:v>198</c:v>
                </c:pt>
                <c:pt idx="18">
                  <c:v>198</c:v>
                </c:pt>
                <c:pt idx="19">
                  <c:v>198</c:v>
                </c:pt>
                <c:pt idx="20">
                  <c:v>198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515952"/>
        <c:axId val="543517912"/>
      </c:lineChart>
      <c:catAx>
        <c:axId val="54351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17912"/>
        <c:crosses val="autoZero"/>
        <c:auto val="1"/>
        <c:lblAlgn val="ctr"/>
        <c:lblOffset val="100"/>
        <c:noMultiLvlLbl val="0"/>
      </c:catAx>
      <c:valAx>
        <c:axId val="543517912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 b="1"/>
                  <a:t>kBPD</a:t>
                </a:r>
              </a:p>
            </c:rich>
          </c:tx>
          <c:layout>
            <c:manualLayout>
              <c:xMode val="edge"/>
              <c:yMode val="edge"/>
              <c:x val="2.0593097643097642E-2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15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3275666666666668"/>
          <c:w val="0.9948437710437712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6430976430977E-2"/>
          <c:y val="4.1666666666666664E-2"/>
          <c:w val="0.87423383838383839"/>
          <c:h val="0.75749000829264956"/>
        </c:manualLayout>
      </c:layout>
      <c:lineChart>
        <c:grouping val="standard"/>
        <c:varyColors val="0"/>
        <c:ser>
          <c:idx val="0"/>
          <c:order val="0"/>
          <c:tx>
            <c:strRef>
              <c:f>'2-9'!$B$9</c:f>
              <c:strCache>
                <c:ptCount val="1"/>
                <c:pt idx="0">
                  <c:v>WTI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'2-9'!$A$10:$A$225</c:f>
              <c:numCache>
                <c:formatCode>mmm\-yy</c:formatCode>
                <c:ptCount val="216"/>
                <c:pt idx="0">
                  <c:v>36540</c:v>
                </c:pt>
                <c:pt idx="1">
                  <c:v>36571</c:v>
                </c:pt>
                <c:pt idx="2">
                  <c:v>36600</c:v>
                </c:pt>
                <c:pt idx="3">
                  <c:v>36631</c:v>
                </c:pt>
                <c:pt idx="4">
                  <c:v>36661</c:v>
                </c:pt>
                <c:pt idx="5">
                  <c:v>36692</c:v>
                </c:pt>
                <c:pt idx="6">
                  <c:v>36722</c:v>
                </c:pt>
                <c:pt idx="7">
                  <c:v>36753</c:v>
                </c:pt>
                <c:pt idx="8">
                  <c:v>36784</c:v>
                </c:pt>
                <c:pt idx="9">
                  <c:v>36814</c:v>
                </c:pt>
                <c:pt idx="10">
                  <c:v>36845</c:v>
                </c:pt>
                <c:pt idx="11">
                  <c:v>36875</c:v>
                </c:pt>
                <c:pt idx="12">
                  <c:v>36906</c:v>
                </c:pt>
                <c:pt idx="13">
                  <c:v>36937</c:v>
                </c:pt>
                <c:pt idx="14">
                  <c:v>36965</c:v>
                </c:pt>
                <c:pt idx="15">
                  <c:v>36996</c:v>
                </c:pt>
                <c:pt idx="16">
                  <c:v>37026</c:v>
                </c:pt>
                <c:pt idx="17">
                  <c:v>37057</c:v>
                </c:pt>
                <c:pt idx="18">
                  <c:v>37087</c:v>
                </c:pt>
                <c:pt idx="19">
                  <c:v>37118</c:v>
                </c:pt>
                <c:pt idx="20">
                  <c:v>37149</c:v>
                </c:pt>
                <c:pt idx="21">
                  <c:v>37179</c:v>
                </c:pt>
                <c:pt idx="22">
                  <c:v>37210</c:v>
                </c:pt>
                <c:pt idx="23">
                  <c:v>37240</c:v>
                </c:pt>
                <c:pt idx="24">
                  <c:v>37271</c:v>
                </c:pt>
                <c:pt idx="25">
                  <c:v>37302</c:v>
                </c:pt>
                <c:pt idx="26">
                  <c:v>37330</c:v>
                </c:pt>
                <c:pt idx="27">
                  <c:v>37361</c:v>
                </c:pt>
                <c:pt idx="28">
                  <c:v>37391</c:v>
                </c:pt>
                <c:pt idx="29">
                  <c:v>37422</c:v>
                </c:pt>
                <c:pt idx="30">
                  <c:v>37452</c:v>
                </c:pt>
                <c:pt idx="31">
                  <c:v>37483</c:v>
                </c:pt>
                <c:pt idx="32">
                  <c:v>37514</c:v>
                </c:pt>
                <c:pt idx="33">
                  <c:v>37544</c:v>
                </c:pt>
                <c:pt idx="34">
                  <c:v>37575</c:v>
                </c:pt>
                <c:pt idx="35">
                  <c:v>37605</c:v>
                </c:pt>
                <c:pt idx="36">
                  <c:v>37636</c:v>
                </c:pt>
                <c:pt idx="37">
                  <c:v>37667</c:v>
                </c:pt>
                <c:pt idx="38">
                  <c:v>37695</c:v>
                </c:pt>
                <c:pt idx="39">
                  <c:v>37726</c:v>
                </c:pt>
                <c:pt idx="40">
                  <c:v>37756</c:v>
                </c:pt>
                <c:pt idx="41">
                  <c:v>37787</c:v>
                </c:pt>
                <c:pt idx="42">
                  <c:v>37817</c:v>
                </c:pt>
                <c:pt idx="43">
                  <c:v>37848</c:v>
                </c:pt>
                <c:pt idx="44">
                  <c:v>37879</c:v>
                </c:pt>
                <c:pt idx="45">
                  <c:v>37909</c:v>
                </c:pt>
                <c:pt idx="46">
                  <c:v>37940</c:v>
                </c:pt>
                <c:pt idx="47">
                  <c:v>37970</c:v>
                </c:pt>
                <c:pt idx="48">
                  <c:v>38001</c:v>
                </c:pt>
                <c:pt idx="49">
                  <c:v>38032</c:v>
                </c:pt>
                <c:pt idx="50">
                  <c:v>38061</c:v>
                </c:pt>
                <c:pt idx="51">
                  <c:v>38092</c:v>
                </c:pt>
                <c:pt idx="52">
                  <c:v>38122</c:v>
                </c:pt>
                <c:pt idx="53">
                  <c:v>38153</c:v>
                </c:pt>
                <c:pt idx="54">
                  <c:v>38183</c:v>
                </c:pt>
                <c:pt idx="55">
                  <c:v>38214</c:v>
                </c:pt>
                <c:pt idx="56">
                  <c:v>38245</c:v>
                </c:pt>
                <c:pt idx="57">
                  <c:v>38275</c:v>
                </c:pt>
                <c:pt idx="58">
                  <c:v>38306</c:v>
                </c:pt>
                <c:pt idx="59">
                  <c:v>38336</c:v>
                </c:pt>
                <c:pt idx="60">
                  <c:v>38367</c:v>
                </c:pt>
                <c:pt idx="61">
                  <c:v>38398</c:v>
                </c:pt>
                <c:pt idx="62">
                  <c:v>38426</c:v>
                </c:pt>
                <c:pt idx="63">
                  <c:v>38457</c:v>
                </c:pt>
                <c:pt idx="64">
                  <c:v>38487</c:v>
                </c:pt>
                <c:pt idx="65">
                  <c:v>38518</c:v>
                </c:pt>
                <c:pt idx="66">
                  <c:v>38548</c:v>
                </c:pt>
                <c:pt idx="67">
                  <c:v>38579</c:v>
                </c:pt>
                <c:pt idx="68">
                  <c:v>38610</c:v>
                </c:pt>
                <c:pt idx="69">
                  <c:v>38640</c:v>
                </c:pt>
                <c:pt idx="70">
                  <c:v>38671</c:v>
                </c:pt>
                <c:pt idx="71">
                  <c:v>38701</c:v>
                </c:pt>
                <c:pt idx="72">
                  <c:v>38732</c:v>
                </c:pt>
                <c:pt idx="73">
                  <c:v>38763</c:v>
                </c:pt>
                <c:pt idx="74">
                  <c:v>38791</c:v>
                </c:pt>
                <c:pt idx="75">
                  <c:v>38822</c:v>
                </c:pt>
                <c:pt idx="76">
                  <c:v>38852</c:v>
                </c:pt>
                <c:pt idx="77">
                  <c:v>38883</c:v>
                </c:pt>
                <c:pt idx="78">
                  <c:v>38913</c:v>
                </c:pt>
                <c:pt idx="79">
                  <c:v>38944</c:v>
                </c:pt>
                <c:pt idx="80">
                  <c:v>38975</c:v>
                </c:pt>
                <c:pt idx="81">
                  <c:v>39005</c:v>
                </c:pt>
                <c:pt idx="82">
                  <c:v>39036</c:v>
                </c:pt>
                <c:pt idx="83">
                  <c:v>39066</c:v>
                </c:pt>
                <c:pt idx="84">
                  <c:v>39097</c:v>
                </c:pt>
                <c:pt idx="85">
                  <c:v>39128</c:v>
                </c:pt>
                <c:pt idx="86">
                  <c:v>39156</c:v>
                </c:pt>
                <c:pt idx="87">
                  <c:v>39187</c:v>
                </c:pt>
                <c:pt idx="88">
                  <c:v>39217</c:v>
                </c:pt>
                <c:pt idx="89">
                  <c:v>39248</c:v>
                </c:pt>
                <c:pt idx="90">
                  <c:v>39278</c:v>
                </c:pt>
                <c:pt idx="91">
                  <c:v>39309</c:v>
                </c:pt>
                <c:pt idx="92">
                  <c:v>39340</c:v>
                </c:pt>
                <c:pt idx="93">
                  <c:v>39370</c:v>
                </c:pt>
                <c:pt idx="94">
                  <c:v>39401</c:v>
                </c:pt>
                <c:pt idx="95">
                  <c:v>39431</c:v>
                </c:pt>
                <c:pt idx="96">
                  <c:v>39462</c:v>
                </c:pt>
                <c:pt idx="97">
                  <c:v>39493</c:v>
                </c:pt>
                <c:pt idx="98">
                  <c:v>39522</c:v>
                </c:pt>
                <c:pt idx="99">
                  <c:v>39553</c:v>
                </c:pt>
                <c:pt idx="100">
                  <c:v>39583</c:v>
                </c:pt>
                <c:pt idx="101">
                  <c:v>39614</c:v>
                </c:pt>
                <c:pt idx="102">
                  <c:v>39644</c:v>
                </c:pt>
                <c:pt idx="103">
                  <c:v>39675</c:v>
                </c:pt>
                <c:pt idx="104">
                  <c:v>39706</c:v>
                </c:pt>
                <c:pt idx="105">
                  <c:v>39736</c:v>
                </c:pt>
                <c:pt idx="106">
                  <c:v>39767</c:v>
                </c:pt>
                <c:pt idx="107">
                  <c:v>39797</c:v>
                </c:pt>
                <c:pt idx="108">
                  <c:v>39828</c:v>
                </c:pt>
                <c:pt idx="109">
                  <c:v>39859</c:v>
                </c:pt>
                <c:pt idx="110">
                  <c:v>39887</c:v>
                </c:pt>
                <c:pt idx="111">
                  <c:v>39918</c:v>
                </c:pt>
                <c:pt idx="112">
                  <c:v>39948</c:v>
                </c:pt>
                <c:pt idx="113">
                  <c:v>39979</c:v>
                </c:pt>
                <c:pt idx="114">
                  <c:v>40009</c:v>
                </c:pt>
                <c:pt idx="115">
                  <c:v>40040</c:v>
                </c:pt>
                <c:pt idx="116">
                  <c:v>40071</c:v>
                </c:pt>
                <c:pt idx="117">
                  <c:v>40101</c:v>
                </c:pt>
                <c:pt idx="118">
                  <c:v>40132</c:v>
                </c:pt>
                <c:pt idx="119">
                  <c:v>40162</c:v>
                </c:pt>
                <c:pt idx="120">
                  <c:v>40193</c:v>
                </c:pt>
                <c:pt idx="121">
                  <c:v>40224</c:v>
                </c:pt>
                <c:pt idx="122">
                  <c:v>40252</c:v>
                </c:pt>
                <c:pt idx="123">
                  <c:v>40283</c:v>
                </c:pt>
                <c:pt idx="124">
                  <c:v>40313</c:v>
                </c:pt>
                <c:pt idx="125">
                  <c:v>40344</c:v>
                </c:pt>
                <c:pt idx="126">
                  <c:v>40374</c:v>
                </c:pt>
                <c:pt idx="127">
                  <c:v>40405</c:v>
                </c:pt>
                <c:pt idx="128">
                  <c:v>40436</c:v>
                </c:pt>
                <c:pt idx="129">
                  <c:v>40466</c:v>
                </c:pt>
                <c:pt idx="130">
                  <c:v>40497</c:v>
                </c:pt>
                <c:pt idx="131">
                  <c:v>40527</c:v>
                </c:pt>
                <c:pt idx="132">
                  <c:v>40558</c:v>
                </c:pt>
                <c:pt idx="133">
                  <c:v>40589</c:v>
                </c:pt>
                <c:pt idx="134">
                  <c:v>40617</c:v>
                </c:pt>
                <c:pt idx="135">
                  <c:v>40648</c:v>
                </c:pt>
                <c:pt idx="136">
                  <c:v>40678</c:v>
                </c:pt>
                <c:pt idx="137">
                  <c:v>40709</c:v>
                </c:pt>
                <c:pt idx="138">
                  <c:v>40739</c:v>
                </c:pt>
                <c:pt idx="139">
                  <c:v>40770</c:v>
                </c:pt>
                <c:pt idx="140">
                  <c:v>40801</c:v>
                </c:pt>
                <c:pt idx="141">
                  <c:v>40831</c:v>
                </c:pt>
                <c:pt idx="142">
                  <c:v>40862</c:v>
                </c:pt>
                <c:pt idx="143">
                  <c:v>40892</c:v>
                </c:pt>
                <c:pt idx="144">
                  <c:v>40923</c:v>
                </c:pt>
                <c:pt idx="145">
                  <c:v>40954</c:v>
                </c:pt>
                <c:pt idx="146">
                  <c:v>40983</c:v>
                </c:pt>
                <c:pt idx="147">
                  <c:v>41014</c:v>
                </c:pt>
                <c:pt idx="148">
                  <c:v>41044</c:v>
                </c:pt>
                <c:pt idx="149">
                  <c:v>41075</c:v>
                </c:pt>
                <c:pt idx="150">
                  <c:v>41105</c:v>
                </c:pt>
                <c:pt idx="151">
                  <c:v>41136</c:v>
                </c:pt>
                <c:pt idx="152">
                  <c:v>41167</c:v>
                </c:pt>
                <c:pt idx="153">
                  <c:v>41197</c:v>
                </c:pt>
                <c:pt idx="154">
                  <c:v>41228</c:v>
                </c:pt>
                <c:pt idx="155">
                  <c:v>41258</c:v>
                </c:pt>
                <c:pt idx="156">
                  <c:v>41289</c:v>
                </c:pt>
                <c:pt idx="157">
                  <c:v>41320</c:v>
                </c:pt>
                <c:pt idx="158">
                  <c:v>41348</c:v>
                </c:pt>
                <c:pt idx="159">
                  <c:v>41379</c:v>
                </c:pt>
                <c:pt idx="160">
                  <c:v>41409</c:v>
                </c:pt>
                <c:pt idx="161">
                  <c:v>41440</c:v>
                </c:pt>
                <c:pt idx="162">
                  <c:v>41470</c:v>
                </c:pt>
                <c:pt idx="163">
                  <c:v>41501</c:v>
                </c:pt>
                <c:pt idx="164">
                  <c:v>41532</c:v>
                </c:pt>
                <c:pt idx="165">
                  <c:v>41562</c:v>
                </c:pt>
                <c:pt idx="166">
                  <c:v>41593</c:v>
                </c:pt>
                <c:pt idx="167">
                  <c:v>41623</c:v>
                </c:pt>
                <c:pt idx="168">
                  <c:v>41654</c:v>
                </c:pt>
                <c:pt idx="169">
                  <c:v>41685</c:v>
                </c:pt>
                <c:pt idx="170">
                  <c:v>41713</c:v>
                </c:pt>
                <c:pt idx="171">
                  <c:v>41744</c:v>
                </c:pt>
                <c:pt idx="172">
                  <c:v>41774</c:v>
                </c:pt>
                <c:pt idx="173">
                  <c:v>41805</c:v>
                </c:pt>
                <c:pt idx="174">
                  <c:v>41835</c:v>
                </c:pt>
                <c:pt idx="175">
                  <c:v>41866</c:v>
                </c:pt>
                <c:pt idx="176">
                  <c:v>41897</c:v>
                </c:pt>
                <c:pt idx="177">
                  <c:v>41927</c:v>
                </c:pt>
                <c:pt idx="178">
                  <c:v>41958</c:v>
                </c:pt>
                <c:pt idx="179">
                  <c:v>41988</c:v>
                </c:pt>
                <c:pt idx="180">
                  <c:v>42019</c:v>
                </c:pt>
                <c:pt idx="181">
                  <c:v>42050</c:v>
                </c:pt>
                <c:pt idx="182">
                  <c:v>42078</c:v>
                </c:pt>
                <c:pt idx="183">
                  <c:v>42109</c:v>
                </c:pt>
                <c:pt idx="184">
                  <c:v>42139</c:v>
                </c:pt>
                <c:pt idx="185">
                  <c:v>42170</c:v>
                </c:pt>
                <c:pt idx="186">
                  <c:v>42200</c:v>
                </c:pt>
                <c:pt idx="187">
                  <c:v>42231</c:v>
                </c:pt>
                <c:pt idx="188">
                  <c:v>42262</c:v>
                </c:pt>
                <c:pt idx="189">
                  <c:v>42292</c:v>
                </c:pt>
                <c:pt idx="190">
                  <c:v>42323</c:v>
                </c:pt>
                <c:pt idx="191">
                  <c:v>42353</c:v>
                </c:pt>
                <c:pt idx="192">
                  <c:v>42384</c:v>
                </c:pt>
                <c:pt idx="193">
                  <c:v>42415</c:v>
                </c:pt>
                <c:pt idx="194">
                  <c:v>42444</c:v>
                </c:pt>
                <c:pt idx="195">
                  <c:v>42475</c:v>
                </c:pt>
                <c:pt idx="196">
                  <c:v>42505</c:v>
                </c:pt>
                <c:pt idx="197">
                  <c:v>42536</c:v>
                </c:pt>
                <c:pt idx="198">
                  <c:v>42566</c:v>
                </c:pt>
                <c:pt idx="199">
                  <c:v>42597</c:v>
                </c:pt>
                <c:pt idx="200">
                  <c:v>42628</c:v>
                </c:pt>
                <c:pt idx="201">
                  <c:v>42658</c:v>
                </c:pt>
                <c:pt idx="202">
                  <c:v>42689</c:v>
                </c:pt>
                <c:pt idx="203">
                  <c:v>42719</c:v>
                </c:pt>
                <c:pt idx="204">
                  <c:v>42750</c:v>
                </c:pt>
                <c:pt idx="205">
                  <c:v>42781</c:v>
                </c:pt>
                <c:pt idx="206">
                  <c:v>42809</c:v>
                </c:pt>
                <c:pt idx="207">
                  <c:v>42840</c:v>
                </c:pt>
                <c:pt idx="208">
                  <c:v>42870</c:v>
                </c:pt>
                <c:pt idx="209">
                  <c:v>42901</c:v>
                </c:pt>
                <c:pt idx="210">
                  <c:v>42931</c:v>
                </c:pt>
                <c:pt idx="211">
                  <c:v>42962</c:v>
                </c:pt>
                <c:pt idx="212">
                  <c:v>42993</c:v>
                </c:pt>
                <c:pt idx="213">
                  <c:v>43023</c:v>
                </c:pt>
                <c:pt idx="214">
                  <c:v>43054</c:v>
                </c:pt>
                <c:pt idx="215">
                  <c:v>43084</c:v>
                </c:pt>
              </c:numCache>
            </c:numRef>
          </c:cat>
          <c:val>
            <c:numRef>
              <c:f>'2-9'!$B$10:$B$225</c:f>
              <c:numCache>
                <c:formatCode>General</c:formatCode>
                <c:ptCount val="216"/>
                <c:pt idx="0">
                  <c:v>27.26</c:v>
                </c:pt>
                <c:pt idx="1">
                  <c:v>29.37</c:v>
                </c:pt>
                <c:pt idx="2">
                  <c:v>29.84</c:v>
                </c:pt>
                <c:pt idx="3">
                  <c:v>25.72</c:v>
                </c:pt>
                <c:pt idx="4">
                  <c:v>28.79</c:v>
                </c:pt>
                <c:pt idx="5">
                  <c:v>31.82</c:v>
                </c:pt>
                <c:pt idx="6">
                  <c:v>29.7</c:v>
                </c:pt>
                <c:pt idx="7">
                  <c:v>31.26</c:v>
                </c:pt>
                <c:pt idx="8">
                  <c:v>33.880000000000003</c:v>
                </c:pt>
                <c:pt idx="9">
                  <c:v>33.11</c:v>
                </c:pt>
                <c:pt idx="10">
                  <c:v>34.42</c:v>
                </c:pt>
                <c:pt idx="11">
                  <c:v>28.44</c:v>
                </c:pt>
                <c:pt idx="12">
                  <c:v>29.59</c:v>
                </c:pt>
                <c:pt idx="13">
                  <c:v>29.61</c:v>
                </c:pt>
                <c:pt idx="14">
                  <c:v>27.25</c:v>
                </c:pt>
                <c:pt idx="15">
                  <c:v>27.49</c:v>
                </c:pt>
                <c:pt idx="16">
                  <c:v>28.63</c:v>
                </c:pt>
                <c:pt idx="17">
                  <c:v>27.6</c:v>
                </c:pt>
                <c:pt idx="18">
                  <c:v>26.43</c:v>
                </c:pt>
                <c:pt idx="19">
                  <c:v>27.37</c:v>
                </c:pt>
                <c:pt idx="20">
                  <c:v>26.2</c:v>
                </c:pt>
                <c:pt idx="21">
                  <c:v>22.17</c:v>
                </c:pt>
                <c:pt idx="22">
                  <c:v>19.64</c:v>
                </c:pt>
                <c:pt idx="23">
                  <c:v>19.39</c:v>
                </c:pt>
                <c:pt idx="24">
                  <c:v>19.72</c:v>
                </c:pt>
                <c:pt idx="25">
                  <c:v>20.72</c:v>
                </c:pt>
                <c:pt idx="26">
                  <c:v>24.53</c:v>
                </c:pt>
                <c:pt idx="27">
                  <c:v>26.18</c:v>
                </c:pt>
                <c:pt idx="28">
                  <c:v>27.04</c:v>
                </c:pt>
                <c:pt idx="29">
                  <c:v>25.52</c:v>
                </c:pt>
                <c:pt idx="30">
                  <c:v>26.97</c:v>
                </c:pt>
                <c:pt idx="31">
                  <c:v>28.39</c:v>
                </c:pt>
                <c:pt idx="32">
                  <c:v>29.66</c:v>
                </c:pt>
                <c:pt idx="33">
                  <c:v>28.84</c:v>
                </c:pt>
                <c:pt idx="34">
                  <c:v>26.35</c:v>
                </c:pt>
                <c:pt idx="35">
                  <c:v>29.46</c:v>
                </c:pt>
                <c:pt idx="36">
                  <c:v>32.950000000000003</c:v>
                </c:pt>
                <c:pt idx="37">
                  <c:v>35.83</c:v>
                </c:pt>
                <c:pt idx="38">
                  <c:v>33.51</c:v>
                </c:pt>
                <c:pt idx="39">
                  <c:v>28.17</c:v>
                </c:pt>
                <c:pt idx="40">
                  <c:v>28.11</c:v>
                </c:pt>
                <c:pt idx="41">
                  <c:v>30.66</c:v>
                </c:pt>
                <c:pt idx="42">
                  <c:v>30.76</c:v>
                </c:pt>
                <c:pt idx="43">
                  <c:v>31.57</c:v>
                </c:pt>
                <c:pt idx="44">
                  <c:v>28.31</c:v>
                </c:pt>
                <c:pt idx="45">
                  <c:v>30.34</c:v>
                </c:pt>
                <c:pt idx="46">
                  <c:v>31.11</c:v>
                </c:pt>
                <c:pt idx="47">
                  <c:v>32.130000000000003</c:v>
                </c:pt>
                <c:pt idx="48">
                  <c:v>34.31</c:v>
                </c:pt>
                <c:pt idx="49">
                  <c:v>34.69</c:v>
                </c:pt>
                <c:pt idx="50">
                  <c:v>36.74</c:v>
                </c:pt>
                <c:pt idx="51">
                  <c:v>36.75</c:v>
                </c:pt>
                <c:pt idx="52">
                  <c:v>40.28</c:v>
                </c:pt>
                <c:pt idx="53">
                  <c:v>38.03</c:v>
                </c:pt>
                <c:pt idx="54">
                  <c:v>40.78</c:v>
                </c:pt>
                <c:pt idx="55">
                  <c:v>44.9</c:v>
                </c:pt>
                <c:pt idx="56">
                  <c:v>45.94</c:v>
                </c:pt>
                <c:pt idx="57">
                  <c:v>53.28</c:v>
                </c:pt>
                <c:pt idx="58">
                  <c:v>48.47</c:v>
                </c:pt>
                <c:pt idx="59">
                  <c:v>43.15</c:v>
                </c:pt>
                <c:pt idx="60">
                  <c:v>46.84</c:v>
                </c:pt>
                <c:pt idx="61">
                  <c:v>48.15</c:v>
                </c:pt>
                <c:pt idx="62">
                  <c:v>54.19</c:v>
                </c:pt>
                <c:pt idx="63">
                  <c:v>52.98</c:v>
                </c:pt>
                <c:pt idx="64">
                  <c:v>49.83</c:v>
                </c:pt>
                <c:pt idx="65">
                  <c:v>56.35</c:v>
                </c:pt>
                <c:pt idx="66">
                  <c:v>59</c:v>
                </c:pt>
                <c:pt idx="67">
                  <c:v>64.989999999999995</c:v>
                </c:pt>
                <c:pt idx="68">
                  <c:v>65.59</c:v>
                </c:pt>
                <c:pt idx="69">
                  <c:v>62.26</c:v>
                </c:pt>
                <c:pt idx="70">
                  <c:v>58.32</c:v>
                </c:pt>
                <c:pt idx="71">
                  <c:v>59.41</c:v>
                </c:pt>
                <c:pt idx="72">
                  <c:v>65.489999999999995</c:v>
                </c:pt>
                <c:pt idx="73">
                  <c:v>61.63</c:v>
                </c:pt>
                <c:pt idx="74">
                  <c:v>62.69</c:v>
                </c:pt>
                <c:pt idx="75">
                  <c:v>69.44</c:v>
                </c:pt>
                <c:pt idx="76">
                  <c:v>70.84</c:v>
                </c:pt>
                <c:pt idx="77">
                  <c:v>70.95</c:v>
                </c:pt>
                <c:pt idx="78">
                  <c:v>74.41</c:v>
                </c:pt>
                <c:pt idx="79">
                  <c:v>73.040000000000006</c:v>
                </c:pt>
                <c:pt idx="80">
                  <c:v>63.8</c:v>
                </c:pt>
                <c:pt idx="81">
                  <c:v>58.89</c:v>
                </c:pt>
                <c:pt idx="82">
                  <c:v>59.08</c:v>
                </c:pt>
                <c:pt idx="83">
                  <c:v>61.96</c:v>
                </c:pt>
                <c:pt idx="84">
                  <c:v>54.51</c:v>
                </c:pt>
                <c:pt idx="85">
                  <c:v>59.28</c:v>
                </c:pt>
                <c:pt idx="86">
                  <c:v>60.44</c:v>
                </c:pt>
                <c:pt idx="87">
                  <c:v>63.98</c:v>
                </c:pt>
                <c:pt idx="88">
                  <c:v>63.46</c:v>
                </c:pt>
                <c:pt idx="89">
                  <c:v>67.489999999999995</c:v>
                </c:pt>
                <c:pt idx="90">
                  <c:v>74.12</c:v>
                </c:pt>
                <c:pt idx="91">
                  <c:v>72.36</c:v>
                </c:pt>
                <c:pt idx="92">
                  <c:v>79.92</c:v>
                </c:pt>
                <c:pt idx="93">
                  <c:v>85.8</c:v>
                </c:pt>
                <c:pt idx="94">
                  <c:v>94.77</c:v>
                </c:pt>
                <c:pt idx="95">
                  <c:v>91.69</c:v>
                </c:pt>
                <c:pt idx="96">
                  <c:v>92.97</c:v>
                </c:pt>
                <c:pt idx="97">
                  <c:v>95.39</c:v>
                </c:pt>
                <c:pt idx="98">
                  <c:v>105.45</c:v>
                </c:pt>
                <c:pt idx="99">
                  <c:v>112.58</c:v>
                </c:pt>
                <c:pt idx="100">
                  <c:v>125.4</c:v>
                </c:pt>
                <c:pt idx="101">
                  <c:v>133.88</c:v>
                </c:pt>
                <c:pt idx="102">
                  <c:v>133.37</c:v>
                </c:pt>
                <c:pt idx="103">
                  <c:v>116.67</c:v>
                </c:pt>
                <c:pt idx="104">
                  <c:v>104.11</c:v>
                </c:pt>
                <c:pt idx="105">
                  <c:v>76.61</c:v>
                </c:pt>
                <c:pt idx="106">
                  <c:v>57.31</c:v>
                </c:pt>
                <c:pt idx="107">
                  <c:v>41.12</c:v>
                </c:pt>
                <c:pt idx="108">
                  <c:v>41.71</c:v>
                </c:pt>
                <c:pt idx="109">
                  <c:v>39.090000000000003</c:v>
                </c:pt>
                <c:pt idx="110">
                  <c:v>47.94</c:v>
                </c:pt>
                <c:pt idx="111">
                  <c:v>49.65</c:v>
                </c:pt>
                <c:pt idx="112">
                  <c:v>59.03</c:v>
                </c:pt>
                <c:pt idx="113">
                  <c:v>69.64</c:v>
                </c:pt>
                <c:pt idx="114">
                  <c:v>64.150000000000006</c:v>
                </c:pt>
                <c:pt idx="115">
                  <c:v>71.05</c:v>
                </c:pt>
                <c:pt idx="116">
                  <c:v>69.41</c:v>
                </c:pt>
                <c:pt idx="117">
                  <c:v>75.72</c:v>
                </c:pt>
                <c:pt idx="118">
                  <c:v>77.989999999999995</c:v>
                </c:pt>
                <c:pt idx="119">
                  <c:v>74.47</c:v>
                </c:pt>
                <c:pt idx="120">
                  <c:v>78.33</c:v>
                </c:pt>
                <c:pt idx="121">
                  <c:v>76.39</c:v>
                </c:pt>
                <c:pt idx="122">
                  <c:v>81.2</c:v>
                </c:pt>
                <c:pt idx="123">
                  <c:v>84.29</c:v>
                </c:pt>
                <c:pt idx="124">
                  <c:v>73.739999999999995</c:v>
                </c:pt>
                <c:pt idx="125">
                  <c:v>75.34</c:v>
                </c:pt>
                <c:pt idx="126">
                  <c:v>76.319999999999993</c:v>
                </c:pt>
                <c:pt idx="127">
                  <c:v>76.599999999999994</c:v>
                </c:pt>
                <c:pt idx="128">
                  <c:v>75.239999999999995</c:v>
                </c:pt>
                <c:pt idx="129">
                  <c:v>81.89</c:v>
                </c:pt>
                <c:pt idx="130">
                  <c:v>84.25</c:v>
                </c:pt>
                <c:pt idx="131">
                  <c:v>89.15</c:v>
                </c:pt>
                <c:pt idx="132">
                  <c:v>89.17</c:v>
                </c:pt>
                <c:pt idx="133">
                  <c:v>88.58</c:v>
                </c:pt>
                <c:pt idx="134">
                  <c:v>102.86</c:v>
                </c:pt>
                <c:pt idx="135">
                  <c:v>109.53</c:v>
                </c:pt>
                <c:pt idx="136">
                  <c:v>100.9</c:v>
                </c:pt>
                <c:pt idx="137">
                  <c:v>96.26</c:v>
                </c:pt>
                <c:pt idx="138">
                  <c:v>97.3</c:v>
                </c:pt>
                <c:pt idx="139">
                  <c:v>86.33</c:v>
                </c:pt>
                <c:pt idx="140">
                  <c:v>85.52</c:v>
                </c:pt>
                <c:pt idx="141">
                  <c:v>86.32</c:v>
                </c:pt>
                <c:pt idx="142">
                  <c:v>97.16</c:v>
                </c:pt>
                <c:pt idx="143">
                  <c:v>98.56</c:v>
                </c:pt>
                <c:pt idx="144">
                  <c:v>100.27</c:v>
                </c:pt>
                <c:pt idx="145">
                  <c:v>102.2</c:v>
                </c:pt>
                <c:pt idx="146">
                  <c:v>106.16</c:v>
                </c:pt>
                <c:pt idx="147">
                  <c:v>103.32</c:v>
                </c:pt>
                <c:pt idx="148">
                  <c:v>94.66</c:v>
                </c:pt>
                <c:pt idx="149">
                  <c:v>82.3</c:v>
                </c:pt>
                <c:pt idx="150">
                  <c:v>87.9</c:v>
                </c:pt>
                <c:pt idx="151">
                  <c:v>94.13</c:v>
                </c:pt>
                <c:pt idx="152">
                  <c:v>94.51</c:v>
                </c:pt>
                <c:pt idx="153">
                  <c:v>89.49</c:v>
                </c:pt>
                <c:pt idx="154">
                  <c:v>86.53</c:v>
                </c:pt>
                <c:pt idx="155">
                  <c:v>87.86</c:v>
                </c:pt>
                <c:pt idx="156">
                  <c:v>94.76</c:v>
                </c:pt>
                <c:pt idx="157">
                  <c:v>95.31</c:v>
                </c:pt>
                <c:pt idx="158">
                  <c:v>92.94</c:v>
                </c:pt>
                <c:pt idx="159">
                  <c:v>92.02</c:v>
                </c:pt>
                <c:pt idx="160">
                  <c:v>94.51</c:v>
                </c:pt>
                <c:pt idx="161">
                  <c:v>95.77</c:v>
                </c:pt>
                <c:pt idx="162">
                  <c:v>104.67</c:v>
                </c:pt>
                <c:pt idx="163">
                  <c:v>106.57</c:v>
                </c:pt>
                <c:pt idx="164">
                  <c:v>106.29</c:v>
                </c:pt>
                <c:pt idx="165">
                  <c:v>100.54</c:v>
                </c:pt>
                <c:pt idx="166">
                  <c:v>93.86</c:v>
                </c:pt>
                <c:pt idx="167">
                  <c:v>97.63</c:v>
                </c:pt>
                <c:pt idx="168">
                  <c:v>94.62</c:v>
                </c:pt>
                <c:pt idx="169">
                  <c:v>100.82</c:v>
                </c:pt>
                <c:pt idx="170">
                  <c:v>100.8</c:v>
                </c:pt>
                <c:pt idx="171">
                  <c:v>102.07</c:v>
                </c:pt>
                <c:pt idx="172">
                  <c:v>102.18</c:v>
                </c:pt>
                <c:pt idx="173">
                  <c:v>105.79</c:v>
                </c:pt>
                <c:pt idx="174">
                  <c:v>103.59</c:v>
                </c:pt>
                <c:pt idx="175">
                  <c:v>96.54</c:v>
                </c:pt>
                <c:pt idx="176">
                  <c:v>93.21</c:v>
                </c:pt>
                <c:pt idx="177">
                  <c:v>84.4</c:v>
                </c:pt>
                <c:pt idx="178">
                  <c:v>75.790000000000006</c:v>
                </c:pt>
                <c:pt idx="179">
                  <c:v>59.29</c:v>
                </c:pt>
                <c:pt idx="180">
                  <c:v>47.22</c:v>
                </c:pt>
                <c:pt idx="181">
                  <c:v>50.58</c:v>
                </c:pt>
                <c:pt idx="182">
                  <c:v>47.82</c:v>
                </c:pt>
                <c:pt idx="183">
                  <c:v>54.45</c:v>
                </c:pt>
                <c:pt idx="184">
                  <c:v>59.27</c:v>
                </c:pt>
                <c:pt idx="185">
                  <c:v>59.82</c:v>
                </c:pt>
                <c:pt idx="186">
                  <c:v>50.9</c:v>
                </c:pt>
                <c:pt idx="187">
                  <c:v>42.87</c:v>
                </c:pt>
                <c:pt idx="188">
                  <c:v>45.48</c:v>
                </c:pt>
                <c:pt idx="189">
                  <c:v>46.22</c:v>
                </c:pt>
                <c:pt idx="190">
                  <c:v>42.44</c:v>
                </c:pt>
                <c:pt idx="191">
                  <c:v>37.19</c:v>
                </c:pt>
                <c:pt idx="192">
                  <c:v>31.68</c:v>
                </c:pt>
                <c:pt idx="193">
                  <c:v>30.32</c:v>
                </c:pt>
                <c:pt idx="194">
                  <c:v>37.549999999999997</c:v>
                </c:pt>
                <c:pt idx="195">
                  <c:v>40.75</c:v>
                </c:pt>
                <c:pt idx="196">
                  <c:v>46.71</c:v>
                </c:pt>
                <c:pt idx="197">
                  <c:v>48.76</c:v>
                </c:pt>
                <c:pt idx="198">
                  <c:v>44.65</c:v>
                </c:pt>
                <c:pt idx="199">
                  <c:v>44.72</c:v>
                </c:pt>
                <c:pt idx="200">
                  <c:v>45.18</c:v>
                </c:pt>
                <c:pt idx="201">
                  <c:v>49.78</c:v>
                </c:pt>
                <c:pt idx="202">
                  <c:v>45.66</c:v>
                </c:pt>
                <c:pt idx="203">
                  <c:v>51.97</c:v>
                </c:pt>
                <c:pt idx="204">
                  <c:v>52.5</c:v>
                </c:pt>
                <c:pt idx="205">
                  <c:v>53.47</c:v>
                </c:pt>
                <c:pt idx="206">
                  <c:v>49.33</c:v>
                </c:pt>
                <c:pt idx="207">
                  <c:v>51.06</c:v>
                </c:pt>
                <c:pt idx="208">
                  <c:v>48.48</c:v>
                </c:pt>
                <c:pt idx="209">
                  <c:v>45.18</c:v>
                </c:pt>
                <c:pt idx="210">
                  <c:v>46.63</c:v>
                </c:pt>
                <c:pt idx="211">
                  <c:v>48.04</c:v>
                </c:pt>
                <c:pt idx="212">
                  <c:v>49.82</c:v>
                </c:pt>
                <c:pt idx="213">
                  <c:v>51.58</c:v>
                </c:pt>
                <c:pt idx="214">
                  <c:v>56.64</c:v>
                </c:pt>
                <c:pt idx="215">
                  <c:v>57.88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'2-9'!$C$9</c:f>
              <c:strCache>
                <c:ptCount val="1"/>
                <c:pt idx="0">
                  <c:v>BRENT</c:v>
                </c:pt>
              </c:strCache>
            </c:strRef>
          </c:tx>
          <c:spPr>
            <a:ln w="19050" cap="rnd">
              <a:solidFill>
                <a:srgbClr val="C8B328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'2-9'!$A$10:$A$225</c:f>
              <c:numCache>
                <c:formatCode>mmm\-yy</c:formatCode>
                <c:ptCount val="216"/>
                <c:pt idx="0">
                  <c:v>36540</c:v>
                </c:pt>
                <c:pt idx="1">
                  <c:v>36571</c:v>
                </c:pt>
                <c:pt idx="2">
                  <c:v>36600</c:v>
                </c:pt>
                <c:pt idx="3">
                  <c:v>36631</c:v>
                </c:pt>
                <c:pt idx="4">
                  <c:v>36661</c:v>
                </c:pt>
                <c:pt idx="5">
                  <c:v>36692</c:v>
                </c:pt>
                <c:pt idx="6">
                  <c:v>36722</c:v>
                </c:pt>
                <c:pt idx="7">
                  <c:v>36753</c:v>
                </c:pt>
                <c:pt idx="8">
                  <c:v>36784</c:v>
                </c:pt>
                <c:pt idx="9">
                  <c:v>36814</c:v>
                </c:pt>
                <c:pt idx="10">
                  <c:v>36845</c:v>
                </c:pt>
                <c:pt idx="11">
                  <c:v>36875</c:v>
                </c:pt>
                <c:pt idx="12">
                  <c:v>36906</c:v>
                </c:pt>
                <c:pt idx="13">
                  <c:v>36937</c:v>
                </c:pt>
                <c:pt idx="14">
                  <c:v>36965</c:v>
                </c:pt>
                <c:pt idx="15">
                  <c:v>36996</c:v>
                </c:pt>
                <c:pt idx="16">
                  <c:v>37026</c:v>
                </c:pt>
                <c:pt idx="17">
                  <c:v>37057</c:v>
                </c:pt>
                <c:pt idx="18">
                  <c:v>37087</c:v>
                </c:pt>
                <c:pt idx="19">
                  <c:v>37118</c:v>
                </c:pt>
                <c:pt idx="20">
                  <c:v>37149</c:v>
                </c:pt>
                <c:pt idx="21">
                  <c:v>37179</c:v>
                </c:pt>
                <c:pt idx="22">
                  <c:v>37210</c:v>
                </c:pt>
                <c:pt idx="23">
                  <c:v>37240</c:v>
                </c:pt>
                <c:pt idx="24">
                  <c:v>37271</c:v>
                </c:pt>
                <c:pt idx="25">
                  <c:v>37302</c:v>
                </c:pt>
                <c:pt idx="26">
                  <c:v>37330</c:v>
                </c:pt>
                <c:pt idx="27">
                  <c:v>37361</c:v>
                </c:pt>
                <c:pt idx="28">
                  <c:v>37391</c:v>
                </c:pt>
                <c:pt idx="29">
                  <c:v>37422</c:v>
                </c:pt>
                <c:pt idx="30">
                  <c:v>37452</c:v>
                </c:pt>
                <c:pt idx="31">
                  <c:v>37483</c:v>
                </c:pt>
                <c:pt idx="32">
                  <c:v>37514</c:v>
                </c:pt>
                <c:pt idx="33">
                  <c:v>37544</c:v>
                </c:pt>
                <c:pt idx="34">
                  <c:v>37575</c:v>
                </c:pt>
                <c:pt idx="35">
                  <c:v>37605</c:v>
                </c:pt>
                <c:pt idx="36">
                  <c:v>37636</c:v>
                </c:pt>
                <c:pt idx="37">
                  <c:v>37667</c:v>
                </c:pt>
                <c:pt idx="38">
                  <c:v>37695</c:v>
                </c:pt>
                <c:pt idx="39">
                  <c:v>37726</c:v>
                </c:pt>
                <c:pt idx="40">
                  <c:v>37756</c:v>
                </c:pt>
                <c:pt idx="41">
                  <c:v>37787</c:v>
                </c:pt>
                <c:pt idx="42">
                  <c:v>37817</c:v>
                </c:pt>
                <c:pt idx="43">
                  <c:v>37848</c:v>
                </c:pt>
                <c:pt idx="44">
                  <c:v>37879</c:v>
                </c:pt>
                <c:pt idx="45">
                  <c:v>37909</c:v>
                </c:pt>
                <c:pt idx="46">
                  <c:v>37940</c:v>
                </c:pt>
                <c:pt idx="47">
                  <c:v>37970</c:v>
                </c:pt>
                <c:pt idx="48">
                  <c:v>38001</c:v>
                </c:pt>
                <c:pt idx="49">
                  <c:v>38032</c:v>
                </c:pt>
                <c:pt idx="50">
                  <c:v>38061</c:v>
                </c:pt>
                <c:pt idx="51">
                  <c:v>38092</c:v>
                </c:pt>
                <c:pt idx="52">
                  <c:v>38122</c:v>
                </c:pt>
                <c:pt idx="53">
                  <c:v>38153</c:v>
                </c:pt>
                <c:pt idx="54">
                  <c:v>38183</c:v>
                </c:pt>
                <c:pt idx="55">
                  <c:v>38214</c:v>
                </c:pt>
                <c:pt idx="56">
                  <c:v>38245</c:v>
                </c:pt>
                <c:pt idx="57">
                  <c:v>38275</c:v>
                </c:pt>
                <c:pt idx="58">
                  <c:v>38306</c:v>
                </c:pt>
                <c:pt idx="59">
                  <c:v>38336</c:v>
                </c:pt>
                <c:pt idx="60">
                  <c:v>38367</c:v>
                </c:pt>
                <c:pt idx="61">
                  <c:v>38398</c:v>
                </c:pt>
                <c:pt idx="62">
                  <c:v>38426</c:v>
                </c:pt>
                <c:pt idx="63">
                  <c:v>38457</c:v>
                </c:pt>
                <c:pt idx="64">
                  <c:v>38487</c:v>
                </c:pt>
                <c:pt idx="65">
                  <c:v>38518</c:v>
                </c:pt>
                <c:pt idx="66">
                  <c:v>38548</c:v>
                </c:pt>
                <c:pt idx="67">
                  <c:v>38579</c:v>
                </c:pt>
                <c:pt idx="68">
                  <c:v>38610</c:v>
                </c:pt>
                <c:pt idx="69">
                  <c:v>38640</c:v>
                </c:pt>
                <c:pt idx="70">
                  <c:v>38671</c:v>
                </c:pt>
                <c:pt idx="71">
                  <c:v>38701</c:v>
                </c:pt>
                <c:pt idx="72">
                  <c:v>38732</c:v>
                </c:pt>
                <c:pt idx="73">
                  <c:v>38763</c:v>
                </c:pt>
                <c:pt idx="74">
                  <c:v>38791</c:v>
                </c:pt>
                <c:pt idx="75">
                  <c:v>38822</c:v>
                </c:pt>
                <c:pt idx="76">
                  <c:v>38852</c:v>
                </c:pt>
                <c:pt idx="77">
                  <c:v>38883</c:v>
                </c:pt>
                <c:pt idx="78">
                  <c:v>38913</c:v>
                </c:pt>
                <c:pt idx="79">
                  <c:v>38944</c:v>
                </c:pt>
                <c:pt idx="80">
                  <c:v>38975</c:v>
                </c:pt>
                <c:pt idx="81">
                  <c:v>39005</c:v>
                </c:pt>
                <c:pt idx="82">
                  <c:v>39036</c:v>
                </c:pt>
                <c:pt idx="83">
                  <c:v>39066</c:v>
                </c:pt>
                <c:pt idx="84">
                  <c:v>39097</c:v>
                </c:pt>
                <c:pt idx="85">
                  <c:v>39128</c:v>
                </c:pt>
                <c:pt idx="86">
                  <c:v>39156</c:v>
                </c:pt>
                <c:pt idx="87">
                  <c:v>39187</c:v>
                </c:pt>
                <c:pt idx="88">
                  <c:v>39217</c:v>
                </c:pt>
                <c:pt idx="89">
                  <c:v>39248</c:v>
                </c:pt>
                <c:pt idx="90">
                  <c:v>39278</c:v>
                </c:pt>
                <c:pt idx="91">
                  <c:v>39309</c:v>
                </c:pt>
                <c:pt idx="92">
                  <c:v>39340</c:v>
                </c:pt>
                <c:pt idx="93">
                  <c:v>39370</c:v>
                </c:pt>
                <c:pt idx="94">
                  <c:v>39401</c:v>
                </c:pt>
                <c:pt idx="95">
                  <c:v>39431</c:v>
                </c:pt>
                <c:pt idx="96">
                  <c:v>39462</c:v>
                </c:pt>
                <c:pt idx="97">
                  <c:v>39493</c:v>
                </c:pt>
                <c:pt idx="98">
                  <c:v>39522</c:v>
                </c:pt>
                <c:pt idx="99">
                  <c:v>39553</c:v>
                </c:pt>
                <c:pt idx="100">
                  <c:v>39583</c:v>
                </c:pt>
                <c:pt idx="101">
                  <c:v>39614</c:v>
                </c:pt>
                <c:pt idx="102">
                  <c:v>39644</c:v>
                </c:pt>
                <c:pt idx="103">
                  <c:v>39675</c:v>
                </c:pt>
                <c:pt idx="104">
                  <c:v>39706</c:v>
                </c:pt>
                <c:pt idx="105">
                  <c:v>39736</c:v>
                </c:pt>
                <c:pt idx="106">
                  <c:v>39767</c:v>
                </c:pt>
                <c:pt idx="107">
                  <c:v>39797</c:v>
                </c:pt>
                <c:pt idx="108">
                  <c:v>39828</c:v>
                </c:pt>
                <c:pt idx="109">
                  <c:v>39859</c:v>
                </c:pt>
                <c:pt idx="110">
                  <c:v>39887</c:v>
                </c:pt>
                <c:pt idx="111">
                  <c:v>39918</c:v>
                </c:pt>
                <c:pt idx="112">
                  <c:v>39948</c:v>
                </c:pt>
                <c:pt idx="113">
                  <c:v>39979</c:v>
                </c:pt>
                <c:pt idx="114">
                  <c:v>40009</c:v>
                </c:pt>
                <c:pt idx="115">
                  <c:v>40040</c:v>
                </c:pt>
                <c:pt idx="116">
                  <c:v>40071</c:v>
                </c:pt>
                <c:pt idx="117">
                  <c:v>40101</c:v>
                </c:pt>
                <c:pt idx="118">
                  <c:v>40132</c:v>
                </c:pt>
                <c:pt idx="119">
                  <c:v>40162</c:v>
                </c:pt>
                <c:pt idx="120">
                  <c:v>40193</c:v>
                </c:pt>
                <c:pt idx="121">
                  <c:v>40224</c:v>
                </c:pt>
                <c:pt idx="122">
                  <c:v>40252</c:v>
                </c:pt>
                <c:pt idx="123">
                  <c:v>40283</c:v>
                </c:pt>
                <c:pt idx="124">
                  <c:v>40313</c:v>
                </c:pt>
                <c:pt idx="125">
                  <c:v>40344</c:v>
                </c:pt>
                <c:pt idx="126">
                  <c:v>40374</c:v>
                </c:pt>
                <c:pt idx="127">
                  <c:v>40405</c:v>
                </c:pt>
                <c:pt idx="128">
                  <c:v>40436</c:v>
                </c:pt>
                <c:pt idx="129">
                  <c:v>40466</c:v>
                </c:pt>
                <c:pt idx="130">
                  <c:v>40497</c:v>
                </c:pt>
                <c:pt idx="131">
                  <c:v>40527</c:v>
                </c:pt>
                <c:pt idx="132">
                  <c:v>40558</c:v>
                </c:pt>
                <c:pt idx="133">
                  <c:v>40589</c:v>
                </c:pt>
                <c:pt idx="134">
                  <c:v>40617</c:v>
                </c:pt>
                <c:pt idx="135">
                  <c:v>40648</c:v>
                </c:pt>
                <c:pt idx="136">
                  <c:v>40678</c:v>
                </c:pt>
                <c:pt idx="137">
                  <c:v>40709</c:v>
                </c:pt>
                <c:pt idx="138">
                  <c:v>40739</c:v>
                </c:pt>
                <c:pt idx="139">
                  <c:v>40770</c:v>
                </c:pt>
                <c:pt idx="140">
                  <c:v>40801</c:v>
                </c:pt>
                <c:pt idx="141">
                  <c:v>40831</c:v>
                </c:pt>
                <c:pt idx="142">
                  <c:v>40862</c:v>
                </c:pt>
                <c:pt idx="143">
                  <c:v>40892</c:v>
                </c:pt>
                <c:pt idx="144">
                  <c:v>40923</c:v>
                </c:pt>
                <c:pt idx="145">
                  <c:v>40954</c:v>
                </c:pt>
                <c:pt idx="146">
                  <c:v>40983</c:v>
                </c:pt>
                <c:pt idx="147">
                  <c:v>41014</c:v>
                </c:pt>
                <c:pt idx="148">
                  <c:v>41044</c:v>
                </c:pt>
                <c:pt idx="149">
                  <c:v>41075</c:v>
                </c:pt>
                <c:pt idx="150">
                  <c:v>41105</c:v>
                </c:pt>
                <c:pt idx="151">
                  <c:v>41136</c:v>
                </c:pt>
                <c:pt idx="152">
                  <c:v>41167</c:v>
                </c:pt>
                <c:pt idx="153">
                  <c:v>41197</c:v>
                </c:pt>
                <c:pt idx="154">
                  <c:v>41228</c:v>
                </c:pt>
                <c:pt idx="155">
                  <c:v>41258</c:v>
                </c:pt>
                <c:pt idx="156">
                  <c:v>41289</c:v>
                </c:pt>
                <c:pt idx="157">
                  <c:v>41320</c:v>
                </c:pt>
                <c:pt idx="158">
                  <c:v>41348</c:v>
                </c:pt>
                <c:pt idx="159">
                  <c:v>41379</c:v>
                </c:pt>
                <c:pt idx="160">
                  <c:v>41409</c:v>
                </c:pt>
                <c:pt idx="161">
                  <c:v>41440</c:v>
                </c:pt>
                <c:pt idx="162">
                  <c:v>41470</c:v>
                </c:pt>
                <c:pt idx="163">
                  <c:v>41501</c:v>
                </c:pt>
                <c:pt idx="164">
                  <c:v>41532</c:v>
                </c:pt>
                <c:pt idx="165">
                  <c:v>41562</c:v>
                </c:pt>
                <c:pt idx="166">
                  <c:v>41593</c:v>
                </c:pt>
                <c:pt idx="167">
                  <c:v>41623</c:v>
                </c:pt>
                <c:pt idx="168">
                  <c:v>41654</c:v>
                </c:pt>
                <c:pt idx="169">
                  <c:v>41685</c:v>
                </c:pt>
                <c:pt idx="170">
                  <c:v>41713</c:v>
                </c:pt>
                <c:pt idx="171">
                  <c:v>41744</c:v>
                </c:pt>
                <c:pt idx="172">
                  <c:v>41774</c:v>
                </c:pt>
                <c:pt idx="173">
                  <c:v>41805</c:v>
                </c:pt>
                <c:pt idx="174">
                  <c:v>41835</c:v>
                </c:pt>
                <c:pt idx="175">
                  <c:v>41866</c:v>
                </c:pt>
                <c:pt idx="176">
                  <c:v>41897</c:v>
                </c:pt>
                <c:pt idx="177">
                  <c:v>41927</c:v>
                </c:pt>
                <c:pt idx="178">
                  <c:v>41958</c:v>
                </c:pt>
                <c:pt idx="179">
                  <c:v>41988</c:v>
                </c:pt>
                <c:pt idx="180">
                  <c:v>42019</c:v>
                </c:pt>
                <c:pt idx="181">
                  <c:v>42050</c:v>
                </c:pt>
                <c:pt idx="182">
                  <c:v>42078</c:v>
                </c:pt>
                <c:pt idx="183">
                  <c:v>42109</c:v>
                </c:pt>
                <c:pt idx="184">
                  <c:v>42139</c:v>
                </c:pt>
                <c:pt idx="185">
                  <c:v>42170</c:v>
                </c:pt>
                <c:pt idx="186">
                  <c:v>42200</c:v>
                </c:pt>
                <c:pt idx="187">
                  <c:v>42231</c:v>
                </c:pt>
                <c:pt idx="188">
                  <c:v>42262</c:v>
                </c:pt>
                <c:pt idx="189">
                  <c:v>42292</c:v>
                </c:pt>
                <c:pt idx="190">
                  <c:v>42323</c:v>
                </c:pt>
                <c:pt idx="191">
                  <c:v>42353</c:v>
                </c:pt>
                <c:pt idx="192">
                  <c:v>42384</c:v>
                </c:pt>
                <c:pt idx="193">
                  <c:v>42415</c:v>
                </c:pt>
                <c:pt idx="194">
                  <c:v>42444</c:v>
                </c:pt>
                <c:pt idx="195">
                  <c:v>42475</c:v>
                </c:pt>
                <c:pt idx="196">
                  <c:v>42505</c:v>
                </c:pt>
                <c:pt idx="197">
                  <c:v>42536</c:v>
                </c:pt>
                <c:pt idx="198">
                  <c:v>42566</c:v>
                </c:pt>
                <c:pt idx="199">
                  <c:v>42597</c:v>
                </c:pt>
                <c:pt idx="200">
                  <c:v>42628</c:v>
                </c:pt>
                <c:pt idx="201">
                  <c:v>42658</c:v>
                </c:pt>
                <c:pt idx="202">
                  <c:v>42689</c:v>
                </c:pt>
                <c:pt idx="203">
                  <c:v>42719</c:v>
                </c:pt>
                <c:pt idx="204">
                  <c:v>42750</c:v>
                </c:pt>
                <c:pt idx="205">
                  <c:v>42781</c:v>
                </c:pt>
                <c:pt idx="206">
                  <c:v>42809</c:v>
                </c:pt>
                <c:pt idx="207">
                  <c:v>42840</c:v>
                </c:pt>
                <c:pt idx="208">
                  <c:v>42870</c:v>
                </c:pt>
                <c:pt idx="209">
                  <c:v>42901</c:v>
                </c:pt>
                <c:pt idx="210">
                  <c:v>42931</c:v>
                </c:pt>
                <c:pt idx="211">
                  <c:v>42962</c:v>
                </c:pt>
                <c:pt idx="212">
                  <c:v>42993</c:v>
                </c:pt>
                <c:pt idx="213">
                  <c:v>43023</c:v>
                </c:pt>
                <c:pt idx="214">
                  <c:v>43054</c:v>
                </c:pt>
                <c:pt idx="215">
                  <c:v>43084</c:v>
                </c:pt>
              </c:numCache>
            </c:numRef>
          </c:cat>
          <c:val>
            <c:numRef>
              <c:f>'2-9'!$C$10:$C$225</c:f>
              <c:numCache>
                <c:formatCode>General</c:formatCode>
                <c:ptCount val="216"/>
                <c:pt idx="0">
                  <c:v>25.51</c:v>
                </c:pt>
                <c:pt idx="1">
                  <c:v>27.78</c:v>
                </c:pt>
                <c:pt idx="2">
                  <c:v>27.49</c:v>
                </c:pt>
                <c:pt idx="3">
                  <c:v>22.76</c:v>
                </c:pt>
                <c:pt idx="4">
                  <c:v>27.74</c:v>
                </c:pt>
                <c:pt idx="5">
                  <c:v>29.8</c:v>
                </c:pt>
                <c:pt idx="6">
                  <c:v>28.68</c:v>
                </c:pt>
                <c:pt idx="7">
                  <c:v>30.2</c:v>
                </c:pt>
                <c:pt idx="8">
                  <c:v>33.14</c:v>
                </c:pt>
                <c:pt idx="9">
                  <c:v>30.96</c:v>
                </c:pt>
                <c:pt idx="10">
                  <c:v>32.549999999999997</c:v>
                </c:pt>
                <c:pt idx="11">
                  <c:v>25.66</c:v>
                </c:pt>
                <c:pt idx="12">
                  <c:v>25.62</c:v>
                </c:pt>
                <c:pt idx="13">
                  <c:v>27.5</c:v>
                </c:pt>
                <c:pt idx="14">
                  <c:v>24.5</c:v>
                </c:pt>
                <c:pt idx="15">
                  <c:v>25.66</c:v>
                </c:pt>
                <c:pt idx="16">
                  <c:v>28.31</c:v>
                </c:pt>
                <c:pt idx="17">
                  <c:v>27.85</c:v>
                </c:pt>
                <c:pt idx="18">
                  <c:v>24.61</c:v>
                </c:pt>
                <c:pt idx="19">
                  <c:v>25.68</c:v>
                </c:pt>
                <c:pt idx="20">
                  <c:v>25.62</c:v>
                </c:pt>
                <c:pt idx="21">
                  <c:v>20.54</c:v>
                </c:pt>
                <c:pt idx="22">
                  <c:v>18.8</c:v>
                </c:pt>
                <c:pt idx="23">
                  <c:v>18.71</c:v>
                </c:pt>
                <c:pt idx="24">
                  <c:v>19.420000000000002</c:v>
                </c:pt>
                <c:pt idx="25">
                  <c:v>20.28</c:v>
                </c:pt>
                <c:pt idx="26">
                  <c:v>23.7</c:v>
                </c:pt>
                <c:pt idx="27">
                  <c:v>25.73</c:v>
                </c:pt>
                <c:pt idx="28">
                  <c:v>25.35</c:v>
                </c:pt>
                <c:pt idx="29">
                  <c:v>24.08</c:v>
                </c:pt>
                <c:pt idx="30">
                  <c:v>25.74</c:v>
                </c:pt>
                <c:pt idx="31">
                  <c:v>26.65</c:v>
                </c:pt>
                <c:pt idx="32">
                  <c:v>28.4</c:v>
                </c:pt>
                <c:pt idx="33">
                  <c:v>27.54</c:v>
                </c:pt>
                <c:pt idx="34">
                  <c:v>24.34</c:v>
                </c:pt>
                <c:pt idx="35">
                  <c:v>28.33</c:v>
                </c:pt>
                <c:pt idx="36">
                  <c:v>31.18</c:v>
                </c:pt>
                <c:pt idx="37">
                  <c:v>32.770000000000003</c:v>
                </c:pt>
                <c:pt idx="38">
                  <c:v>30.61</c:v>
                </c:pt>
                <c:pt idx="39">
                  <c:v>25</c:v>
                </c:pt>
                <c:pt idx="40">
                  <c:v>25.86</c:v>
                </c:pt>
                <c:pt idx="41">
                  <c:v>27.65</c:v>
                </c:pt>
                <c:pt idx="42">
                  <c:v>28.35</c:v>
                </c:pt>
                <c:pt idx="43">
                  <c:v>29.89</c:v>
                </c:pt>
                <c:pt idx="44">
                  <c:v>27.11</c:v>
                </c:pt>
                <c:pt idx="45">
                  <c:v>29.61</c:v>
                </c:pt>
                <c:pt idx="46">
                  <c:v>28.75</c:v>
                </c:pt>
                <c:pt idx="47">
                  <c:v>29.81</c:v>
                </c:pt>
                <c:pt idx="48">
                  <c:v>31.28</c:v>
                </c:pt>
                <c:pt idx="49">
                  <c:v>30.86</c:v>
                </c:pt>
                <c:pt idx="50">
                  <c:v>33.630000000000003</c:v>
                </c:pt>
                <c:pt idx="51">
                  <c:v>33.590000000000003</c:v>
                </c:pt>
                <c:pt idx="52">
                  <c:v>37.57</c:v>
                </c:pt>
                <c:pt idx="53">
                  <c:v>35.18</c:v>
                </c:pt>
                <c:pt idx="54">
                  <c:v>38.22</c:v>
                </c:pt>
                <c:pt idx="55">
                  <c:v>42.74</c:v>
                </c:pt>
                <c:pt idx="56">
                  <c:v>43.2</c:v>
                </c:pt>
                <c:pt idx="57">
                  <c:v>49.78</c:v>
                </c:pt>
                <c:pt idx="58">
                  <c:v>43.11</c:v>
                </c:pt>
                <c:pt idx="59">
                  <c:v>39.6</c:v>
                </c:pt>
                <c:pt idx="60">
                  <c:v>44.51</c:v>
                </c:pt>
                <c:pt idx="61">
                  <c:v>45.48</c:v>
                </c:pt>
                <c:pt idx="62">
                  <c:v>53.1</c:v>
                </c:pt>
                <c:pt idx="63">
                  <c:v>51.88</c:v>
                </c:pt>
                <c:pt idx="64">
                  <c:v>48.65</c:v>
                </c:pt>
                <c:pt idx="65">
                  <c:v>54.35</c:v>
                </c:pt>
                <c:pt idx="66">
                  <c:v>57.52</c:v>
                </c:pt>
                <c:pt idx="67">
                  <c:v>63.98</c:v>
                </c:pt>
                <c:pt idx="68">
                  <c:v>62.91</c:v>
                </c:pt>
                <c:pt idx="69">
                  <c:v>58.54</c:v>
                </c:pt>
                <c:pt idx="70">
                  <c:v>55.24</c:v>
                </c:pt>
                <c:pt idx="71">
                  <c:v>56.86</c:v>
                </c:pt>
                <c:pt idx="72">
                  <c:v>62.99</c:v>
                </c:pt>
                <c:pt idx="73">
                  <c:v>60.21</c:v>
                </c:pt>
                <c:pt idx="74">
                  <c:v>62.06</c:v>
                </c:pt>
                <c:pt idx="75">
                  <c:v>70.260000000000005</c:v>
                </c:pt>
                <c:pt idx="76">
                  <c:v>69.78</c:v>
                </c:pt>
                <c:pt idx="77">
                  <c:v>68.56</c:v>
                </c:pt>
                <c:pt idx="78">
                  <c:v>73.67</c:v>
                </c:pt>
                <c:pt idx="79">
                  <c:v>73.23</c:v>
                </c:pt>
                <c:pt idx="80">
                  <c:v>61.96</c:v>
                </c:pt>
                <c:pt idx="81">
                  <c:v>57.81</c:v>
                </c:pt>
                <c:pt idx="82">
                  <c:v>58.76</c:v>
                </c:pt>
                <c:pt idx="83">
                  <c:v>62.47</c:v>
                </c:pt>
                <c:pt idx="84">
                  <c:v>53.68</c:v>
                </c:pt>
                <c:pt idx="85">
                  <c:v>57.56</c:v>
                </c:pt>
                <c:pt idx="86">
                  <c:v>62.05</c:v>
                </c:pt>
                <c:pt idx="87">
                  <c:v>67.489999999999995</c:v>
                </c:pt>
                <c:pt idx="88">
                  <c:v>67.209999999999994</c:v>
                </c:pt>
                <c:pt idx="89">
                  <c:v>71.05</c:v>
                </c:pt>
                <c:pt idx="90">
                  <c:v>76.930000000000007</c:v>
                </c:pt>
                <c:pt idx="91">
                  <c:v>70.760000000000005</c:v>
                </c:pt>
                <c:pt idx="92">
                  <c:v>77.17</c:v>
                </c:pt>
                <c:pt idx="93">
                  <c:v>82.34</c:v>
                </c:pt>
                <c:pt idx="94">
                  <c:v>92.41</c:v>
                </c:pt>
                <c:pt idx="95">
                  <c:v>90.93</c:v>
                </c:pt>
                <c:pt idx="96">
                  <c:v>92.18</c:v>
                </c:pt>
                <c:pt idx="97">
                  <c:v>94.99</c:v>
                </c:pt>
                <c:pt idx="98">
                  <c:v>103.64</c:v>
                </c:pt>
                <c:pt idx="99">
                  <c:v>109.07</c:v>
                </c:pt>
                <c:pt idx="100">
                  <c:v>122.8</c:v>
                </c:pt>
                <c:pt idx="101">
                  <c:v>132.32</c:v>
                </c:pt>
                <c:pt idx="102">
                  <c:v>132.72</c:v>
                </c:pt>
                <c:pt idx="103">
                  <c:v>113.24</c:v>
                </c:pt>
                <c:pt idx="104">
                  <c:v>97.23</c:v>
                </c:pt>
                <c:pt idx="105">
                  <c:v>71.58</c:v>
                </c:pt>
                <c:pt idx="106">
                  <c:v>52.45</c:v>
                </c:pt>
                <c:pt idx="107">
                  <c:v>39.950000000000003</c:v>
                </c:pt>
                <c:pt idx="108">
                  <c:v>43.44</c:v>
                </c:pt>
                <c:pt idx="109">
                  <c:v>43.32</c:v>
                </c:pt>
                <c:pt idx="110">
                  <c:v>46.54</c:v>
                </c:pt>
                <c:pt idx="111">
                  <c:v>50.18</c:v>
                </c:pt>
                <c:pt idx="112">
                  <c:v>57.3</c:v>
                </c:pt>
                <c:pt idx="113">
                  <c:v>68.61</c:v>
                </c:pt>
                <c:pt idx="114">
                  <c:v>64.44</c:v>
                </c:pt>
                <c:pt idx="115">
                  <c:v>72.510000000000005</c:v>
                </c:pt>
                <c:pt idx="116">
                  <c:v>67.650000000000006</c:v>
                </c:pt>
                <c:pt idx="117">
                  <c:v>72.77</c:v>
                </c:pt>
                <c:pt idx="118">
                  <c:v>76.66</c:v>
                </c:pt>
                <c:pt idx="119">
                  <c:v>74.459999999999994</c:v>
                </c:pt>
                <c:pt idx="120">
                  <c:v>76.17</c:v>
                </c:pt>
                <c:pt idx="121">
                  <c:v>73.75</c:v>
                </c:pt>
                <c:pt idx="122">
                  <c:v>78.83</c:v>
                </c:pt>
                <c:pt idx="123">
                  <c:v>84.82</c:v>
                </c:pt>
                <c:pt idx="124">
                  <c:v>75.95</c:v>
                </c:pt>
                <c:pt idx="125">
                  <c:v>74.760000000000005</c:v>
                </c:pt>
                <c:pt idx="126">
                  <c:v>75.58</c:v>
                </c:pt>
                <c:pt idx="127">
                  <c:v>77.040000000000006</c:v>
                </c:pt>
                <c:pt idx="128">
                  <c:v>77.84</c:v>
                </c:pt>
                <c:pt idx="129">
                  <c:v>82.67</c:v>
                </c:pt>
                <c:pt idx="130">
                  <c:v>85.28</c:v>
                </c:pt>
                <c:pt idx="131">
                  <c:v>91.45</c:v>
                </c:pt>
                <c:pt idx="132">
                  <c:v>96.52</c:v>
                </c:pt>
                <c:pt idx="133">
                  <c:v>103.72</c:v>
                </c:pt>
                <c:pt idx="134">
                  <c:v>114.64</c:v>
                </c:pt>
                <c:pt idx="135">
                  <c:v>123.26</c:v>
                </c:pt>
                <c:pt idx="136">
                  <c:v>114.99</c:v>
                </c:pt>
                <c:pt idx="137">
                  <c:v>113.83</c:v>
                </c:pt>
                <c:pt idx="138">
                  <c:v>116.97</c:v>
                </c:pt>
                <c:pt idx="139">
                  <c:v>110.22</c:v>
                </c:pt>
                <c:pt idx="140">
                  <c:v>112.83</c:v>
                </c:pt>
                <c:pt idx="141">
                  <c:v>109.55</c:v>
                </c:pt>
                <c:pt idx="142">
                  <c:v>110.77</c:v>
                </c:pt>
                <c:pt idx="143">
                  <c:v>107.87</c:v>
                </c:pt>
                <c:pt idx="144">
                  <c:v>110.69</c:v>
                </c:pt>
                <c:pt idx="145">
                  <c:v>119.33</c:v>
                </c:pt>
                <c:pt idx="146">
                  <c:v>125.45</c:v>
                </c:pt>
                <c:pt idx="147">
                  <c:v>119.75</c:v>
                </c:pt>
                <c:pt idx="148">
                  <c:v>110.34</c:v>
                </c:pt>
                <c:pt idx="149">
                  <c:v>95.16</c:v>
                </c:pt>
                <c:pt idx="150">
                  <c:v>102.62</c:v>
                </c:pt>
                <c:pt idx="151">
                  <c:v>113.36</c:v>
                </c:pt>
                <c:pt idx="152">
                  <c:v>112.86</c:v>
                </c:pt>
                <c:pt idx="153">
                  <c:v>111.71</c:v>
                </c:pt>
                <c:pt idx="154">
                  <c:v>109.06</c:v>
                </c:pt>
                <c:pt idx="155">
                  <c:v>109.49</c:v>
                </c:pt>
                <c:pt idx="156">
                  <c:v>112.96</c:v>
                </c:pt>
                <c:pt idx="157">
                  <c:v>116.05</c:v>
                </c:pt>
                <c:pt idx="158">
                  <c:v>108.47</c:v>
                </c:pt>
                <c:pt idx="159">
                  <c:v>102.25</c:v>
                </c:pt>
                <c:pt idx="160">
                  <c:v>102.56</c:v>
                </c:pt>
                <c:pt idx="161">
                  <c:v>102.92</c:v>
                </c:pt>
                <c:pt idx="162">
                  <c:v>107.93</c:v>
                </c:pt>
                <c:pt idx="163">
                  <c:v>111.28</c:v>
                </c:pt>
                <c:pt idx="164">
                  <c:v>111.6</c:v>
                </c:pt>
                <c:pt idx="165">
                  <c:v>109.08</c:v>
                </c:pt>
                <c:pt idx="166">
                  <c:v>107.79</c:v>
                </c:pt>
                <c:pt idx="167">
                  <c:v>110.76</c:v>
                </c:pt>
                <c:pt idx="168">
                  <c:v>108.12</c:v>
                </c:pt>
                <c:pt idx="169">
                  <c:v>108.9</c:v>
                </c:pt>
                <c:pt idx="170">
                  <c:v>107.48</c:v>
                </c:pt>
                <c:pt idx="171">
                  <c:v>107.76</c:v>
                </c:pt>
                <c:pt idx="172">
                  <c:v>109.54</c:v>
                </c:pt>
                <c:pt idx="173">
                  <c:v>111.8</c:v>
                </c:pt>
                <c:pt idx="174">
                  <c:v>106.77</c:v>
                </c:pt>
                <c:pt idx="175">
                  <c:v>101.61</c:v>
                </c:pt>
                <c:pt idx="176">
                  <c:v>97.09</c:v>
                </c:pt>
                <c:pt idx="177">
                  <c:v>87.43</c:v>
                </c:pt>
                <c:pt idx="178">
                  <c:v>79.44</c:v>
                </c:pt>
                <c:pt idx="179">
                  <c:v>62.34</c:v>
                </c:pt>
                <c:pt idx="180">
                  <c:v>47.76</c:v>
                </c:pt>
                <c:pt idx="181">
                  <c:v>58.1</c:v>
                </c:pt>
                <c:pt idx="182">
                  <c:v>55.89</c:v>
                </c:pt>
                <c:pt idx="183">
                  <c:v>59.52</c:v>
                </c:pt>
                <c:pt idx="184">
                  <c:v>64.08</c:v>
                </c:pt>
                <c:pt idx="185">
                  <c:v>61.48</c:v>
                </c:pt>
                <c:pt idx="186">
                  <c:v>56.56</c:v>
                </c:pt>
                <c:pt idx="187">
                  <c:v>46.52</c:v>
                </c:pt>
                <c:pt idx="188">
                  <c:v>47.62</c:v>
                </c:pt>
                <c:pt idx="189">
                  <c:v>48.43</c:v>
                </c:pt>
                <c:pt idx="190">
                  <c:v>44.27</c:v>
                </c:pt>
                <c:pt idx="191">
                  <c:v>38.01</c:v>
                </c:pt>
                <c:pt idx="192">
                  <c:v>30.7</c:v>
                </c:pt>
                <c:pt idx="193">
                  <c:v>32.18</c:v>
                </c:pt>
                <c:pt idx="194">
                  <c:v>38.21</c:v>
                </c:pt>
                <c:pt idx="195">
                  <c:v>41.58</c:v>
                </c:pt>
                <c:pt idx="196">
                  <c:v>46.74</c:v>
                </c:pt>
                <c:pt idx="197">
                  <c:v>48.25</c:v>
                </c:pt>
                <c:pt idx="198">
                  <c:v>44.95</c:v>
                </c:pt>
                <c:pt idx="199">
                  <c:v>45.84</c:v>
                </c:pt>
                <c:pt idx="200">
                  <c:v>46.57</c:v>
                </c:pt>
                <c:pt idx="201">
                  <c:v>49.52</c:v>
                </c:pt>
                <c:pt idx="202">
                  <c:v>44.73</c:v>
                </c:pt>
                <c:pt idx="203">
                  <c:v>53.31</c:v>
                </c:pt>
                <c:pt idx="204">
                  <c:v>54.58</c:v>
                </c:pt>
                <c:pt idx="205">
                  <c:v>54.87</c:v>
                </c:pt>
                <c:pt idx="206">
                  <c:v>51.59</c:v>
                </c:pt>
                <c:pt idx="207">
                  <c:v>52.31</c:v>
                </c:pt>
                <c:pt idx="208">
                  <c:v>50.33</c:v>
                </c:pt>
                <c:pt idx="209">
                  <c:v>46.37</c:v>
                </c:pt>
                <c:pt idx="210">
                  <c:v>48.48</c:v>
                </c:pt>
                <c:pt idx="211">
                  <c:v>51.7</c:v>
                </c:pt>
                <c:pt idx="212">
                  <c:v>56.15</c:v>
                </c:pt>
                <c:pt idx="213">
                  <c:v>57.51</c:v>
                </c:pt>
                <c:pt idx="214">
                  <c:v>62.71</c:v>
                </c:pt>
                <c:pt idx="215">
                  <c:v>64.37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841896"/>
        <c:axId val="431842288"/>
      </c:lineChart>
      <c:dateAx>
        <c:axId val="4318418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31842288"/>
        <c:crosses val="autoZero"/>
        <c:auto val="1"/>
        <c:lblOffset val="100"/>
        <c:baseTimeUnit val="months"/>
      </c:dateAx>
      <c:valAx>
        <c:axId val="431842288"/>
        <c:scaling>
          <c:orientation val="minMax"/>
          <c:max val="1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es-ES" sz="1200" b="1">
                    <a:latin typeface="+mj-lt"/>
                  </a:rPr>
                  <a:t>USD/BBL</a:t>
                </a:r>
              </a:p>
            </c:rich>
          </c:tx>
          <c:layout>
            <c:manualLayout>
              <c:xMode val="edge"/>
              <c:yMode val="edge"/>
              <c:x val="4.9653198653198637E-3"/>
              <c:y val="0.302699413279462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31841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3902969766122335"/>
          <c:w val="0.99414518390680617"/>
          <c:h val="6.0414877117633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/>
              <a:t>Oleoducto Rubiales - Porvenir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03569023569024"/>
          <c:y val="7.1496944444444446E-2"/>
          <c:w val="0.86068164983164985"/>
          <c:h val="0.74939777777777761"/>
        </c:manualLayout>
      </c:layout>
      <c:areaChart>
        <c:grouping val="stacked"/>
        <c:varyColors val="0"/>
        <c:ser>
          <c:idx val="1"/>
          <c:order val="1"/>
          <c:tx>
            <c:strRef>
              <c:f>'7-1B2'!$A$8</c:f>
              <c:strCache>
                <c:ptCount val="1"/>
                <c:pt idx="0">
                  <c:v>Carga Bicentenario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  <a:ln>
              <a:noFill/>
            </a:ln>
            <a:effectLst/>
          </c:spPr>
          <c:cat>
            <c:numRef>
              <c:f>'7-1B2'!$B$6:$V$6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'7-1B2'!$B$8:$V$8</c:f>
              <c:numCache>
                <c:formatCode>0.0</c:formatCode>
                <c:ptCount val="21"/>
                <c:pt idx="0">
                  <c:v>42.637488848497178</c:v>
                </c:pt>
                <c:pt idx="1">
                  <c:v>40.177579328034831</c:v>
                </c:pt>
                <c:pt idx="2">
                  <c:v>37.499506798579084</c:v>
                </c:pt>
                <c:pt idx="3">
                  <c:v>33.57304873510251</c:v>
                </c:pt>
                <c:pt idx="4">
                  <c:v>30.881029454699959</c:v>
                </c:pt>
                <c:pt idx="5">
                  <c:v>31.633600076894091</c:v>
                </c:pt>
                <c:pt idx="6">
                  <c:v>33.899861066556511</c:v>
                </c:pt>
                <c:pt idx="7">
                  <c:v>27.60399811373469</c:v>
                </c:pt>
                <c:pt idx="8">
                  <c:v>20.368869605743438</c:v>
                </c:pt>
                <c:pt idx="9">
                  <c:v>14.458091367766707</c:v>
                </c:pt>
                <c:pt idx="10">
                  <c:v>9.1811553221624855</c:v>
                </c:pt>
                <c:pt idx="11">
                  <c:v>5.0709530460074719</c:v>
                </c:pt>
                <c:pt idx="12">
                  <c:v>2.01391575606254</c:v>
                </c:pt>
                <c:pt idx="13">
                  <c:v>1.1601956884566793</c:v>
                </c:pt>
                <c:pt idx="14">
                  <c:v>0.58534309740420387</c:v>
                </c:pt>
                <c:pt idx="15">
                  <c:v>0.24761125162391057</c:v>
                </c:pt>
                <c:pt idx="16">
                  <c:v>0.16140435166982808</c:v>
                </c:pt>
                <c:pt idx="17">
                  <c:v>0.10521074695557917</c:v>
                </c:pt>
                <c:pt idx="18">
                  <c:v>6.8393802076527219E-2</c:v>
                </c:pt>
                <c:pt idx="19">
                  <c:v>4.4704354920687306E-2</c:v>
                </c:pt>
                <c:pt idx="20">
                  <c:v>2.9140345503163131E-2</c:v>
                </c:pt>
              </c:numCache>
            </c:numRef>
          </c:val>
        </c:ser>
        <c:ser>
          <c:idx val="2"/>
          <c:order val="2"/>
          <c:tx>
            <c:strRef>
              <c:f>'7-1B2'!$A$9</c:f>
              <c:strCache>
                <c:ptCount val="1"/>
                <c:pt idx="0">
                  <c:v>Disponible Rubiales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'7-1B2'!$B$6:$V$6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'7-1B2'!$B$9:$V$9</c:f>
              <c:numCache>
                <c:formatCode>0.0</c:formatCode>
                <c:ptCount val="21"/>
                <c:pt idx="0">
                  <c:v>170.54995539398871</c:v>
                </c:pt>
                <c:pt idx="1">
                  <c:v>160.71031731213932</c:v>
                </c:pt>
                <c:pt idx="2">
                  <c:v>149.99802719431634</c:v>
                </c:pt>
                <c:pt idx="3">
                  <c:v>134.29219494041004</c:v>
                </c:pt>
                <c:pt idx="4">
                  <c:v>123.52411781879984</c:v>
                </c:pt>
                <c:pt idx="5">
                  <c:v>126.53440030757636</c:v>
                </c:pt>
                <c:pt idx="6">
                  <c:v>135.59944426622604</c:v>
                </c:pt>
                <c:pt idx="7">
                  <c:v>110.41599245493875</c:v>
                </c:pt>
                <c:pt idx="8">
                  <c:v>81.475478422973737</c:v>
                </c:pt>
                <c:pt idx="9">
                  <c:v>57.832365471066829</c:v>
                </c:pt>
                <c:pt idx="10">
                  <c:v>36.724621288649942</c:v>
                </c:pt>
                <c:pt idx="11">
                  <c:v>20.283812184029888</c:v>
                </c:pt>
                <c:pt idx="12">
                  <c:v>8.0556630242501583</c:v>
                </c:pt>
                <c:pt idx="13">
                  <c:v>4.6407827538267172</c:v>
                </c:pt>
                <c:pt idx="14">
                  <c:v>2.341372389616815</c:v>
                </c:pt>
                <c:pt idx="15">
                  <c:v>0.99044500649564216</c:v>
                </c:pt>
                <c:pt idx="16">
                  <c:v>0.64561740667931222</c:v>
                </c:pt>
                <c:pt idx="17">
                  <c:v>0.42084298782231661</c:v>
                </c:pt>
                <c:pt idx="18">
                  <c:v>0.27357520830610887</c:v>
                </c:pt>
                <c:pt idx="19">
                  <c:v>0.1788174196827492</c:v>
                </c:pt>
                <c:pt idx="20">
                  <c:v>0.11656138201265252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515560"/>
        <c:axId val="543516344"/>
      </c:areaChart>
      <c:lineChart>
        <c:grouping val="standard"/>
        <c:varyColors val="0"/>
        <c:ser>
          <c:idx val="0"/>
          <c:order val="0"/>
          <c:tx>
            <c:strRef>
              <c:f>'7-1B2'!$A$7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'7-1B2'!$B$6:$V$6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'7-1B2'!$B$7:$V$7</c:f>
              <c:numCache>
                <c:formatCode>0</c:formatCode>
                <c:ptCount val="21"/>
                <c:pt idx="0">
                  <c:v>300.2</c:v>
                </c:pt>
                <c:pt idx="1">
                  <c:v>300.2</c:v>
                </c:pt>
                <c:pt idx="2">
                  <c:v>300.2</c:v>
                </c:pt>
                <c:pt idx="3">
                  <c:v>300.2</c:v>
                </c:pt>
                <c:pt idx="4">
                  <c:v>300.2</c:v>
                </c:pt>
                <c:pt idx="5">
                  <c:v>300.2</c:v>
                </c:pt>
                <c:pt idx="6">
                  <c:v>300.2</c:v>
                </c:pt>
                <c:pt idx="7">
                  <c:v>300.2</c:v>
                </c:pt>
                <c:pt idx="8">
                  <c:v>300.2</c:v>
                </c:pt>
                <c:pt idx="9">
                  <c:v>300.2</c:v>
                </c:pt>
                <c:pt idx="10">
                  <c:v>300.2</c:v>
                </c:pt>
                <c:pt idx="11">
                  <c:v>300.2</c:v>
                </c:pt>
                <c:pt idx="12">
                  <c:v>300.2</c:v>
                </c:pt>
                <c:pt idx="13">
                  <c:v>300.2</c:v>
                </c:pt>
                <c:pt idx="14">
                  <c:v>300.2</c:v>
                </c:pt>
                <c:pt idx="15">
                  <c:v>300.2</c:v>
                </c:pt>
                <c:pt idx="16">
                  <c:v>300.2</c:v>
                </c:pt>
                <c:pt idx="17">
                  <c:v>300.2</c:v>
                </c:pt>
                <c:pt idx="18">
                  <c:v>300.2</c:v>
                </c:pt>
                <c:pt idx="19">
                  <c:v>300.2</c:v>
                </c:pt>
                <c:pt idx="20">
                  <c:v>300.2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515560"/>
        <c:axId val="543516344"/>
      </c:lineChart>
      <c:catAx>
        <c:axId val="543515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16344"/>
        <c:crosses val="autoZero"/>
        <c:auto val="1"/>
        <c:lblAlgn val="ctr"/>
        <c:lblOffset val="100"/>
        <c:noMultiLvlLbl val="0"/>
      </c:catAx>
      <c:valAx>
        <c:axId val="5435163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 b="1"/>
                  <a:t>kBPD</a:t>
                </a:r>
              </a:p>
            </c:rich>
          </c:tx>
          <c:layout>
            <c:manualLayout>
              <c:xMode val="edge"/>
              <c:yMode val="edge"/>
              <c:x val="9.9028619528619532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15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3275666666666668"/>
          <c:w val="0.9948437710437712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/>
              <a:t>Oleoducto Vasconia - Galán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03569023569024"/>
          <c:y val="9.2385294483358887E-2"/>
          <c:w val="0.87778602693602692"/>
          <c:h val="0.72850969176993963"/>
        </c:manualLayout>
      </c:layout>
      <c:areaChart>
        <c:grouping val="stacked"/>
        <c:varyColors val="0"/>
        <c:ser>
          <c:idx val="1"/>
          <c:order val="1"/>
          <c:tx>
            <c:strRef>
              <c:f>'7-1C2'!$A$8</c:f>
              <c:strCache>
                <c:ptCount val="1"/>
                <c:pt idx="0">
                  <c:v>Vasconia Liv.</c:v>
                </c:pt>
              </c:strCache>
            </c:strRef>
          </c:tx>
          <c:spPr>
            <a:pattFill prst="pct50">
              <a:fgClr>
                <a:srgbClr val="548D00"/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numRef>
              <c:f>'7-1C2'!$B$6:$V$6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'7-1C2'!$B$8:$V$8</c:f>
              <c:numCache>
                <c:formatCode>0.0</c:formatCode>
                <c:ptCount val="21"/>
                <c:pt idx="0">
                  <c:v>44.927183584162094</c:v>
                </c:pt>
                <c:pt idx="1">
                  <c:v>26.274937841530061</c:v>
                </c:pt>
                <c:pt idx="2">
                  <c:v>20.667465371659535</c:v>
                </c:pt>
                <c:pt idx="3">
                  <c:v>20.289136986301383</c:v>
                </c:pt>
                <c:pt idx="4">
                  <c:v>13.795810273972602</c:v>
                </c:pt>
                <c:pt idx="5">
                  <c:v>5.2935279025721247</c:v>
                </c:pt>
                <c:pt idx="6">
                  <c:v>1.8304421274242633</c:v>
                </c:pt>
                <c:pt idx="7">
                  <c:v>14.760659068157198</c:v>
                </c:pt>
                <c:pt idx="8">
                  <c:v>24.273927069313768</c:v>
                </c:pt>
                <c:pt idx="9">
                  <c:v>37.880415565200501</c:v>
                </c:pt>
                <c:pt idx="10">
                  <c:v>33.994135767910741</c:v>
                </c:pt>
                <c:pt idx="11">
                  <c:v>27.601471305367522</c:v>
                </c:pt>
                <c:pt idx="12">
                  <c:v>21.591590223788433</c:v>
                </c:pt>
                <c:pt idx="13">
                  <c:v>16.091474267734938</c:v>
                </c:pt>
                <c:pt idx="14">
                  <c:v>12.871376436068434</c:v>
                </c:pt>
                <c:pt idx="15">
                  <c:v>9.3506965753424662</c:v>
                </c:pt>
                <c:pt idx="16">
                  <c:v>7.5287794520547946</c:v>
                </c:pt>
                <c:pt idx="17">
                  <c:v>5.8050976775956284</c:v>
                </c:pt>
                <c:pt idx="18">
                  <c:v>2.5810205479452053</c:v>
                </c:pt>
                <c:pt idx="19">
                  <c:v>2.1209171232876711</c:v>
                </c:pt>
                <c:pt idx="20">
                  <c:v>1.6097554794520548</c:v>
                </c:pt>
              </c:numCache>
            </c:numRef>
          </c:val>
        </c:ser>
        <c:ser>
          <c:idx val="2"/>
          <c:order val="2"/>
          <c:tx>
            <c:strRef>
              <c:f>'7-1C2'!$A$9</c:f>
              <c:strCache>
                <c:ptCount val="1"/>
                <c:pt idx="0">
                  <c:v>Vasconia Pes.</c:v>
                </c:pt>
              </c:strCache>
            </c:strRef>
          </c:tx>
          <c:spPr>
            <a:solidFill>
              <a:srgbClr val="548D00"/>
            </a:solidFill>
            <a:ln>
              <a:noFill/>
            </a:ln>
            <a:effectLst/>
          </c:spPr>
          <c:cat>
            <c:numRef>
              <c:f>'7-1C2'!$B$6:$V$6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'7-1C2'!$B$9:$V$9</c:f>
              <c:numCache>
                <c:formatCode>0.0</c:formatCode>
                <c:ptCount val="21"/>
                <c:pt idx="0">
                  <c:v>22.596000000000007</c:v>
                </c:pt>
                <c:pt idx="1">
                  <c:v>22.446000000000009</c:v>
                </c:pt>
                <c:pt idx="2">
                  <c:v>22.326000000000008</c:v>
                </c:pt>
                <c:pt idx="3">
                  <c:v>22.206000000000007</c:v>
                </c:pt>
                <c:pt idx="4">
                  <c:v>48.770753193554462</c:v>
                </c:pt>
                <c:pt idx="5">
                  <c:v>53.992181959681488</c:v>
                </c:pt>
                <c:pt idx="6">
                  <c:v>57.004376314963579</c:v>
                </c:pt>
                <c:pt idx="7">
                  <c:v>57.208801295098873</c:v>
                </c:pt>
                <c:pt idx="8">
                  <c:v>57.702873026297745</c:v>
                </c:pt>
                <c:pt idx="9">
                  <c:v>58.238588030784015</c:v>
                </c:pt>
                <c:pt idx="10">
                  <c:v>58.686727819905713</c:v>
                </c:pt>
                <c:pt idx="11">
                  <c:v>59.501944073371959</c:v>
                </c:pt>
                <c:pt idx="12">
                  <c:v>60.759390802853616</c:v>
                </c:pt>
                <c:pt idx="13">
                  <c:v>61.09322461381656</c:v>
                </c:pt>
                <c:pt idx="14">
                  <c:v>61.387958820596801</c:v>
                </c:pt>
                <c:pt idx="15">
                  <c:v>60.387519917604799</c:v>
                </c:pt>
                <c:pt idx="16">
                  <c:v>51.168531629707033</c:v>
                </c:pt>
                <c:pt idx="17">
                  <c:v>27.804600734719212</c:v>
                </c:pt>
                <c:pt idx="18">
                  <c:v>20.643795638880118</c:v>
                </c:pt>
                <c:pt idx="19">
                  <c:v>2.7221540323553506</c:v>
                </c:pt>
                <c:pt idx="20">
                  <c:v>2.0737319525935174</c:v>
                </c:pt>
              </c:numCache>
            </c:numRef>
          </c:val>
        </c:ser>
        <c:ser>
          <c:idx val="3"/>
          <c:order val="3"/>
          <c:tx>
            <c:strRef>
              <c:f>'7-1C2'!$A$11</c:f>
              <c:strCache>
                <c:ptCount val="1"/>
                <c:pt idx="0">
                  <c:v>Para Ayacucho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'7-1C2'!$B$6:$V$6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'7-1C2'!$B$11:$V$11</c:f>
              <c:numCache>
                <c:formatCode>0.0</c:formatCode>
                <c:ptCount val="21"/>
                <c:pt idx="0">
                  <c:v>0</c:v>
                </c:pt>
                <c:pt idx="1">
                  <c:v>9.4235066159761054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517128"/>
        <c:axId val="1115840032"/>
      </c:areaChart>
      <c:lineChart>
        <c:grouping val="standard"/>
        <c:varyColors val="0"/>
        <c:ser>
          <c:idx val="0"/>
          <c:order val="0"/>
          <c:tx>
            <c:strRef>
              <c:f>'7-1C2'!$A$7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'7-1C2'!$B$6:$V$6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'7-1C2'!$B$7:$V$7</c:f>
              <c:numCache>
                <c:formatCode>0</c:formatCode>
                <c:ptCount val="21"/>
                <c:pt idx="0">
                  <c:v>176</c:v>
                </c:pt>
                <c:pt idx="1">
                  <c:v>176</c:v>
                </c:pt>
                <c:pt idx="2">
                  <c:v>176</c:v>
                </c:pt>
                <c:pt idx="3">
                  <c:v>176</c:v>
                </c:pt>
                <c:pt idx="4">
                  <c:v>176</c:v>
                </c:pt>
                <c:pt idx="5">
                  <c:v>176</c:v>
                </c:pt>
                <c:pt idx="6">
                  <c:v>176</c:v>
                </c:pt>
                <c:pt idx="7">
                  <c:v>176</c:v>
                </c:pt>
                <c:pt idx="8">
                  <c:v>176</c:v>
                </c:pt>
                <c:pt idx="9">
                  <c:v>176</c:v>
                </c:pt>
                <c:pt idx="10">
                  <c:v>176</c:v>
                </c:pt>
                <c:pt idx="11">
                  <c:v>176</c:v>
                </c:pt>
                <c:pt idx="12">
                  <c:v>176</c:v>
                </c:pt>
                <c:pt idx="13">
                  <c:v>176</c:v>
                </c:pt>
                <c:pt idx="14">
                  <c:v>176</c:v>
                </c:pt>
                <c:pt idx="15">
                  <c:v>176</c:v>
                </c:pt>
                <c:pt idx="16">
                  <c:v>176</c:v>
                </c:pt>
                <c:pt idx="17">
                  <c:v>176</c:v>
                </c:pt>
                <c:pt idx="18">
                  <c:v>176</c:v>
                </c:pt>
                <c:pt idx="19">
                  <c:v>176</c:v>
                </c:pt>
                <c:pt idx="20">
                  <c:v>176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517128"/>
        <c:axId val="1115840032"/>
      </c:lineChart>
      <c:catAx>
        <c:axId val="54351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40032"/>
        <c:crosses val="autoZero"/>
        <c:auto val="1"/>
        <c:lblAlgn val="ctr"/>
        <c:lblOffset val="100"/>
        <c:noMultiLvlLbl val="0"/>
      </c:catAx>
      <c:valAx>
        <c:axId val="1115840032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 b="1"/>
                  <a:t>kBPD</a:t>
                </a:r>
              </a:p>
            </c:rich>
          </c:tx>
          <c:layout>
            <c:manualLayout>
              <c:xMode val="edge"/>
              <c:yMode val="edge"/>
              <c:x val="9.9028619528619532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3517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3275666666666668"/>
          <c:w val="0.98979797979797979"/>
          <c:h val="5.5970213177491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es-CO" sz="1300" b="1">
                <a:latin typeface="+mj-lt"/>
              </a:rPr>
              <a:t>Oleoducto de Colombia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03569023569024"/>
          <c:y val="9.2385294483358887E-2"/>
          <c:w val="0.87847638245307835"/>
          <c:h val="0.72850969176993963"/>
        </c:manualLayout>
      </c:layout>
      <c:areaChart>
        <c:grouping val="stacked"/>
        <c:varyColors val="0"/>
        <c:ser>
          <c:idx val="1"/>
          <c:order val="1"/>
          <c:tx>
            <c:strRef>
              <c:f>'7-1D2'!$A$8</c:f>
              <c:strCache>
                <c:ptCount val="1"/>
                <c:pt idx="0">
                  <c:v>Vasconia Liv.</c:v>
                </c:pt>
              </c:strCache>
            </c:strRef>
          </c:tx>
          <c:spPr>
            <a:pattFill prst="pct50">
              <a:fgClr>
                <a:srgbClr val="548D00"/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numRef>
              <c:f>'7-1D2'!$B$6:$V$6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'7-1D2'!$B$8:$V$8</c:f>
              <c:numCache>
                <c:formatCode>#,##0</c:formatCode>
                <c:ptCount val="21"/>
                <c:pt idx="0">
                  <c:v>138.62819723775576</c:v>
                </c:pt>
                <c:pt idx="1">
                  <c:v>174.72800204918033</c:v>
                </c:pt>
                <c:pt idx="2">
                  <c:v>165.44482959802386</c:v>
                </c:pt>
                <c:pt idx="3">
                  <c:v>164.89691575342462</c:v>
                </c:pt>
                <c:pt idx="4">
                  <c:v>144.6957616438356</c:v>
                </c:pt>
                <c:pt idx="5">
                  <c:v>121.30784043870308</c:v>
                </c:pt>
                <c:pt idx="6">
                  <c:v>93.485239258437772</c:v>
                </c:pt>
                <c:pt idx="7">
                  <c:v>58.264603964340274</c:v>
                </c:pt>
                <c:pt idx="8">
                  <c:v>30.903601977013984</c:v>
                </c:pt>
                <c:pt idx="9">
                  <c:v>4.910664598846961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'7-1D2'!$A$9</c:f>
              <c:strCache>
                <c:ptCount val="1"/>
                <c:pt idx="0">
                  <c:v>Vasconia Pes.</c:v>
                </c:pt>
              </c:strCache>
            </c:strRef>
          </c:tx>
          <c:spPr>
            <a:solidFill>
              <a:srgbClr val="548D00"/>
            </a:solidFill>
            <a:ln>
              <a:noFill/>
            </a:ln>
            <a:effectLst/>
          </c:spPr>
          <c:cat>
            <c:numRef>
              <c:f>'7-1D2'!$B$6:$V$6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'7-1D2'!$B$9:$V$9</c:f>
              <c:numCache>
                <c:formatCode>#,##0</c:formatCode>
                <c:ptCount val="21"/>
                <c:pt idx="0">
                  <c:v>55.763602600623734</c:v>
                </c:pt>
                <c:pt idx="1">
                  <c:v>20.053186623382079</c:v>
                </c:pt>
                <c:pt idx="2">
                  <c:v>29.236226574732612</c:v>
                </c:pt>
                <c:pt idx="3">
                  <c:v>29.778230372607318</c:v>
                </c:pt>
                <c:pt idx="4">
                  <c:v>49.761485690527728</c:v>
                </c:pt>
                <c:pt idx="5">
                  <c:v>72.897134191705177</c:v>
                </c:pt>
                <c:pt idx="6">
                  <c:v>100.41962820257962</c:v>
                </c:pt>
                <c:pt idx="7">
                  <c:v>135.26035778283759</c:v>
                </c:pt>
                <c:pt idx="8">
                  <c:v>162.14553207618849</c:v>
                </c:pt>
                <c:pt idx="9">
                  <c:v>188.03879740928468</c:v>
                </c:pt>
                <c:pt idx="10">
                  <c:v>140.01165494462592</c:v>
                </c:pt>
                <c:pt idx="11">
                  <c:v>93.233391122639674</c:v>
                </c:pt>
                <c:pt idx="12">
                  <c:v>55.687637581259935</c:v>
                </c:pt>
                <c:pt idx="13">
                  <c:v>34.919296652977536</c:v>
                </c:pt>
                <c:pt idx="14">
                  <c:v>17.653531707145564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846304"/>
        <c:axId val="1115841992"/>
      </c:areaChart>
      <c:lineChart>
        <c:grouping val="standard"/>
        <c:varyColors val="0"/>
        <c:ser>
          <c:idx val="0"/>
          <c:order val="0"/>
          <c:tx>
            <c:strRef>
              <c:f>'7-1D2'!$A$7</c:f>
              <c:strCache>
                <c:ptCount val="1"/>
                <c:pt idx="0">
                  <c:v>Capacidad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'7-1D2'!$B$6:$V$6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'7-1D2'!$B$7:$V$7</c:f>
              <c:numCache>
                <c:formatCode>0</c:formatCode>
                <c:ptCount val="21"/>
                <c:pt idx="0">
                  <c:v>195</c:v>
                </c:pt>
                <c:pt idx="1">
                  <c:v>195</c:v>
                </c:pt>
                <c:pt idx="2">
                  <c:v>195</c:v>
                </c:pt>
                <c:pt idx="3">
                  <c:v>195</c:v>
                </c:pt>
                <c:pt idx="4">
                  <c:v>195</c:v>
                </c:pt>
                <c:pt idx="5">
                  <c:v>195</c:v>
                </c:pt>
                <c:pt idx="6">
                  <c:v>195</c:v>
                </c:pt>
                <c:pt idx="7">
                  <c:v>195</c:v>
                </c:pt>
                <c:pt idx="8">
                  <c:v>195</c:v>
                </c:pt>
                <c:pt idx="9">
                  <c:v>195</c:v>
                </c:pt>
                <c:pt idx="10">
                  <c:v>195</c:v>
                </c:pt>
                <c:pt idx="11">
                  <c:v>195</c:v>
                </c:pt>
                <c:pt idx="12">
                  <c:v>195</c:v>
                </c:pt>
                <c:pt idx="13">
                  <c:v>195</c:v>
                </c:pt>
                <c:pt idx="14">
                  <c:v>195</c:v>
                </c:pt>
                <c:pt idx="15">
                  <c:v>195</c:v>
                </c:pt>
                <c:pt idx="16">
                  <c:v>195</c:v>
                </c:pt>
                <c:pt idx="17">
                  <c:v>195</c:v>
                </c:pt>
                <c:pt idx="18">
                  <c:v>195</c:v>
                </c:pt>
                <c:pt idx="19">
                  <c:v>195</c:v>
                </c:pt>
                <c:pt idx="20">
                  <c:v>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846304"/>
        <c:axId val="1115841992"/>
      </c:lineChart>
      <c:catAx>
        <c:axId val="111584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41992"/>
        <c:crosses val="autoZero"/>
        <c:auto val="1"/>
        <c:lblAlgn val="ctr"/>
        <c:lblOffset val="100"/>
        <c:noMultiLvlLbl val="0"/>
      </c:catAx>
      <c:valAx>
        <c:axId val="1115841992"/>
        <c:scaling>
          <c:orientation val="minMax"/>
          <c:max val="3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9.9028619528619532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46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3275666666666668"/>
          <c:w val="0.99698181818181819"/>
          <c:h val="5.5970213177491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100" b="1"/>
              <a:t>Disponibilidad de crudo en Coveñas</a:t>
            </a:r>
          </a:p>
        </c:rich>
      </c:tx>
      <c:layout>
        <c:manualLayout>
          <c:xMode val="edge"/>
          <c:yMode val="edge"/>
          <c:x val="0.27880240740740742"/>
          <c:y val="3.84848484848484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12840265792919"/>
          <c:y val="3.9747064137308039E-2"/>
          <c:w val="0.85658887971786601"/>
          <c:h val="0.74939777777777761"/>
        </c:manualLayout>
      </c:layout>
      <c:areaChart>
        <c:grouping val="stacked"/>
        <c:varyColors val="0"/>
        <c:ser>
          <c:idx val="1"/>
          <c:order val="0"/>
          <c:tx>
            <c:strRef>
              <c:f>'7-1F2'!$A$8</c:f>
              <c:strCache>
                <c:ptCount val="1"/>
                <c:pt idx="0">
                  <c:v>Liviano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cat>
            <c:numRef>
              <c:f>'7-1F2'!$B$6:$V$6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'7-1F2'!$B$8:$V$8</c:f>
              <c:numCache>
                <c:formatCode>0.0</c:formatCode>
                <c:ptCount val="21"/>
                <c:pt idx="0">
                  <c:v>198.65819723775576</c:v>
                </c:pt>
                <c:pt idx="1">
                  <c:v>234.75800204918033</c:v>
                </c:pt>
                <c:pt idx="2">
                  <c:v>225.47482959802386</c:v>
                </c:pt>
                <c:pt idx="3">
                  <c:v>223.30368082191777</c:v>
                </c:pt>
                <c:pt idx="4">
                  <c:v>193.06531301369861</c:v>
                </c:pt>
                <c:pt idx="5">
                  <c:v>160.03416743735568</c:v>
                </c:pt>
                <c:pt idx="6">
                  <c:v>118.22839900427121</c:v>
                </c:pt>
                <c:pt idx="7">
                  <c:v>72.588699065768566</c:v>
                </c:pt>
                <c:pt idx="8">
                  <c:v>42.382376717662943</c:v>
                </c:pt>
                <c:pt idx="9">
                  <c:v>12.973459470928329</c:v>
                </c:pt>
                <c:pt idx="10">
                  <c:v>2.4681930626907125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0"/>
          <c:order val="1"/>
          <c:tx>
            <c:strRef>
              <c:f>'7-1F2'!$A$7</c:f>
              <c:strCache>
                <c:ptCount val="1"/>
                <c:pt idx="0">
                  <c:v>Pesado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'7-1F2'!$B$6:$V$6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'7-1F2'!$B$7:$V$7</c:f>
              <c:numCache>
                <c:formatCode>0.0</c:formatCode>
                <c:ptCount val="21"/>
                <c:pt idx="0">
                  <c:v>499.90498240758888</c:v>
                </c:pt>
                <c:pt idx="1">
                  <c:v>542.35433115663614</c:v>
                </c:pt>
                <c:pt idx="2">
                  <c:v>479.62400194889483</c:v>
                </c:pt>
                <c:pt idx="3">
                  <c:v>395.02536992620787</c:v>
                </c:pt>
                <c:pt idx="4">
                  <c:v>327.82053375341241</c:v>
                </c:pt>
                <c:pt idx="5">
                  <c:v>338.02552358557728</c:v>
                </c:pt>
                <c:pt idx="6">
                  <c:v>364.80605899761179</c:v>
                </c:pt>
                <c:pt idx="7">
                  <c:v>354.69572421792628</c:v>
                </c:pt>
                <c:pt idx="8">
                  <c:v>279.18840535250376</c:v>
                </c:pt>
                <c:pt idx="9">
                  <c:v>231.44254713915609</c:v>
                </c:pt>
                <c:pt idx="10">
                  <c:v>164.55802670514458</c:v>
                </c:pt>
                <c:pt idx="11">
                  <c:v>111.81833457960605</c:v>
                </c:pt>
                <c:pt idx="12">
                  <c:v>69.503054022253977</c:v>
                </c:pt>
                <c:pt idx="13">
                  <c:v>46.31202581137957</c:v>
                </c:pt>
                <c:pt idx="14">
                  <c:v>27.184650831947028</c:v>
                </c:pt>
                <c:pt idx="15">
                  <c:v>6.9297199149218125</c:v>
                </c:pt>
                <c:pt idx="16">
                  <c:v>1.3138356164383563E-2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840816"/>
        <c:axId val="1115836896"/>
      </c:areaChart>
      <c:catAx>
        <c:axId val="111584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36896"/>
        <c:crosses val="autoZero"/>
        <c:auto val="1"/>
        <c:lblAlgn val="ctr"/>
        <c:lblOffset val="100"/>
        <c:noMultiLvlLbl val="0"/>
      </c:catAx>
      <c:valAx>
        <c:axId val="1115836896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 b="1"/>
                  <a:t>kBPD</a:t>
                </a:r>
              </a:p>
            </c:rich>
          </c:tx>
          <c:layout>
            <c:manualLayout>
              <c:xMode val="edge"/>
              <c:yMode val="edge"/>
              <c:x val="9.9028619528619532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40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89523383838383841"/>
          <c:w val="0.99698189973570783"/>
          <c:h val="0.104766161616161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293097643097641E-2"/>
          <c:y val="1.996734200056783E-2"/>
          <c:w val="0.86587306397306396"/>
          <c:h val="0.85553266598616284"/>
        </c:manualLayout>
      </c:layout>
      <c:barChart>
        <c:barDir val="col"/>
        <c:grouping val="stacked"/>
        <c:varyColors val="0"/>
        <c:ser>
          <c:idx val="4"/>
          <c:order val="4"/>
          <c:tx>
            <c:strRef>
              <c:f>'7-2'!$C$29</c:f>
              <c:strCache>
                <c:ptCount val="1"/>
                <c:pt idx="0">
                  <c:v>Apiay - Porvenir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'7-2'!$D$24:$X$24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'7-2'!$D$29:$X$29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81.276105415823167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'7-2'!$C$35</c:f>
              <c:strCache>
                <c:ptCount val="1"/>
                <c:pt idx="0">
                  <c:v>Velasquez 26 - Vasconia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dLbls>
            <c:dLbl>
              <c:idx val="4"/>
              <c:layout>
                <c:manualLayout>
                  <c:x val="3.8875E-2"/>
                  <c:y val="-3.2747276688453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'7-2'!$D$24:$X$24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'7-2'!$D$35:$X$35</c:f>
              <c:numCache>
                <c:formatCode>_(* #,##0_);_(* \(#,##0\);_(* "-"??_);_(@_)</c:formatCode>
                <c:ptCount val="21"/>
                <c:pt idx="0">
                  <c:v>5.5366236590595506</c:v>
                </c:pt>
                <c:pt idx="1">
                  <c:v>11.664599610767372</c:v>
                </c:pt>
                <c:pt idx="2">
                  <c:v>11.840645585242589</c:v>
                </c:pt>
                <c:pt idx="3">
                  <c:v>5.7239124201273306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'7-2'!$C$39</c:f>
              <c:strCache>
                <c:ptCount val="1"/>
                <c:pt idx="0">
                  <c:v>Coveñas - Cartagena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'7-2'!$D$24:$X$24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'7-2'!$D$39:$X$39</c:f>
              <c:numCache>
                <c:formatCode>_(* #,##0_);_(* \(#,##0\);_(* "-"??_);_(@_)</c:formatCode>
                <c:ptCount val="21"/>
                <c:pt idx="0">
                  <c:v>106.84102564102565</c:v>
                </c:pt>
                <c:pt idx="1">
                  <c:v>106.84102564102565</c:v>
                </c:pt>
                <c:pt idx="2">
                  <c:v>106.84102564102565</c:v>
                </c:pt>
                <c:pt idx="3">
                  <c:v>106.84102564102565</c:v>
                </c:pt>
                <c:pt idx="4">
                  <c:v>106.84102564102565</c:v>
                </c:pt>
                <c:pt idx="5">
                  <c:v>107.40520066251953</c:v>
                </c:pt>
                <c:pt idx="6">
                  <c:v>107.40520066251953</c:v>
                </c:pt>
                <c:pt idx="7">
                  <c:v>107.96698189113982</c:v>
                </c:pt>
                <c:pt idx="8">
                  <c:v>97.899162165235538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overlap val="100"/>
        <c:axId val="1115847480"/>
        <c:axId val="111584238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'7-2'!$C$25</c15:sqref>
                        </c15:formulaRef>
                      </c:ext>
                    </c:extLst>
                    <c:strCache>
                      <c:ptCount val="1"/>
                      <c:pt idx="0">
                        <c:v>Porvenir - Banadía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'7-2'!$D$24:$X$24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'7-2'!$D$25:$X$25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'7-2'!$C$26</c15:sqref>
                        </c15:formulaRef>
                      </c:ext>
                    </c:extLst>
                    <c:strCache>
                      <c:ptCount val="1"/>
                      <c:pt idx="0">
                        <c:v>Banadía - Ayacucho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'7-2'!$D$24:$X$24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'7-2'!$D$26:$X$26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'7-2'!$C$27</c15:sqref>
                        </c15:formulaRef>
                      </c:ext>
                    </c:extLst>
                    <c:strCache>
                      <c:ptCount val="1"/>
                      <c:pt idx="0">
                        <c:v>Caño Limon - Ayacucho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'7-2'!$D$24:$X$24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'7-2'!$D$27:$X$27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'7-2'!$C$28</c15:sqref>
                        </c15:formulaRef>
                      </c:ext>
                    </c:extLst>
                    <c:strCache>
                      <c:ptCount val="1"/>
                      <c:pt idx="0">
                        <c:v>Tibu - Ayacucho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'7-2'!$D$24:$X$24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'7-2'!$D$28:$X$28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'7-2'!$C$30</c15:sqref>
                        </c15:formulaRef>
                      </c:ext>
                    </c:extLst>
                    <c:strCache>
                      <c:ptCount val="1"/>
                      <c:pt idx="0">
                        <c:v>Rubiales - Porvenir</c:v>
                      </c:pt>
                    </c:strCache>
                  </c:strRef>
                </c:tx>
                <c:spPr>
                  <a:solidFill>
                    <a:schemeClr val="accent4">
                      <a:lumMod val="75000"/>
                      <a:lumOff val="2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'7-2'!$D$24:$X$24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'7-2'!$D$30:$X$30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'7-2'!$C$31</c15:sqref>
                        </c15:formulaRef>
                      </c:ext>
                    </c:extLst>
                    <c:strCache>
                      <c:ptCount val="1"/>
                      <c:pt idx="0">
                        <c:v>Araguaney - Porvenir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'7-2'!$D$24:$X$24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'7-2'!$D$31:$X$31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'7-2'!$C$32</c15:sqref>
                        </c15:formulaRef>
                      </c:ext>
                    </c:extLst>
                    <c:strCache>
                      <c:ptCount val="1"/>
                      <c:pt idx="0">
                        <c:v>Santiago - Porvenir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'7-2'!$D$24:$X$24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'7-2'!$D$32:$X$32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'7-2'!$C$33</c15:sqref>
                        </c15:formulaRef>
                      </c:ext>
                    </c:extLst>
                    <c:strCache>
                      <c:ptCount val="1"/>
                      <c:pt idx="0">
                        <c:v>Porvenir - Vasconia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'7-2'!$D$24:$X$24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'7-2'!$D$33:$X$33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'7-2'!$C$34</c15:sqref>
                        </c15:formulaRef>
                      </c:ext>
                    </c:extLst>
                    <c:strCache>
                      <c:ptCount val="1"/>
                      <c:pt idx="0">
                        <c:v>Tenay - Vasconia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'7-2'!$D$24:$X$24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'7-2'!$D$34:$X$34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'7-2'!$C$36</c15:sqref>
                        </c15:formulaRef>
                      </c:ext>
                    </c:extLst>
                    <c:strCache>
                      <c:ptCount val="1"/>
                      <c:pt idx="0">
                        <c:v>Vasconia - Galán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'7-2'!$D$24:$X$24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'7-2'!$D$36:$X$36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'7-2'!$C$37</c15:sqref>
                        </c15:formulaRef>
                      </c:ext>
                    </c:extLst>
                    <c:strCache>
                      <c:ptCount val="1"/>
                      <c:pt idx="0">
                        <c:v>Galán - Ayacucho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'7-2'!$D$24:$X$24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'7-2'!$D$37:$X$37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'7-2'!$C$38</c15:sqref>
                        </c15:formulaRef>
                      </c:ext>
                    </c:extLst>
                    <c:strCache>
                      <c:ptCount val="1"/>
                      <c:pt idx="0">
                        <c:v>Ayacucho - Coveñas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'7-2'!$D$24:$X$24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  <c:pt idx="11">
                        <c:v>2029</c:v>
                      </c:pt>
                      <c:pt idx="12">
                        <c:v>2030</c:v>
                      </c:pt>
                      <c:pt idx="13">
                        <c:v>2031</c:v>
                      </c:pt>
                      <c:pt idx="14">
                        <c:v>2032</c:v>
                      </c:pt>
                      <c:pt idx="15">
                        <c:v>2033</c:v>
                      </c:pt>
                      <c:pt idx="16">
                        <c:v>2034</c:v>
                      </c:pt>
                      <c:pt idx="17">
                        <c:v>2035</c:v>
                      </c:pt>
                      <c:pt idx="18">
                        <c:v>2036</c:v>
                      </c:pt>
                      <c:pt idx="19">
                        <c:v>2037</c:v>
                      </c:pt>
                      <c:pt idx="20">
                        <c:v>2038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'7-2'!$D$38:$X$38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115847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42384"/>
        <c:crosses val="autoZero"/>
        <c:auto val="1"/>
        <c:lblAlgn val="ctr"/>
        <c:lblOffset val="100"/>
        <c:noMultiLvlLbl val="0"/>
      </c:catAx>
      <c:valAx>
        <c:axId val="1115842384"/>
        <c:scaling>
          <c:orientation val="minMax"/>
          <c:max val="22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s-ES" b="1"/>
                  <a:t>Carrotanques / día</a:t>
                </a:r>
              </a:p>
            </c:rich>
          </c:tx>
          <c:layout>
            <c:manualLayout>
              <c:xMode val="edge"/>
              <c:yMode val="edge"/>
              <c:x val="1.197808851551981E-2"/>
              <c:y val="0.307756558265261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47480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157279979159809"/>
          <c:y val="8.5246459694989105E-2"/>
          <c:w val="0.32740730306743859"/>
          <c:h val="0.194720315904139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21595312088936E-2"/>
          <c:y val="2.1917777777777779E-2"/>
          <c:w val="0.89554274735508388"/>
          <c:h val="0.77118583333333335"/>
        </c:manualLayout>
      </c:layout>
      <c:areaChart>
        <c:grouping val="stacked"/>
        <c:varyColors val="0"/>
        <c:ser>
          <c:idx val="0"/>
          <c:order val="0"/>
          <c:tx>
            <c:strRef>
              <c:f>'7-3'!$B$5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'7-3'!$C$4:$W$4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'7-3'!$C$5:$W$5</c:f>
              <c:numCache>
                <c:formatCode>0.0</c:formatCode>
                <c:ptCount val="21"/>
                <c:pt idx="0">
                  <c:v>37.221255468577198</c:v>
                </c:pt>
                <c:pt idx="1">
                  <c:v>40.647361105824565</c:v>
                </c:pt>
                <c:pt idx="2">
                  <c:v>36.782944566061673</c:v>
                </c:pt>
                <c:pt idx="3">
                  <c:v>29.141553988647896</c:v>
                </c:pt>
                <c:pt idx="4">
                  <c:v>27.941603996357706</c:v>
                </c:pt>
                <c:pt idx="5">
                  <c:v>31.425452378171428</c:v>
                </c:pt>
                <c:pt idx="6">
                  <c:v>36.046366563480603</c:v>
                </c:pt>
                <c:pt idx="7">
                  <c:v>38.256104695643394</c:v>
                </c:pt>
                <c:pt idx="8">
                  <c:v>31.858815192569171</c:v>
                </c:pt>
                <c:pt idx="9">
                  <c:v>28.899506687516034</c:v>
                </c:pt>
                <c:pt idx="10">
                  <c:v>23.295755268923806</c:v>
                </c:pt>
                <c:pt idx="11">
                  <c:v>18.812138257272363</c:v>
                </c:pt>
                <c:pt idx="12">
                  <c:v>15.143964890757585</c:v>
                </c:pt>
                <c:pt idx="13">
                  <c:v>12.663163321114949</c:v>
                </c:pt>
                <c:pt idx="14">
                  <c:v>10.585863121509101</c:v>
                </c:pt>
                <c:pt idx="15">
                  <c:v>8.1700373234341619</c:v>
                </c:pt>
                <c:pt idx="16">
                  <c:v>6.9702937634116831</c:v>
                </c:pt>
                <c:pt idx="17">
                  <c:v>3.8781339331215494</c:v>
                </c:pt>
                <c:pt idx="18">
                  <c:v>2.892769620970908</c:v>
                </c:pt>
                <c:pt idx="19">
                  <c:v>0.51937930646595609</c:v>
                </c:pt>
                <c:pt idx="20">
                  <c:v>0.39992619029777665</c:v>
                </c:pt>
              </c:numCache>
            </c:numRef>
          </c:val>
        </c:ser>
        <c:ser>
          <c:idx val="1"/>
          <c:order val="1"/>
          <c:tx>
            <c:strRef>
              <c:f>'7-3'!$B$6</c:f>
              <c:strCache>
                <c:ptCount val="1"/>
                <c:pt idx="0">
                  <c:v>Rubiales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'7-3'!$C$4:$W$4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'7-3'!$C$6:$W$6</c:f>
              <c:numCache>
                <c:formatCode>0.0</c:formatCode>
                <c:ptCount val="21"/>
                <c:pt idx="0">
                  <c:v>17.373099037006398</c:v>
                </c:pt>
                <c:pt idx="1">
                  <c:v>15.478875465310754</c:v>
                </c:pt>
                <c:pt idx="2">
                  <c:v>13.585751116183069</c:v>
                </c:pt>
                <c:pt idx="3">
                  <c:v>11.779582716608429</c:v>
                </c:pt>
                <c:pt idx="4">
                  <c:v>11.372356177609355</c:v>
                </c:pt>
                <c:pt idx="5">
                  <c:v>13.170011219862317</c:v>
                </c:pt>
                <c:pt idx="6">
                  <c:v>15.142071119892382</c:v>
                </c:pt>
                <c:pt idx="7">
                  <c:v>11.574466334452964</c:v>
                </c:pt>
                <c:pt idx="8">
                  <c:v>8.5496935197721999</c:v>
                </c:pt>
                <c:pt idx="9">
                  <c:v>6.0783837868629176</c:v>
                </c:pt>
                <c:pt idx="10">
                  <c:v>3.7034940495822708</c:v>
                </c:pt>
                <c:pt idx="11">
                  <c:v>2.057753919918536</c:v>
                </c:pt>
                <c:pt idx="12">
                  <c:v>1.0926605404670853</c:v>
                </c:pt>
                <c:pt idx="13">
                  <c:v>0.70447214661496982</c:v>
                </c:pt>
                <c:pt idx="14">
                  <c:v>0.34053460512927403</c:v>
                </c:pt>
                <c:pt idx="15">
                  <c:v>0.13348764499190841</c:v>
                </c:pt>
                <c:pt idx="16">
                  <c:v>8.7013359265984067E-2</c:v>
                </c:pt>
                <c:pt idx="17">
                  <c:v>5.6719291820677795E-2</c:v>
                </c:pt>
                <c:pt idx="18">
                  <c:v>3.6871214499998792E-2</c:v>
                </c:pt>
                <c:pt idx="19">
                  <c:v>2.410019342864439E-2</c:v>
                </c:pt>
                <c:pt idx="20">
                  <c:v>1.5709609599550887E-2</c:v>
                </c:pt>
              </c:numCache>
            </c:numRef>
          </c:val>
        </c:ser>
        <c:ser>
          <c:idx val="2"/>
          <c:order val="2"/>
          <c:tx>
            <c:strRef>
              <c:f>'7-3'!$B$7</c:f>
              <c:strCache>
                <c:ptCount val="1"/>
                <c:pt idx="0">
                  <c:v>Santiago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'7-3'!$C$4:$W$4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'7-3'!$C$7:$W$7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1.4371387614036425E-3</c:v>
                </c:pt>
                <c:pt idx="11">
                  <c:v>7.3049292240692865E-3</c:v>
                </c:pt>
                <c:pt idx="12">
                  <c:v>5.1153389482482279E-3</c:v>
                </c:pt>
                <c:pt idx="13">
                  <c:v>9.3841038005116218E-3</c:v>
                </c:pt>
                <c:pt idx="14">
                  <c:v>1.2200408671173097E-2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3"/>
          <c:order val="3"/>
          <c:tx>
            <c:strRef>
              <c:f>'7-3'!$B$8</c:f>
              <c:strCache>
                <c:ptCount val="1"/>
                <c:pt idx="0">
                  <c:v>Velasquez 26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'7-3'!$C$4:$W$4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'7-3'!$C$8:$W$8</c:f>
              <c:numCache>
                <c:formatCode>0.0</c:formatCode>
                <c:ptCount val="21"/>
                <c:pt idx="0">
                  <c:v>7.6483286660599434</c:v>
                </c:pt>
                <c:pt idx="1">
                  <c:v>8.0267185721354029</c:v>
                </c:pt>
                <c:pt idx="2">
                  <c:v>7.7321031920515191</c:v>
                </c:pt>
                <c:pt idx="3">
                  <c:v>6.9911636210279786</c:v>
                </c:pt>
                <c:pt idx="4">
                  <c:v>1.1718118749386996</c:v>
                </c:pt>
                <c:pt idx="5">
                  <c:v>0.4661790329087574</c:v>
                </c:pt>
                <c:pt idx="6">
                  <c:v>0.2437490791017535</c:v>
                </c:pt>
                <c:pt idx="7">
                  <c:v>0.3063306390705986</c:v>
                </c:pt>
                <c:pt idx="8">
                  <c:v>0.2561108485018378</c:v>
                </c:pt>
                <c:pt idx="9">
                  <c:v>0.21620965687006161</c:v>
                </c:pt>
                <c:pt idx="10">
                  <c:v>0.17960661779596179</c:v>
                </c:pt>
                <c:pt idx="11">
                  <c:v>0.15873997518684227</c:v>
                </c:pt>
                <c:pt idx="12">
                  <c:v>0.10791878618845979</c:v>
                </c:pt>
                <c:pt idx="13">
                  <c:v>0.13732221790835453</c:v>
                </c:pt>
                <c:pt idx="14">
                  <c:v>0.12183775474665025</c:v>
                </c:pt>
                <c:pt idx="15">
                  <c:v>6.3618197748883346E-2</c:v>
                </c:pt>
                <c:pt idx="16">
                  <c:v>0</c:v>
                </c:pt>
                <c:pt idx="17">
                  <c:v>4.5615595554579329E-3</c:v>
                </c:pt>
                <c:pt idx="18">
                  <c:v>5.4405269996940418E-2</c:v>
                </c:pt>
                <c:pt idx="19">
                  <c:v>4.2001687610115884E-2</c:v>
                </c:pt>
                <c:pt idx="20">
                  <c:v>3.3968662788090659E-2</c:v>
                </c:pt>
              </c:numCache>
            </c:numRef>
          </c:val>
        </c:ser>
        <c:ser>
          <c:idx val="4"/>
          <c:order val="4"/>
          <c:tx>
            <c:strRef>
              <c:f>'7-3'!$B$9</c:f>
              <c:strCache>
                <c:ptCount val="1"/>
                <c:pt idx="0">
                  <c:v>Vasconia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'7-3'!$C$4:$W$4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'7-3'!$C$9:$W$9</c:f>
              <c:numCache>
                <c:formatCode>0.0</c:formatCode>
                <c:ptCount val="21"/>
                <c:pt idx="0">
                  <c:v>0.73051019484948276</c:v>
                </c:pt>
                <c:pt idx="1">
                  <c:v>0.66128584943098911</c:v>
                </c:pt>
                <c:pt idx="2">
                  <c:v>0.6156195129547648</c:v>
                </c:pt>
                <c:pt idx="3">
                  <c:v>0.54289562732083163</c:v>
                </c:pt>
                <c:pt idx="4">
                  <c:v>0.12039458121897954</c:v>
                </c:pt>
                <c:pt idx="5">
                  <c:v>0.10708198016155833</c:v>
                </c:pt>
                <c:pt idx="6">
                  <c:v>9.6493133174508625E-2</c:v>
                </c:pt>
                <c:pt idx="7">
                  <c:v>6.8935898272781418E-2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847872"/>
        <c:axId val="1115848264"/>
      </c:areaChart>
      <c:catAx>
        <c:axId val="111584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48264"/>
        <c:crosses val="autoZero"/>
        <c:auto val="1"/>
        <c:lblAlgn val="ctr"/>
        <c:lblOffset val="100"/>
        <c:noMultiLvlLbl val="0"/>
      </c:catAx>
      <c:valAx>
        <c:axId val="1115848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969301394947004E-3"/>
              <c:y val="0.349761388888888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47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2980639730639729E-2"/>
          <c:y val="0.90871833333333329"/>
          <c:w val="0.88824747474747479"/>
          <c:h val="9.1281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129025033042751E-2"/>
          <c:y val="7.5075694444444438E-2"/>
          <c:w val="0.89459958305026466"/>
          <c:h val="0.74030520833333335"/>
        </c:manualLayout>
      </c:layout>
      <c:areaChart>
        <c:grouping val="stacked"/>
        <c:varyColors val="0"/>
        <c:ser>
          <c:idx val="1"/>
          <c:order val="1"/>
          <c:tx>
            <c:strRef>
              <c:f>'7-5 P1'!$A$8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'7-5 P1'!$B$6:$V$6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'7-5 P1'!$B$8:$V$8</c:f>
              <c:numCache>
                <c:formatCode>0.0</c:formatCode>
                <c:ptCount val="21"/>
                <c:pt idx="0">
                  <c:v>20.749545048368571</c:v>
                </c:pt>
                <c:pt idx="1">
                  <c:v>21.354010772826626</c:v>
                </c:pt>
                <c:pt idx="2">
                  <c:v>21.641196626415827</c:v>
                </c:pt>
                <c:pt idx="3">
                  <c:v>22.076154135946389</c:v>
                </c:pt>
                <c:pt idx="4">
                  <c:v>22.447189757535206</c:v>
                </c:pt>
                <c:pt idx="5">
                  <c:v>22.773123093989085</c:v>
                </c:pt>
                <c:pt idx="6">
                  <c:v>23.098233442774124</c:v>
                </c:pt>
                <c:pt idx="7">
                  <c:v>23.29191255394997</c:v>
                </c:pt>
                <c:pt idx="8">
                  <c:v>23.680767043749</c:v>
                </c:pt>
                <c:pt idx="9">
                  <c:v>24.028936242590355</c:v>
                </c:pt>
                <c:pt idx="10">
                  <c:v>24.337499698846472</c:v>
                </c:pt>
                <c:pt idx="11">
                  <c:v>24.595982013989651</c:v>
                </c:pt>
                <c:pt idx="12">
                  <c:v>24.823038462281293</c:v>
                </c:pt>
                <c:pt idx="13">
                  <c:v>25.036945495653381</c:v>
                </c:pt>
                <c:pt idx="14">
                  <c:v>25.230834991129736</c:v>
                </c:pt>
                <c:pt idx="15">
                  <c:v>25.405161152412852</c:v>
                </c:pt>
                <c:pt idx="16">
                  <c:v>25.55406910739099</c:v>
                </c:pt>
                <c:pt idx="17">
                  <c:v>25.373202199077873</c:v>
                </c:pt>
                <c:pt idx="18">
                  <c:v>25.54634461599812</c:v>
                </c:pt>
                <c:pt idx="19">
                  <c:v>25.717590234366057</c:v>
                </c:pt>
                <c:pt idx="20">
                  <c:v>25.884944158607201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841208"/>
        <c:axId val="1115846696"/>
      </c:areaChart>
      <c:lineChart>
        <c:grouping val="standard"/>
        <c:varyColors val="0"/>
        <c:ser>
          <c:idx val="0"/>
          <c:order val="0"/>
          <c:tx>
            <c:strRef>
              <c:f>'7-5 P1'!$A$7</c:f>
              <c:strCache>
                <c:ptCount val="1"/>
                <c:pt idx="0">
                  <c:v>Capacidad Transporte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'7-5 P1'!$B$6:$V$6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'7-5 P1'!$B$7:$V$7</c:f>
              <c:numCache>
                <c:formatCode>0.0</c:formatCode>
                <c:ptCount val="21"/>
                <c:pt idx="0">
                  <c:v>27.5</c:v>
                </c:pt>
                <c:pt idx="1">
                  <c:v>27.5</c:v>
                </c:pt>
                <c:pt idx="2">
                  <c:v>27.5</c:v>
                </c:pt>
                <c:pt idx="3">
                  <c:v>27.5</c:v>
                </c:pt>
                <c:pt idx="4">
                  <c:v>27.5</c:v>
                </c:pt>
                <c:pt idx="5">
                  <c:v>27.5</c:v>
                </c:pt>
                <c:pt idx="6">
                  <c:v>27.5</c:v>
                </c:pt>
                <c:pt idx="7">
                  <c:v>27.5</c:v>
                </c:pt>
                <c:pt idx="8">
                  <c:v>27.5</c:v>
                </c:pt>
                <c:pt idx="9">
                  <c:v>27.5</c:v>
                </c:pt>
                <c:pt idx="10">
                  <c:v>27.5</c:v>
                </c:pt>
                <c:pt idx="11">
                  <c:v>27.5</c:v>
                </c:pt>
                <c:pt idx="12">
                  <c:v>27.5</c:v>
                </c:pt>
                <c:pt idx="13">
                  <c:v>27.5</c:v>
                </c:pt>
                <c:pt idx="14">
                  <c:v>27.5</c:v>
                </c:pt>
                <c:pt idx="15">
                  <c:v>27.5</c:v>
                </c:pt>
                <c:pt idx="16">
                  <c:v>27.5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841208"/>
        <c:axId val="1115846696"/>
      </c:lineChart>
      <c:catAx>
        <c:axId val="111584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46696"/>
        <c:crosses val="autoZero"/>
        <c:auto val="1"/>
        <c:lblAlgn val="ctr"/>
        <c:lblOffset val="100"/>
        <c:noMultiLvlLbl val="0"/>
      </c:catAx>
      <c:valAx>
        <c:axId val="111584669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1.3506734006734004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41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54413495888E-3"/>
          <c:y val="0.94333999999999996"/>
          <c:w val="0.9948437710437712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75810745456975E-2"/>
          <c:y val="2.1111550280558451E-2"/>
          <c:w val="0.89030601162543621"/>
          <c:h val="0.77816637161199009"/>
        </c:manualLayout>
      </c:layout>
      <c:areaChart>
        <c:grouping val="stacked"/>
        <c:varyColors val="0"/>
        <c:ser>
          <c:idx val="2"/>
          <c:order val="1"/>
          <c:tx>
            <c:strRef>
              <c:f>'7-6 P2'!$A$9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'7-6 P2'!$B$6:$V$6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'7-6 P2'!$B$9:$V$9</c:f>
              <c:numCache>
                <c:formatCode>0</c:formatCode>
                <c:ptCount val="21"/>
                <c:pt idx="0">
                  <c:v>70</c:v>
                </c:pt>
                <c:pt idx="1">
                  <c:v>71.283581612748975</c:v>
                </c:pt>
                <c:pt idx="2">
                  <c:v>81.544804046394873</c:v>
                </c:pt>
                <c:pt idx="3">
                  <c:v>89.393833369875267</c:v>
                </c:pt>
                <c:pt idx="4">
                  <c:v>84.831275388895932</c:v>
                </c:pt>
                <c:pt idx="5">
                  <c:v>78.322786142463002</c:v>
                </c:pt>
                <c:pt idx="6">
                  <c:v>78.907359454894078</c:v>
                </c:pt>
                <c:pt idx="7">
                  <c:v>88.301074511266521</c:v>
                </c:pt>
                <c:pt idx="8">
                  <c:v>93.649205285583349</c:v>
                </c:pt>
                <c:pt idx="9">
                  <c:v>102.05648217163551</c:v>
                </c:pt>
                <c:pt idx="10">
                  <c:v>108.62198152531298</c:v>
                </c:pt>
                <c:pt idx="11">
                  <c:v>113.50069632054779</c:v>
                </c:pt>
                <c:pt idx="12">
                  <c:v>116.48565821056121</c:v>
                </c:pt>
                <c:pt idx="13">
                  <c:v>118.9395641099438</c:v>
                </c:pt>
                <c:pt idx="14">
                  <c:v>121.63285683382504</c:v>
                </c:pt>
                <c:pt idx="15">
                  <c:v>122.94269287732233</c:v>
                </c:pt>
                <c:pt idx="16">
                  <c:v>126.06058521550231</c:v>
                </c:pt>
                <c:pt idx="17">
                  <c:v>127.01595389453216</c:v>
                </c:pt>
                <c:pt idx="18">
                  <c:v>129.41451881249529</c:v>
                </c:pt>
                <c:pt idx="19">
                  <c:v>129.55039553731459</c:v>
                </c:pt>
                <c:pt idx="20">
                  <c:v>130</c:v>
                </c:pt>
              </c:numCache>
            </c:numRef>
          </c:val>
        </c:ser>
        <c:ser>
          <c:idx val="1"/>
          <c:order val="2"/>
          <c:tx>
            <c:strRef>
              <c:f>'7-6 P2'!$A$8</c:f>
              <c:strCache>
                <c:ptCount val="1"/>
                <c:pt idx="0">
                  <c:v>Nafta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  <a:effectLst/>
          </c:spPr>
          <c:cat>
            <c:numRef>
              <c:f>'7-6 P2'!$B$6:$V$6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'7-6 P2'!$B$8:$V$8</c:f>
              <c:numCache>
                <c:formatCode>0</c:formatCode>
                <c:ptCount val="21"/>
                <c:pt idx="0">
                  <c:v>60</c:v>
                </c:pt>
                <c:pt idx="1">
                  <c:v>58.716418387251018</c:v>
                </c:pt>
                <c:pt idx="2">
                  <c:v>48.455195953605127</c:v>
                </c:pt>
                <c:pt idx="3">
                  <c:v>40.60616663012474</c:v>
                </c:pt>
                <c:pt idx="4">
                  <c:v>45.168724611104068</c:v>
                </c:pt>
                <c:pt idx="5">
                  <c:v>51.677213857537005</c:v>
                </c:pt>
                <c:pt idx="6">
                  <c:v>51.092640545105922</c:v>
                </c:pt>
                <c:pt idx="7">
                  <c:v>41.698925488733479</c:v>
                </c:pt>
                <c:pt idx="8">
                  <c:v>36.350794714416651</c:v>
                </c:pt>
                <c:pt idx="9">
                  <c:v>27.943517828364495</c:v>
                </c:pt>
                <c:pt idx="10">
                  <c:v>21.378018474687028</c:v>
                </c:pt>
                <c:pt idx="11">
                  <c:v>16.499303679452215</c:v>
                </c:pt>
                <c:pt idx="12">
                  <c:v>13.514341789438786</c:v>
                </c:pt>
                <c:pt idx="13">
                  <c:v>11.060435890056198</c:v>
                </c:pt>
                <c:pt idx="14">
                  <c:v>8.3671431661749534</c:v>
                </c:pt>
                <c:pt idx="15">
                  <c:v>7.0573071226776678</c:v>
                </c:pt>
                <c:pt idx="16">
                  <c:v>3.9394147844976852</c:v>
                </c:pt>
                <c:pt idx="17">
                  <c:v>2.9840461054678467</c:v>
                </c:pt>
                <c:pt idx="18">
                  <c:v>0.58548118750471645</c:v>
                </c:pt>
                <c:pt idx="19">
                  <c:v>0.44960446268541826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837288"/>
        <c:axId val="1115843168"/>
      </c:areaChart>
      <c:lineChart>
        <c:grouping val="standard"/>
        <c:varyColors val="0"/>
        <c:ser>
          <c:idx val="0"/>
          <c:order val="0"/>
          <c:tx>
            <c:strRef>
              <c:f>'7-6 P2'!$A$7</c:f>
              <c:strCache>
                <c:ptCount val="1"/>
                <c:pt idx="0">
                  <c:v>Capacidad de Transporte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'7-6 P2'!$B$6:$V$6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'7-6 P2'!$B$7:$V$7</c:f>
              <c:numCache>
                <c:formatCode>0</c:formatCode>
                <c:ptCount val="21"/>
                <c:pt idx="0">
                  <c:v>130</c:v>
                </c:pt>
                <c:pt idx="1">
                  <c:v>130</c:v>
                </c:pt>
                <c:pt idx="2">
                  <c:v>130</c:v>
                </c:pt>
                <c:pt idx="3">
                  <c:v>130</c:v>
                </c:pt>
                <c:pt idx="4">
                  <c:v>130</c:v>
                </c:pt>
                <c:pt idx="5">
                  <c:v>130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  <c:pt idx="10">
                  <c:v>130</c:v>
                </c:pt>
                <c:pt idx="11">
                  <c:v>130</c:v>
                </c:pt>
                <c:pt idx="12">
                  <c:v>130</c:v>
                </c:pt>
                <c:pt idx="13">
                  <c:v>130</c:v>
                </c:pt>
                <c:pt idx="14">
                  <c:v>130</c:v>
                </c:pt>
                <c:pt idx="15">
                  <c:v>130</c:v>
                </c:pt>
                <c:pt idx="16">
                  <c:v>130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  <c:pt idx="20">
                  <c:v>130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837288"/>
        <c:axId val="1115843168"/>
      </c:lineChart>
      <c:catAx>
        <c:axId val="1115837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43168"/>
        <c:crosses val="autoZero"/>
        <c:auto val="1"/>
        <c:lblAlgn val="ctr"/>
        <c:lblOffset val="100"/>
        <c:noMultiLvlLbl val="0"/>
      </c:catAx>
      <c:valAx>
        <c:axId val="1115843168"/>
        <c:scaling>
          <c:orientation val="minMax"/>
          <c:max val="18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3.4974012905393853E-3"/>
              <c:y val="0.359512796129521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37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7112403983463899E-3"/>
          <c:y val="0.92604256360064952"/>
          <c:w val="0.98870558188633162"/>
          <c:h val="6.9128499373751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64285714285707E-2"/>
          <c:y val="3.4884183270763355E-2"/>
          <c:w val="0.88656726190476187"/>
          <c:h val="0.76663680555555558"/>
        </c:manualLayout>
      </c:layout>
      <c:areaChart>
        <c:grouping val="stacked"/>
        <c:varyColors val="0"/>
        <c:ser>
          <c:idx val="3"/>
          <c:order val="0"/>
          <c:tx>
            <c:strRef>
              <c:f>'7-7'!$A$10</c:f>
              <c:strCache>
                <c:ptCount val="1"/>
                <c:pt idx="0">
                  <c:v>NAFTA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cat>
            <c:numRef>
              <c:f>'7-7'!$B$6:$V$6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'7-7'!$B$10:$V$10</c:f>
              <c:numCache>
                <c:formatCode>0.0</c:formatCode>
                <c:ptCount val="21"/>
                <c:pt idx="0">
                  <c:v>60</c:v>
                </c:pt>
                <c:pt idx="1">
                  <c:v>58.716418387251018</c:v>
                </c:pt>
                <c:pt idx="2">
                  <c:v>48.455195953605127</c:v>
                </c:pt>
                <c:pt idx="3">
                  <c:v>40.60616663012474</c:v>
                </c:pt>
                <c:pt idx="4">
                  <c:v>45.168724611104068</c:v>
                </c:pt>
                <c:pt idx="5">
                  <c:v>51.677213857537005</c:v>
                </c:pt>
                <c:pt idx="6">
                  <c:v>51.092640545105922</c:v>
                </c:pt>
                <c:pt idx="7">
                  <c:v>41.698925488733479</c:v>
                </c:pt>
                <c:pt idx="8">
                  <c:v>36.350794714416651</c:v>
                </c:pt>
                <c:pt idx="9">
                  <c:v>27.943517828364495</c:v>
                </c:pt>
                <c:pt idx="10">
                  <c:v>21.378018474687028</c:v>
                </c:pt>
                <c:pt idx="11">
                  <c:v>16.499303679452215</c:v>
                </c:pt>
                <c:pt idx="12">
                  <c:v>13.514341789438786</c:v>
                </c:pt>
                <c:pt idx="13">
                  <c:v>11.060435890056198</c:v>
                </c:pt>
                <c:pt idx="14">
                  <c:v>8.3671431661749534</c:v>
                </c:pt>
                <c:pt idx="15">
                  <c:v>7.0573071226776678</c:v>
                </c:pt>
                <c:pt idx="16">
                  <c:v>3.9394147844976852</c:v>
                </c:pt>
                <c:pt idx="17">
                  <c:v>2.9840461054678467</c:v>
                </c:pt>
                <c:pt idx="18">
                  <c:v>0.58548118750471645</c:v>
                </c:pt>
                <c:pt idx="19">
                  <c:v>0.44960446268541826</c:v>
                </c:pt>
                <c:pt idx="20">
                  <c:v>0</c:v>
                </c:pt>
              </c:numCache>
            </c:numRef>
          </c:val>
        </c:ser>
        <c:ser>
          <c:idx val="2"/>
          <c:order val="1"/>
          <c:tx>
            <c:strRef>
              <c:f>'7-7'!$A$8</c:f>
              <c:strCache>
                <c:ptCount val="1"/>
                <c:pt idx="0">
                  <c:v>ACPM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cat>
            <c:numRef>
              <c:f>'7-7'!$B$6:$V$6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'7-7'!$B$8:$V$8</c:f>
              <c:numCache>
                <c:formatCode>0.0</c:formatCode>
                <c:ptCount val="21"/>
                <c:pt idx="0">
                  <c:v>43.313917012783598</c:v>
                </c:pt>
                <c:pt idx="1">
                  <c:v>44.902308398350684</c:v>
                </c:pt>
                <c:pt idx="2">
                  <c:v>45.463180429806464</c:v>
                </c:pt>
                <c:pt idx="3">
                  <c:v>46.878258104385907</c:v>
                </c:pt>
                <c:pt idx="4">
                  <c:v>48.303291460002626</c:v>
                </c:pt>
                <c:pt idx="5">
                  <c:v>49.592939784119054</c:v>
                </c:pt>
                <c:pt idx="6">
                  <c:v>50.692318809171773</c:v>
                </c:pt>
                <c:pt idx="7">
                  <c:v>51.276616188972298</c:v>
                </c:pt>
                <c:pt idx="8">
                  <c:v>52.18344241268835</c:v>
                </c:pt>
                <c:pt idx="9">
                  <c:v>52.708400689925725</c:v>
                </c:pt>
                <c:pt idx="10">
                  <c:v>52.928629150816839</c:v>
                </c:pt>
                <c:pt idx="11">
                  <c:v>52.851207944970433</c:v>
                </c:pt>
                <c:pt idx="12">
                  <c:v>52.632354760988555</c:v>
                </c:pt>
                <c:pt idx="13">
                  <c:v>52.410626045578191</c:v>
                </c:pt>
                <c:pt idx="14">
                  <c:v>52.257909038054251</c:v>
                </c:pt>
                <c:pt idx="15">
                  <c:v>52.229404202188135</c:v>
                </c:pt>
                <c:pt idx="16">
                  <c:v>52.305996231722908</c:v>
                </c:pt>
                <c:pt idx="17">
                  <c:v>51.958634139187417</c:v>
                </c:pt>
                <c:pt idx="18">
                  <c:v>52.3405811347181</c:v>
                </c:pt>
                <c:pt idx="19">
                  <c:v>52.84520692689334</c:v>
                </c:pt>
                <c:pt idx="20">
                  <c:v>53.449836791756042</c:v>
                </c:pt>
              </c:numCache>
            </c:numRef>
          </c:val>
        </c:ser>
        <c:ser>
          <c:idx val="1"/>
          <c:order val="2"/>
          <c:tx>
            <c:strRef>
              <c:f>'7-7'!$A$7</c:f>
              <c:strCache>
                <c:ptCount val="1"/>
                <c:pt idx="0">
                  <c:v>Gasolinas</c:v>
                </c:pt>
              </c:strCache>
            </c:strRef>
          </c:tx>
          <c:spPr>
            <a:solidFill>
              <a:srgbClr val="C8B328"/>
            </a:solidFill>
            <a:ln>
              <a:noFill/>
            </a:ln>
            <a:effectLst/>
          </c:spPr>
          <c:cat>
            <c:numRef>
              <c:f>'7-7'!$B$6:$V$6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'7-7'!$B$7:$V$7</c:f>
              <c:numCache>
                <c:formatCode>0.0</c:formatCode>
                <c:ptCount val="21"/>
                <c:pt idx="0">
                  <c:v>42.997016665128172</c:v>
                </c:pt>
                <c:pt idx="1">
                  <c:v>46.188938973199605</c:v>
                </c:pt>
                <c:pt idx="2">
                  <c:v>46.766055979558253</c:v>
                </c:pt>
                <c:pt idx="3">
                  <c:v>49.04730187476212</c:v>
                </c:pt>
                <c:pt idx="4">
                  <c:v>50.462780133398091</c:v>
                </c:pt>
                <c:pt idx="5">
                  <c:v>51.60076510716155</c:v>
                </c:pt>
                <c:pt idx="6">
                  <c:v>52.901309253518228</c:v>
                </c:pt>
                <c:pt idx="7">
                  <c:v>53.798850518832282</c:v>
                </c:pt>
                <c:pt idx="8">
                  <c:v>55.851742342681433</c:v>
                </c:pt>
                <c:pt idx="9">
                  <c:v>57.894815759241766</c:v>
                </c:pt>
                <c:pt idx="10">
                  <c:v>59.790447946711552</c:v>
                </c:pt>
                <c:pt idx="11">
                  <c:v>61.455454833020788</c:v>
                </c:pt>
                <c:pt idx="12">
                  <c:v>62.914772768960788</c:v>
                </c:pt>
                <c:pt idx="13">
                  <c:v>64.247090544063667</c:v>
                </c:pt>
                <c:pt idx="14">
                  <c:v>65.312466929647911</c:v>
                </c:pt>
                <c:pt idx="15">
                  <c:v>66.045934869164753</c:v>
                </c:pt>
                <c:pt idx="16">
                  <c:v>66.429277347092864</c:v>
                </c:pt>
                <c:pt idx="17">
                  <c:v>64.042939335435435</c:v>
                </c:pt>
                <c:pt idx="18">
                  <c:v>64.466359696194587</c:v>
                </c:pt>
                <c:pt idx="19">
                  <c:v>64.760508666310699</c:v>
                </c:pt>
                <c:pt idx="20">
                  <c:v>64.92533906870986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843560"/>
        <c:axId val="1115843952"/>
      </c:areaChart>
      <c:lineChart>
        <c:grouping val="standard"/>
        <c:varyColors val="0"/>
        <c:ser>
          <c:idx val="0"/>
          <c:order val="3"/>
          <c:tx>
            <c:strRef>
              <c:f>'7-7'!$A$11</c:f>
              <c:strCache>
                <c:ptCount val="1"/>
                <c:pt idx="0">
                  <c:v>Capacidad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'7-7'!$B$11:$V$11</c:f>
              <c:numCache>
                <c:formatCode>0.0</c:formatCode>
                <c:ptCount val="21"/>
                <c:pt idx="0">
                  <c:v>130</c:v>
                </c:pt>
                <c:pt idx="1">
                  <c:v>130</c:v>
                </c:pt>
                <c:pt idx="2">
                  <c:v>130</c:v>
                </c:pt>
                <c:pt idx="3">
                  <c:v>130</c:v>
                </c:pt>
                <c:pt idx="4">
                  <c:v>130</c:v>
                </c:pt>
                <c:pt idx="5">
                  <c:v>130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  <c:pt idx="10">
                  <c:v>130</c:v>
                </c:pt>
                <c:pt idx="11">
                  <c:v>130</c:v>
                </c:pt>
                <c:pt idx="12">
                  <c:v>130</c:v>
                </c:pt>
                <c:pt idx="13">
                  <c:v>130</c:v>
                </c:pt>
                <c:pt idx="14">
                  <c:v>130</c:v>
                </c:pt>
                <c:pt idx="15">
                  <c:v>130</c:v>
                </c:pt>
                <c:pt idx="16">
                  <c:v>130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  <c:pt idx="20">
                  <c:v>130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843560"/>
        <c:axId val="1115843952"/>
      </c:lineChart>
      <c:catAx>
        <c:axId val="1115843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43952"/>
        <c:crosses val="autoZero"/>
        <c:auto val="1"/>
        <c:lblAlgn val="ctr"/>
        <c:lblOffset val="100"/>
        <c:noMultiLvlLbl val="0"/>
      </c:catAx>
      <c:valAx>
        <c:axId val="1115843952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1"/>
                  <a:t>kBPD</a:t>
                </a:r>
              </a:p>
            </c:rich>
          </c:tx>
          <c:layout>
            <c:manualLayout>
              <c:xMode val="edge"/>
              <c:yMode val="edge"/>
              <c:x val="1.3506734006734004E-3"/>
              <c:y val="0.359512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43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81818181818183E-3"/>
          <c:y val="0.93275666666666668"/>
          <c:w val="0.99698181818181819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b="0">
                <a:latin typeface="Arial" panose="020B0604020202020204" pitchFamily="34" charset="0"/>
                <a:cs typeface="Arial" panose="020B0604020202020204" pitchFamily="34" charset="0"/>
              </a:rPr>
              <a:t>Galán - Lisama </a:t>
            </a:r>
          </a:p>
        </c:rich>
      </c:tx>
      <c:layout>
        <c:manualLayout>
          <c:xMode val="edge"/>
          <c:yMode val="edge"/>
          <c:x val="0.3759345191435946"/>
          <c:y val="6.606134706369015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1990125520381"/>
          <c:y val="2.0157033543819348E-2"/>
          <c:w val="0.88152803378353128"/>
          <c:h val="0.8027928344765326"/>
        </c:manualLayout>
      </c:layout>
      <c:areaChart>
        <c:grouping val="stacked"/>
        <c:varyColors val="0"/>
        <c:ser>
          <c:idx val="1"/>
          <c:order val="1"/>
          <c:tx>
            <c:strRef>
              <c:f>'7-8 P3P4'!$A$8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'7-8 P3P4'!$B$6:$V$6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'7-8 P3P4'!$B$8:$V$8</c:f>
              <c:numCache>
                <c:formatCode>0.0</c:formatCode>
                <c:ptCount val="21"/>
                <c:pt idx="0">
                  <c:v>24.28962091745818</c:v>
                </c:pt>
                <c:pt idx="1">
                  <c:v>24.797202338129622</c:v>
                </c:pt>
                <c:pt idx="2">
                  <c:v>25.05802335891503</c:v>
                </c:pt>
                <c:pt idx="3">
                  <c:v>25.461073236189876</c:v>
                </c:pt>
                <c:pt idx="4">
                  <c:v>25.78692805965288</c:v>
                </c:pt>
                <c:pt idx="5">
                  <c:v>26.068872884769561</c:v>
                </c:pt>
                <c:pt idx="6">
                  <c:v>26.339239721235348</c:v>
                </c:pt>
                <c:pt idx="7">
                  <c:v>26.501595995229501</c:v>
                </c:pt>
                <c:pt idx="8">
                  <c:v>26.813408467198371</c:v>
                </c:pt>
                <c:pt idx="9">
                  <c:v>27.071288701349491</c:v>
                </c:pt>
                <c:pt idx="10">
                  <c:v>27.273668897262155</c:v>
                </c:pt>
                <c:pt idx="11">
                  <c:v>27.41374709371825</c:v>
                </c:pt>
                <c:pt idx="12">
                  <c:v>27.515694243207538</c:v>
                </c:pt>
                <c:pt idx="13">
                  <c:v>27.605602572000247</c:v>
                </c:pt>
                <c:pt idx="14">
                  <c:v>27.680971265206672</c:v>
                </c:pt>
                <c:pt idx="15">
                  <c:v>27.743447439876181</c:v>
                </c:pt>
                <c:pt idx="16">
                  <c:v>27.78887973235932</c:v>
                </c:pt>
                <c:pt idx="17">
                  <c:v>27.524418562679536</c:v>
                </c:pt>
                <c:pt idx="18">
                  <c:v>27.615830129044603</c:v>
                </c:pt>
                <c:pt idx="19">
                  <c:v>27.712398182093761</c:v>
                </c:pt>
                <c:pt idx="20">
                  <c:v>27.811193634602059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845128"/>
        <c:axId val="1115845520"/>
      </c:areaChart>
      <c:lineChart>
        <c:grouping val="standard"/>
        <c:varyColors val="0"/>
        <c:ser>
          <c:idx val="0"/>
          <c:order val="0"/>
          <c:tx>
            <c:strRef>
              <c:f>'7-8 P3P4'!$A$7</c:f>
              <c:strCache>
                <c:ptCount val="1"/>
                <c:pt idx="0">
                  <c:v>Capacidad de Transporte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'7-8 P3P4'!$B$6:$V$6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'7-8 P3P4'!$B$7:$V$7</c:f>
              <c:numCache>
                <c:formatCode>0.0</c:formatCode>
                <c:ptCount val="21"/>
                <c:pt idx="0">
                  <c:v>23.236000000000001</c:v>
                </c:pt>
                <c:pt idx="1">
                  <c:v>34.853999999999999</c:v>
                </c:pt>
                <c:pt idx="2">
                  <c:v>34.853999999999999</c:v>
                </c:pt>
                <c:pt idx="3">
                  <c:v>34.853999999999999</c:v>
                </c:pt>
                <c:pt idx="4">
                  <c:v>34.853999999999999</c:v>
                </c:pt>
                <c:pt idx="5">
                  <c:v>34.853999999999999</c:v>
                </c:pt>
                <c:pt idx="6">
                  <c:v>34.853999999999999</c:v>
                </c:pt>
                <c:pt idx="7">
                  <c:v>34.853999999999999</c:v>
                </c:pt>
                <c:pt idx="8">
                  <c:v>34.853999999999999</c:v>
                </c:pt>
                <c:pt idx="9">
                  <c:v>34.853999999999999</c:v>
                </c:pt>
                <c:pt idx="10">
                  <c:v>34.853999999999999</c:v>
                </c:pt>
                <c:pt idx="11">
                  <c:v>34.853999999999999</c:v>
                </c:pt>
                <c:pt idx="12">
                  <c:v>34.853999999999999</c:v>
                </c:pt>
                <c:pt idx="13">
                  <c:v>34.853999999999999</c:v>
                </c:pt>
                <c:pt idx="14">
                  <c:v>34.853999999999999</c:v>
                </c:pt>
                <c:pt idx="15">
                  <c:v>34.853999999999999</c:v>
                </c:pt>
                <c:pt idx="16">
                  <c:v>34.853999999999999</c:v>
                </c:pt>
                <c:pt idx="17">
                  <c:v>34.853999999999999</c:v>
                </c:pt>
                <c:pt idx="18">
                  <c:v>34.853999999999999</c:v>
                </c:pt>
                <c:pt idx="19">
                  <c:v>34.853999999999999</c:v>
                </c:pt>
                <c:pt idx="20">
                  <c:v>34.853999999999999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845128"/>
        <c:axId val="1115845520"/>
      </c:lineChart>
      <c:catAx>
        <c:axId val="1115845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45520"/>
        <c:crosses val="autoZero"/>
        <c:auto val="1"/>
        <c:lblAlgn val="ctr"/>
        <c:lblOffset val="100"/>
        <c:noMultiLvlLbl val="0"/>
      </c:catAx>
      <c:valAx>
        <c:axId val="11158455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50" b="1">
                    <a:latin typeface="Arial" panose="020B0604020202020204" pitchFamily="34" charset="0"/>
                    <a:cs typeface="Arial" panose="020B0604020202020204" pitchFamily="34" charset="0"/>
                  </a:rPr>
                  <a:t>kBPD</a:t>
                </a:r>
              </a:p>
            </c:rich>
          </c:tx>
          <c:layout>
            <c:manualLayout>
              <c:xMode val="edge"/>
              <c:yMode val="edge"/>
              <c:x val="5.6112942877875448E-3"/>
              <c:y val="0.359512904954362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845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028205128205143E-2"/>
          <c:y val="0.93342756746378019"/>
          <c:w val="0.92298226495726499"/>
          <c:h val="5.626638888888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38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1.xml"/><Relationship Id="rId1" Type="http://schemas.openxmlformats.org/officeDocument/2006/relationships/chart" Target="../charts/chart110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5.xml"/><Relationship Id="rId1" Type="http://schemas.openxmlformats.org/officeDocument/2006/relationships/chart" Target="../charts/chart114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119061</xdr:colOff>
      <xdr:row>4</xdr:row>
      <xdr:rowOff>104772</xdr:rowOff>
    </xdr:from>
    <xdr:to>
      <xdr:col>20</xdr:col>
      <xdr:colOff>153561</xdr:colOff>
      <xdr:row>28</xdr:row>
      <xdr:rowOff>139954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523873</xdr:colOff>
      <xdr:row>7</xdr:row>
      <xdr:rowOff>104774</xdr:rowOff>
    </xdr:from>
    <xdr:to>
      <xdr:col>13</xdr:col>
      <xdr:colOff>222510</xdr:colOff>
      <xdr:row>28</xdr:row>
      <xdr:rowOff>141796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2</xdr:row>
      <xdr:rowOff>123825</xdr:rowOff>
    </xdr:from>
    <xdr:to>
      <xdr:col>13</xdr:col>
      <xdr:colOff>616500</xdr:colOff>
      <xdr:row>21</xdr:row>
      <xdr:rowOff>104325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14</xdr:col>
      <xdr:colOff>426000</xdr:colOff>
      <xdr:row>19</xdr:row>
      <xdr:rowOff>171000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0.41388</cdr:x>
      <cdr:y>0.83849</cdr:y>
    </cdr:from>
    <cdr:to>
      <cdr:x>0.66193</cdr:x>
      <cdr:y>0.90464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2085955" y="2565790"/>
          <a:ext cx="1250172" cy="2024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 b="1">
              <a:latin typeface="+mj-lt"/>
              <a:cs typeface="Arial" panose="020B0604020202020204" pitchFamily="34" charset="0"/>
            </a:rPr>
            <a:t>Inicio del</a:t>
          </a:r>
          <a:r>
            <a:rPr lang="es-ES" sz="1050" b="1" baseline="0">
              <a:latin typeface="+mj-lt"/>
              <a:cs typeface="Arial" panose="020B0604020202020204" pitchFamily="34" charset="0"/>
            </a:rPr>
            <a:t> Cobro</a:t>
          </a:r>
          <a:endParaRPr lang="es-ES" sz="1050" b="1">
            <a:latin typeface="+mj-lt"/>
            <a:cs typeface="Arial" panose="020B0604020202020204" pitchFamily="34" charset="0"/>
          </a:endParaRP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568379</xdr:colOff>
      <xdr:row>11</xdr:row>
      <xdr:rowOff>85081</xdr:rowOff>
    </xdr:from>
    <xdr:to>
      <xdr:col>9</xdr:col>
      <xdr:colOff>203214</xdr:colOff>
      <xdr:row>30</xdr:row>
      <xdr:rowOff>65581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1287554</xdr:colOff>
      <xdr:row>26</xdr:row>
      <xdr:rowOff>26845</xdr:rowOff>
    </xdr:from>
    <xdr:to>
      <xdr:col>11</xdr:col>
      <xdr:colOff>425879</xdr:colOff>
      <xdr:row>52</xdr:row>
      <xdr:rowOff>20095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1962150</xdr:colOff>
      <xdr:row>7</xdr:row>
      <xdr:rowOff>104775</xdr:rowOff>
    </xdr:from>
    <xdr:to>
      <xdr:col>9</xdr:col>
      <xdr:colOff>377400</xdr:colOff>
      <xdr:row>26</xdr:row>
      <xdr:rowOff>85275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371224</xdr:colOff>
      <xdr:row>41</xdr:row>
      <xdr:rowOff>105908</xdr:rowOff>
    </xdr:from>
    <xdr:to>
      <xdr:col>22</xdr:col>
      <xdr:colOff>198710</xdr:colOff>
      <xdr:row>64</xdr:row>
      <xdr:rowOff>130400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2660310</xdr:colOff>
      <xdr:row>41</xdr:row>
      <xdr:rowOff>157080</xdr:rowOff>
    </xdr:from>
    <xdr:to>
      <xdr:col>10</xdr:col>
      <xdr:colOff>141080</xdr:colOff>
      <xdr:row>58</xdr:row>
      <xdr:rowOff>158580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390258</xdr:colOff>
      <xdr:row>35</xdr:row>
      <xdr:rowOff>133641</xdr:rowOff>
    </xdr:from>
    <xdr:to>
      <xdr:col>26</xdr:col>
      <xdr:colOff>197122</xdr:colOff>
      <xdr:row>53</xdr:row>
      <xdr:rowOff>157901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398318</xdr:colOff>
      <xdr:row>36</xdr:row>
      <xdr:rowOff>43295</xdr:rowOff>
    </xdr:from>
    <xdr:to>
      <xdr:col>13</xdr:col>
      <xdr:colOff>85159</xdr:colOff>
      <xdr:row>53</xdr:row>
      <xdr:rowOff>44795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69203</xdr:colOff>
      <xdr:row>32</xdr:row>
      <xdr:rowOff>81642</xdr:rowOff>
    </xdr:from>
    <xdr:to>
      <xdr:col>25</xdr:col>
      <xdr:colOff>190501</xdr:colOff>
      <xdr:row>48</xdr:row>
      <xdr:rowOff>122464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231322</xdr:colOff>
      <xdr:row>32</xdr:row>
      <xdr:rowOff>74839</xdr:rowOff>
    </xdr:from>
    <xdr:to>
      <xdr:col>12</xdr:col>
      <xdr:colOff>446368</xdr:colOff>
      <xdr:row>49</xdr:row>
      <xdr:rowOff>76339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589791</xdr:colOff>
      <xdr:row>2</xdr:row>
      <xdr:rowOff>171017</xdr:rowOff>
    </xdr:from>
    <xdr:to>
      <xdr:col>31</xdr:col>
      <xdr:colOff>246756</xdr:colOff>
      <xdr:row>21</xdr:row>
      <xdr:rowOff>116881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589791</xdr:colOff>
      <xdr:row>21</xdr:row>
      <xdr:rowOff>179676</xdr:rowOff>
    </xdr:from>
    <xdr:to>
      <xdr:col>31</xdr:col>
      <xdr:colOff>246756</xdr:colOff>
      <xdr:row>40</xdr:row>
      <xdr:rowOff>160176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589791</xdr:colOff>
      <xdr:row>41</xdr:row>
      <xdr:rowOff>32471</xdr:rowOff>
    </xdr:from>
    <xdr:to>
      <xdr:col>31</xdr:col>
      <xdr:colOff>246756</xdr:colOff>
      <xdr:row>60</xdr:row>
      <xdr:rowOff>12971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756224</xdr:colOff>
      <xdr:row>17</xdr:row>
      <xdr:rowOff>97246</xdr:rowOff>
    </xdr:from>
    <xdr:to>
      <xdr:col>9</xdr:col>
      <xdr:colOff>563099</xdr:colOff>
      <xdr:row>44</xdr:row>
      <xdr:rowOff>82096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8144</xdr:colOff>
      <xdr:row>13</xdr:row>
      <xdr:rowOff>29107</xdr:rowOff>
    </xdr:from>
    <xdr:to>
      <xdr:col>10</xdr:col>
      <xdr:colOff>4871</xdr:colOff>
      <xdr:row>35</xdr:row>
      <xdr:rowOff>7357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727648</xdr:colOff>
      <xdr:row>13</xdr:row>
      <xdr:rowOff>0</xdr:rowOff>
    </xdr:from>
    <xdr:to>
      <xdr:col>11</xdr:col>
      <xdr:colOff>31648</xdr:colOff>
      <xdr:row>34</xdr:row>
      <xdr:rowOff>125454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5</xdr:row>
      <xdr:rowOff>123825</xdr:rowOff>
    </xdr:from>
    <xdr:to>
      <xdr:col>17</xdr:col>
      <xdr:colOff>272625</xdr:colOff>
      <xdr:row>31</xdr:row>
      <xdr:rowOff>59925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376237</xdr:colOff>
      <xdr:row>4</xdr:row>
      <xdr:rowOff>0</xdr:rowOff>
    </xdr:from>
    <xdr:to>
      <xdr:col>16</xdr:col>
      <xdr:colOff>1162</xdr:colOff>
      <xdr:row>26</xdr:row>
      <xdr:rowOff>93545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238123</xdr:colOff>
      <xdr:row>4</xdr:row>
      <xdr:rowOff>114300</xdr:rowOff>
    </xdr:from>
    <xdr:to>
      <xdr:col>7</xdr:col>
      <xdr:colOff>509556</xdr:colOff>
      <xdr:row>26</xdr:row>
      <xdr:rowOff>67050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3" y="723900"/>
          <a:ext cx="5072033" cy="3096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16</xdr:col>
      <xdr:colOff>502581</xdr:colOff>
      <xdr:row>76</xdr:row>
      <xdr:rowOff>40098</xdr:rowOff>
    </xdr:to>
    <xdr:grpSp>
      <xdr:nvGrpSpPr>
        <xdr:cNvPr id="2" name="Grupo 1"/>
        <xdr:cNvGrpSpPr/>
      </xdr:nvGrpSpPr>
      <xdr:grpSpPr>
        <a:xfrm>
          <a:off x="0" y="625929"/>
          <a:ext cx="11388295" cy="10816955"/>
          <a:chOff x="2467409" y="148775"/>
          <a:chExt cx="11475381" cy="10327098"/>
        </a:xfrm>
      </xdr:grpSpPr>
      <xdr:sp macro="" textlink="">
        <xdr:nvSpPr>
          <xdr:cNvPr id="3" name="Rectángulo redondeado 2"/>
          <xdr:cNvSpPr/>
        </xdr:nvSpPr>
        <xdr:spPr>
          <a:xfrm>
            <a:off x="2467410" y="148775"/>
            <a:ext cx="11475380" cy="5745973"/>
          </a:xfrm>
          <a:prstGeom prst="roundRect">
            <a:avLst/>
          </a:prstGeom>
          <a:solidFill>
            <a:srgbClr val="02335E">
              <a:alpha val="10000"/>
            </a:srgbClr>
          </a:solidFill>
          <a:ln w="28575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ES"/>
          </a:p>
        </xdr:txBody>
      </xdr:sp>
      <xdr:sp macro="" textlink="">
        <xdr:nvSpPr>
          <xdr:cNvPr id="4" name="CuadroTexto 104"/>
          <xdr:cNvSpPr txBox="1"/>
        </xdr:nvSpPr>
        <xdr:spPr>
          <a:xfrm>
            <a:off x="3021252" y="217775"/>
            <a:ext cx="4238550" cy="52322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ES" sz="2800" b="1">
                <a:solidFill>
                  <a:srgbClr val="02335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Incremento de la Oferta</a:t>
            </a:r>
          </a:p>
        </xdr:txBody>
      </xdr:sp>
      <xdr:sp macro="" textlink="">
        <xdr:nvSpPr>
          <xdr:cNvPr id="5" name="Rectángulo redondeado 4"/>
          <xdr:cNvSpPr/>
        </xdr:nvSpPr>
        <xdr:spPr>
          <a:xfrm>
            <a:off x="2467409" y="5952398"/>
            <a:ext cx="11469943" cy="4523475"/>
          </a:xfrm>
          <a:prstGeom prst="roundRect">
            <a:avLst/>
          </a:prstGeom>
          <a:solidFill>
            <a:srgbClr val="6C9028">
              <a:alpha val="10000"/>
            </a:srgbClr>
          </a:solidFill>
          <a:ln w="28575">
            <a:solidFill>
              <a:srgbClr val="6C902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ES"/>
          </a:p>
        </xdr:txBody>
      </xdr:sp>
      <xdr:sp macro="" textlink="">
        <xdr:nvSpPr>
          <xdr:cNvPr id="6" name="Rectángulo redondeado 5"/>
          <xdr:cNvSpPr/>
        </xdr:nvSpPr>
        <xdr:spPr>
          <a:xfrm>
            <a:off x="3168472" y="2652771"/>
            <a:ext cx="1980000" cy="828000"/>
          </a:xfrm>
          <a:prstGeom prst="roundRect">
            <a:avLst/>
          </a:prstGeom>
          <a:solidFill>
            <a:srgbClr val="02335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Utilización de reservas estratégicas</a:t>
            </a:r>
          </a:p>
        </xdr:txBody>
      </xdr:sp>
      <xdr:sp macro="" textlink="">
        <xdr:nvSpPr>
          <xdr:cNvPr id="7" name="Rectángulo redondeado 6"/>
          <xdr:cNvSpPr/>
        </xdr:nvSpPr>
        <xdr:spPr>
          <a:xfrm>
            <a:off x="3168472" y="4987434"/>
            <a:ext cx="1980000" cy="828000"/>
          </a:xfrm>
          <a:prstGeom prst="roundRect">
            <a:avLst/>
          </a:prstGeom>
          <a:solidFill>
            <a:srgbClr val="02335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Incremento inmediato de la producción</a:t>
            </a:r>
          </a:p>
        </xdr:txBody>
      </xdr:sp>
      <xdr:sp macro="" textlink="">
        <xdr:nvSpPr>
          <xdr:cNvPr id="8" name="Rectángulo redondeado 7"/>
          <xdr:cNvSpPr/>
        </xdr:nvSpPr>
        <xdr:spPr>
          <a:xfrm>
            <a:off x="3168472" y="7048548"/>
            <a:ext cx="1980000" cy="828000"/>
          </a:xfrm>
          <a:prstGeom prst="roundRect">
            <a:avLst/>
          </a:prstGeom>
          <a:solidFill>
            <a:srgbClr val="02335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Restricción de la demanda</a:t>
            </a:r>
          </a:p>
        </xdr:txBody>
      </xdr:sp>
      <xdr:sp macro="" textlink="">
        <xdr:nvSpPr>
          <xdr:cNvPr id="9" name="Rectángulo redondeado 8"/>
          <xdr:cNvSpPr/>
        </xdr:nvSpPr>
        <xdr:spPr>
          <a:xfrm>
            <a:off x="3168472" y="9044620"/>
            <a:ext cx="1980000" cy="828000"/>
          </a:xfrm>
          <a:prstGeom prst="roundRect">
            <a:avLst/>
          </a:prstGeom>
          <a:solidFill>
            <a:srgbClr val="02335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Recurso a otros combustibles</a:t>
            </a:r>
          </a:p>
        </xdr:txBody>
      </xdr:sp>
      <xdr:sp macro="" textlink="">
        <xdr:nvSpPr>
          <xdr:cNvPr id="10" name="Rectángulo 9"/>
          <xdr:cNvSpPr/>
        </xdr:nvSpPr>
        <xdr:spPr>
          <a:xfrm>
            <a:off x="5718204" y="1432920"/>
            <a:ext cx="2376000" cy="720000"/>
          </a:xfrm>
          <a:prstGeom prst="rect">
            <a:avLst/>
          </a:prstGeom>
          <a:solidFill>
            <a:srgbClr val="6C90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Publicas</a:t>
            </a:r>
          </a:p>
        </xdr:txBody>
      </xdr:sp>
      <xdr:sp macro="" textlink="">
        <xdr:nvSpPr>
          <xdr:cNvPr id="11" name="Rectángulo 10"/>
          <xdr:cNvSpPr/>
        </xdr:nvSpPr>
        <xdr:spPr>
          <a:xfrm>
            <a:off x="5718204" y="5046904"/>
            <a:ext cx="2376000" cy="720000"/>
          </a:xfrm>
          <a:prstGeom prst="rect">
            <a:avLst/>
          </a:prstGeom>
          <a:solidFill>
            <a:srgbClr val="6C90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Aumento de la producción propia</a:t>
            </a:r>
          </a:p>
        </xdr:txBody>
      </xdr:sp>
      <xdr:sp macro="" textlink="">
        <xdr:nvSpPr>
          <xdr:cNvPr id="12" name="Rectángulo 11"/>
          <xdr:cNvSpPr/>
        </xdr:nvSpPr>
        <xdr:spPr>
          <a:xfrm>
            <a:off x="5718204" y="3888954"/>
            <a:ext cx="2376000" cy="720000"/>
          </a:xfrm>
          <a:prstGeom prst="rect">
            <a:avLst/>
          </a:prstGeom>
          <a:solidFill>
            <a:srgbClr val="6C90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Industriales</a:t>
            </a:r>
          </a:p>
        </xdr:txBody>
      </xdr:sp>
      <xdr:sp macro="" textlink="">
        <xdr:nvSpPr>
          <xdr:cNvPr id="13" name="Rectángulo 12"/>
          <xdr:cNvSpPr/>
        </xdr:nvSpPr>
        <xdr:spPr>
          <a:xfrm>
            <a:off x="5718204" y="6110555"/>
            <a:ext cx="2376000" cy="720000"/>
          </a:xfrm>
          <a:prstGeom prst="rect">
            <a:avLst/>
          </a:prstGeom>
          <a:solidFill>
            <a:srgbClr val="6C90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Medidas voluntarias</a:t>
            </a:r>
          </a:p>
        </xdr:txBody>
      </xdr:sp>
      <xdr:sp macro="" textlink="">
        <xdr:nvSpPr>
          <xdr:cNvPr id="14" name="Rectángulo 13"/>
          <xdr:cNvSpPr/>
        </xdr:nvSpPr>
        <xdr:spPr>
          <a:xfrm>
            <a:off x="5718204" y="7095510"/>
            <a:ext cx="2376000" cy="720000"/>
          </a:xfrm>
          <a:prstGeom prst="rect">
            <a:avLst/>
          </a:prstGeom>
          <a:solidFill>
            <a:srgbClr val="6C90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Medidas correctivas</a:t>
            </a:r>
          </a:p>
        </xdr:txBody>
      </xdr:sp>
      <xdr:sp macro="" textlink="">
        <xdr:nvSpPr>
          <xdr:cNvPr id="15" name="Rectángulo 14"/>
          <xdr:cNvSpPr/>
        </xdr:nvSpPr>
        <xdr:spPr>
          <a:xfrm>
            <a:off x="5718204" y="8090486"/>
            <a:ext cx="2376000" cy="720000"/>
          </a:xfrm>
          <a:prstGeom prst="rect">
            <a:avLst/>
          </a:prstGeom>
          <a:solidFill>
            <a:srgbClr val="6C90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Medidas coactivas</a:t>
            </a:r>
          </a:p>
        </xdr:txBody>
      </xdr:sp>
      <xdr:sp macro="" textlink="">
        <xdr:nvSpPr>
          <xdr:cNvPr id="16" name="Rectángulo 15"/>
          <xdr:cNvSpPr/>
        </xdr:nvSpPr>
        <xdr:spPr>
          <a:xfrm>
            <a:off x="5718204" y="9099261"/>
            <a:ext cx="2376000" cy="720000"/>
          </a:xfrm>
          <a:prstGeom prst="rect">
            <a:avLst/>
          </a:prstGeom>
          <a:solidFill>
            <a:srgbClr val="6C90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Sustitución temporal de petróleo por otras fuentes de energía</a:t>
            </a:r>
          </a:p>
        </xdr:txBody>
      </xdr:sp>
      <xdr:sp macro="" textlink="">
        <xdr:nvSpPr>
          <xdr:cNvPr id="17" name="Rectángulo redondeado 16"/>
          <xdr:cNvSpPr/>
        </xdr:nvSpPr>
        <xdr:spPr>
          <a:xfrm>
            <a:off x="10691306" y="253901"/>
            <a:ext cx="2880000" cy="720000"/>
          </a:xfrm>
          <a:prstGeom prst="roundRect">
            <a:avLst/>
          </a:prstGeom>
          <a:solidFill>
            <a:srgbClr val="C8B3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Prestamos</a:t>
            </a:r>
          </a:p>
        </xdr:txBody>
      </xdr:sp>
      <xdr:sp macro="" textlink="">
        <xdr:nvSpPr>
          <xdr:cNvPr id="18" name="Rectángulo redondeado 17"/>
          <xdr:cNvSpPr/>
        </xdr:nvSpPr>
        <xdr:spPr>
          <a:xfrm>
            <a:off x="10691306" y="1029805"/>
            <a:ext cx="2880000" cy="720000"/>
          </a:xfrm>
          <a:prstGeom prst="roundRect">
            <a:avLst/>
          </a:prstGeom>
          <a:solidFill>
            <a:srgbClr val="C8B3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Venta/Subasta</a:t>
            </a:r>
          </a:p>
        </xdr:txBody>
      </xdr:sp>
      <xdr:sp macro="" textlink="">
        <xdr:nvSpPr>
          <xdr:cNvPr id="19" name="Rectángulo redondeado 18"/>
          <xdr:cNvSpPr/>
        </xdr:nvSpPr>
        <xdr:spPr>
          <a:xfrm>
            <a:off x="10691306" y="1832616"/>
            <a:ext cx="2880000" cy="720000"/>
          </a:xfrm>
          <a:prstGeom prst="roundRect">
            <a:avLst/>
          </a:prstGeom>
          <a:solidFill>
            <a:srgbClr val="C8B3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Prestamos</a:t>
            </a:r>
          </a:p>
        </xdr:txBody>
      </xdr:sp>
      <xdr:sp macro="" textlink="">
        <xdr:nvSpPr>
          <xdr:cNvPr id="20" name="Rectángulo redondeado 19"/>
          <xdr:cNvSpPr/>
        </xdr:nvSpPr>
        <xdr:spPr>
          <a:xfrm>
            <a:off x="10691306" y="2630058"/>
            <a:ext cx="2880000" cy="720000"/>
          </a:xfrm>
          <a:prstGeom prst="roundRect">
            <a:avLst/>
          </a:prstGeom>
          <a:solidFill>
            <a:srgbClr val="C8B3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Venta/Subasta</a:t>
            </a:r>
          </a:p>
        </xdr:txBody>
      </xdr:sp>
      <xdr:sp macro="" textlink="">
        <xdr:nvSpPr>
          <xdr:cNvPr id="21" name="Rectángulo 20"/>
          <xdr:cNvSpPr/>
        </xdr:nvSpPr>
        <xdr:spPr>
          <a:xfrm>
            <a:off x="8189419" y="744527"/>
            <a:ext cx="2088000" cy="468000"/>
          </a:xfrm>
          <a:prstGeom prst="rect">
            <a:avLst/>
          </a:prstGeom>
          <a:solidFill>
            <a:srgbClr val="6C90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Gobierno</a:t>
            </a:r>
          </a:p>
        </xdr:txBody>
      </xdr:sp>
      <xdr:sp macro="" textlink="">
        <xdr:nvSpPr>
          <xdr:cNvPr id="22" name="Rectángulo 21"/>
          <xdr:cNvSpPr/>
        </xdr:nvSpPr>
        <xdr:spPr>
          <a:xfrm>
            <a:off x="8189419" y="2337756"/>
            <a:ext cx="2088000" cy="468000"/>
          </a:xfrm>
          <a:prstGeom prst="rect">
            <a:avLst/>
          </a:prstGeom>
          <a:solidFill>
            <a:srgbClr val="6C90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Organismo</a:t>
            </a:r>
          </a:p>
        </xdr:txBody>
      </xdr:sp>
      <xdr:cxnSp macro="">
        <xdr:nvCxnSpPr>
          <xdr:cNvPr id="23" name="Conector angular 22"/>
          <xdr:cNvCxnSpPr>
            <a:stCxn id="10" idx="0"/>
            <a:endCxn id="21" idx="1"/>
          </xdr:cNvCxnSpPr>
        </xdr:nvCxnSpPr>
        <xdr:spPr>
          <a:xfrm rot="5400000" flipH="1" flipV="1">
            <a:off x="7320615" y="564117"/>
            <a:ext cx="454393" cy="1283215"/>
          </a:xfrm>
          <a:prstGeom prst="bentConnector2">
            <a:avLst/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Conector angular 23"/>
          <xdr:cNvCxnSpPr>
            <a:stCxn id="10" idx="2"/>
            <a:endCxn id="22" idx="1"/>
          </xdr:cNvCxnSpPr>
        </xdr:nvCxnSpPr>
        <xdr:spPr>
          <a:xfrm rot="16200000" flipH="1">
            <a:off x="7338393" y="1720730"/>
            <a:ext cx="418836" cy="1283215"/>
          </a:xfrm>
          <a:prstGeom prst="bentConnector2">
            <a:avLst/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Conector angular 24"/>
          <xdr:cNvCxnSpPr>
            <a:stCxn id="22" idx="2"/>
            <a:endCxn id="20" idx="1"/>
          </xdr:cNvCxnSpPr>
        </xdr:nvCxnSpPr>
        <xdr:spPr>
          <a:xfrm rot="16200000" flipH="1">
            <a:off x="9870211" y="2168963"/>
            <a:ext cx="184302" cy="1457887"/>
          </a:xfrm>
          <a:prstGeom prst="bentConnector2">
            <a:avLst/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Conector angular 25"/>
          <xdr:cNvCxnSpPr>
            <a:stCxn id="21" idx="2"/>
            <a:endCxn id="18" idx="1"/>
          </xdr:cNvCxnSpPr>
        </xdr:nvCxnSpPr>
        <xdr:spPr>
          <a:xfrm rot="16200000" flipH="1">
            <a:off x="9873723" y="572222"/>
            <a:ext cx="177278" cy="1457887"/>
          </a:xfrm>
          <a:prstGeom prst="bentConnector2">
            <a:avLst/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Conector angular 26"/>
          <xdr:cNvCxnSpPr>
            <a:stCxn id="21" idx="0"/>
            <a:endCxn id="17" idx="1"/>
          </xdr:cNvCxnSpPr>
        </xdr:nvCxnSpPr>
        <xdr:spPr>
          <a:xfrm rot="5400000" flipH="1" flipV="1">
            <a:off x="9897049" y="-49729"/>
            <a:ext cx="130626" cy="1457887"/>
          </a:xfrm>
          <a:prstGeom prst="bentConnector2">
            <a:avLst/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Conector angular 27"/>
          <xdr:cNvCxnSpPr>
            <a:stCxn id="22" idx="0"/>
            <a:endCxn id="19" idx="1"/>
          </xdr:cNvCxnSpPr>
        </xdr:nvCxnSpPr>
        <xdr:spPr>
          <a:xfrm rot="5400000" flipH="1" flipV="1">
            <a:off x="9889792" y="1536243"/>
            <a:ext cx="145140" cy="1457887"/>
          </a:xfrm>
          <a:prstGeom prst="bentConnector2">
            <a:avLst/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9" name="Rectángulo redondeado 28"/>
          <xdr:cNvSpPr/>
        </xdr:nvSpPr>
        <xdr:spPr>
          <a:xfrm>
            <a:off x="10691306" y="3452501"/>
            <a:ext cx="2880000" cy="720000"/>
          </a:xfrm>
          <a:prstGeom prst="roundRect">
            <a:avLst/>
          </a:prstGeom>
          <a:solidFill>
            <a:srgbClr val="C8B3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Reducción del nivel de la obligación de reservas mínimas</a:t>
            </a:r>
          </a:p>
        </xdr:txBody>
      </xdr:sp>
      <xdr:sp macro="" textlink="">
        <xdr:nvSpPr>
          <xdr:cNvPr id="30" name="Rectángulo redondeado 29"/>
          <xdr:cNvSpPr/>
        </xdr:nvSpPr>
        <xdr:spPr>
          <a:xfrm>
            <a:off x="10691306" y="4279761"/>
            <a:ext cx="2880000" cy="720000"/>
          </a:xfrm>
          <a:prstGeom prst="roundRect">
            <a:avLst/>
          </a:prstGeom>
          <a:solidFill>
            <a:srgbClr val="C8B3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Venta/Subasta</a:t>
            </a:r>
          </a:p>
        </xdr:txBody>
      </xdr:sp>
      <xdr:cxnSp macro="">
        <xdr:nvCxnSpPr>
          <xdr:cNvPr id="31" name="Conector angular 30"/>
          <xdr:cNvCxnSpPr/>
        </xdr:nvCxnSpPr>
        <xdr:spPr>
          <a:xfrm>
            <a:off x="6859793" y="4594439"/>
            <a:ext cx="3834319" cy="132405"/>
          </a:xfrm>
          <a:prstGeom prst="bentConnector3">
            <a:avLst>
              <a:gd name="adj1" fmla="val 478"/>
            </a:avLst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Conector angular 31"/>
          <xdr:cNvCxnSpPr/>
        </xdr:nvCxnSpPr>
        <xdr:spPr>
          <a:xfrm flipV="1">
            <a:off x="6859794" y="3768960"/>
            <a:ext cx="3835612" cy="76453"/>
          </a:xfrm>
          <a:prstGeom prst="bentConnector3">
            <a:avLst>
              <a:gd name="adj1" fmla="val 497"/>
            </a:avLst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" name="Rectángulo redondeado 32"/>
          <xdr:cNvSpPr/>
        </xdr:nvSpPr>
        <xdr:spPr>
          <a:xfrm>
            <a:off x="10691306" y="5047397"/>
            <a:ext cx="2880000" cy="720000"/>
          </a:xfrm>
          <a:prstGeom prst="roundRect">
            <a:avLst/>
          </a:prstGeom>
          <a:solidFill>
            <a:srgbClr val="C8B3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Utilización de la capacidad de producción no utilizada</a:t>
            </a:r>
          </a:p>
        </xdr:txBody>
      </xdr:sp>
      <xdr:cxnSp macro="">
        <xdr:nvCxnSpPr>
          <xdr:cNvPr id="34" name="Conector recto de flecha 33"/>
          <xdr:cNvCxnSpPr>
            <a:stCxn id="11" idx="3"/>
            <a:endCxn id="33" idx="1"/>
          </xdr:cNvCxnSpPr>
        </xdr:nvCxnSpPr>
        <xdr:spPr>
          <a:xfrm>
            <a:off x="8094204" y="5406904"/>
            <a:ext cx="2597102" cy="493"/>
          </a:xfrm>
          <a:prstGeom prst="straightConnector1">
            <a:avLst/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5" name="Rectángulo redondeado 34"/>
          <xdr:cNvSpPr/>
        </xdr:nvSpPr>
        <xdr:spPr>
          <a:xfrm>
            <a:off x="10691306" y="6989968"/>
            <a:ext cx="2880000" cy="936000"/>
          </a:xfrm>
          <a:prstGeom prst="roundRect">
            <a:avLst/>
          </a:prstGeom>
          <a:solidFill>
            <a:srgbClr val="C8B3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Administrativas / Obligatorias (ej. limitación de la velocidad)</a:t>
            </a:r>
          </a:p>
        </xdr:txBody>
      </xdr:sp>
      <xdr:sp macro="" textlink="">
        <xdr:nvSpPr>
          <xdr:cNvPr id="36" name="Rectángulo redondeado 35"/>
          <xdr:cNvSpPr/>
        </xdr:nvSpPr>
        <xdr:spPr>
          <a:xfrm>
            <a:off x="10691306" y="7988320"/>
            <a:ext cx="2880000" cy="936000"/>
          </a:xfrm>
          <a:prstGeom prst="roundRect">
            <a:avLst/>
          </a:prstGeom>
          <a:solidFill>
            <a:srgbClr val="C8B3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Administrativas / Obligatorias (ej. Prohibición de circulación de vehículos) </a:t>
            </a:r>
          </a:p>
        </xdr:txBody>
      </xdr:sp>
      <xdr:sp macro="" textlink="">
        <xdr:nvSpPr>
          <xdr:cNvPr id="37" name="Rectángulo redondeado 36"/>
          <xdr:cNvSpPr/>
        </xdr:nvSpPr>
        <xdr:spPr>
          <a:xfrm>
            <a:off x="10691306" y="6003714"/>
            <a:ext cx="2880000" cy="936000"/>
          </a:xfrm>
          <a:prstGeom prst="roundRect">
            <a:avLst/>
          </a:prstGeom>
          <a:solidFill>
            <a:srgbClr val="C8B3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Persuasión / Compañas publicas (ej. conducción ecológica, compartir vehículo, etc.)</a:t>
            </a:r>
          </a:p>
        </xdr:txBody>
      </xdr:sp>
      <xdr:cxnSp macro="">
        <xdr:nvCxnSpPr>
          <xdr:cNvPr id="38" name="Conector recto de flecha 37"/>
          <xdr:cNvCxnSpPr>
            <a:stCxn id="14" idx="3"/>
            <a:endCxn id="35" idx="1"/>
          </xdr:cNvCxnSpPr>
        </xdr:nvCxnSpPr>
        <xdr:spPr>
          <a:xfrm>
            <a:off x="8094204" y="7455510"/>
            <a:ext cx="2597102" cy="2458"/>
          </a:xfrm>
          <a:prstGeom prst="straightConnector1">
            <a:avLst/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9" name="Conector recto de flecha 38"/>
          <xdr:cNvCxnSpPr>
            <a:stCxn id="15" idx="3"/>
            <a:endCxn id="36" idx="1"/>
          </xdr:cNvCxnSpPr>
        </xdr:nvCxnSpPr>
        <xdr:spPr>
          <a:xfrm>
            <a:off x="8094204" y="8450486"/>
            <a:ext cx="2597102" cy="5834"/>
          </a:xfrm>
          <a:prstGeom prst="straightConnector1">
            <a:avLst/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Conector recto de flecha 39"/>
          <xdr:cNvCxnSpPr>
            <a:stCxn id="7" idx="3"/>
            <a:endCxn id="11" idx="1"/>
          </xdr:cNvCxnSpPr>
        </xdr:nvCxnSpPr>
        <xdr:spPr>
          <a:xfrm>
            <a:off x="5148472" y="5401434"/>
            <a:ext cx="569732" cy="5470"/>
          </a:xfrm>
          <a:prstGeom prst="straightConnector1">
            <a:avLst/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Conector recto de flecha 40"/>
          <xdr:cNvCxnSpPr>
            <a:stCxn id="8" idx="3"/>
            <a:endCxn id="14" idx="1"/>
          </xdr:cNvCxnSpPr>
        </xdr:nvCxnSpPr>
        <xdr:spPr>
          <a:xfrm flipV="1">
            <a:off x="5148472" y="7455510"/>
            <a:ext cx="569732" cy="7038"/>
          </a:xfrm>
          <a:prstGeom prst="straightConnector1">
            <a:avLst/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2" name="Conector angular 41"/>
          <xdr:cNvCxnSpPr>
            <a:stCxn id="8" idx="2"/>
            <a:endCxn id="15" idx="1"/>
          </xdr:cNvCxnSpPr>
        </xdr:nvCxnSpPr>
        <xdr:spPr>
          <a:xfrm rot="16200000" flipH="1">
            <a:off x="4651369" y="7383651"/>
            <a:ext cx="573938" cy="1559732"/>
          </a:xfrm>
          <a:prstGeom prst="bentConnector2">
            <a:avLst/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Conector angular 42"/>
          <xdr:cNvCxnSpPr>
            <a:stCxn id="8" idx="0"/>
            <a:endCxn id="13" idx="1"/>
          </xdr:cNvCxnSpPr>
        </xdr:nvCxnSpPr>
        <xdr:spPr>
          <a:xfrm rot="5400000" flipH="1" flipV="1">
            <a:off x="4649342" y="5979686"/>
            <a:ext cx="577993" cy="1559732"/>
          </a:xfrm>
          <a:prstGeom prst="bentConnector2">
            <a:avLst/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" name="Conector angular 43"/>
          <xdr:cNvCxnSpPr>
            <a:stCxn id="6" idx="2"/>
            <a:endCxn id="12" idx="1"/>
          </xdr:cNvCxnSpPr>
        </xdr:nvCxnSpPr>
        <xdr:spPr>
          <a:xfrm rot="16200000" flipH="1">
            <a:off x="4554247" y="3084996"/>
            <a:ext cx="768183" cy="1559732"/>
          </a:xfrm>
          <a:prstGeom prst="bentConnector2">
            <a:avLst/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5" name="Conector angular 44"/>
          <xdr:cNvCxnSpPr>
            <a:stCxn id="6" idx="0"/>
            <a:endCxn id="10" idx="1"/>
          </xdr:cNvCxnSpPr>
        </xdr:nvCxnSpPr>
        <xdr:spPr>
          <a:xfrm rot="5400000" flipH="1" flipV="1">
            <a:off x="4508413" y="1442980"/>
            <a:ext cx="859851" cy="1559732"/>
          </a:xfrm>
          <a:prstGeom prst="bentConnector2">
            <a:avLst/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6" name="Rectángulo redondeado 45"/>
          <xdr:cNvSpPr/>
        </xdr:nvSpPr>
        <xdr:spPr>
          <a:xfrm>
            <a:off x="10691306" y="9001464"/>
            <a:ext cx="2880000" cy="936000"/>
          </a:xfrm>
          <a:prstGeom prst="roundRect">
            <a:avLst/>
          </a:prstGeom>
          <a:solidFill>
            <a:srgbClr val="C8B3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Generación de electricidad en instalaciones multi-combustible</a:t>
            </a:r>
          </a:p>
        </xdr:txBody>
      </xdr:sp>
      <xdr:cxnSp macro="">
        <xdr:nvCxnSpPr>
          <xdr:cNvPr id="47" name="Conector recto de flecha 46"/>
          <xdr:cNvCxnSpPr>
            <a:stCxn id="9" idx="3"/>
            <a:endCxn id="16" idx="1"/>
          </xdr:cNvCxnSpPr>
        </xdr:nvCxnSpPr>
        <xdr:spPr>
          <a:xfrm>
            <a:off x="5148472" y="9458620"/>
            <a:ext cx="569732" cy="641"/>
          </a:xfrm>
          <a:prstGeom prst="straightConnector1">
            <a:avLst/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Conector recto de flecha 47"/>
          <xdr:cNvCxnSpPr>
            <a:stCxn id="16" idx="3"/>
            <a:endCxn id="46" idx="1"/>
          </xdr:cNvCxnSpPr>
        </xdr:nvCxnSpPr>
        <xdr:spPr>
          <a:xfrm>
            <a:off x="8094204" y="9459261"/>
            <a:ext cx="2597102" cy="10203"/>
          </a:xfrm>
          <a:prstGeom prst="straightConnector1">
            <a:avLst/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9" name="Conector angular 48"/>
          <xdr:cNvCxnSpPr>
            <a:stCxn id="7" idx="1"/>
            <a:endCxn id="6" idx="1"/>
          </xdr:cNvCxnSpPr>
        </xdr:nvCxnSpPr>
        <xdr:spPr>
          <a:xfrm rot="10800000">
            <a:off x="3168472" y="3066772"/>
            <a:ext cx="12700" cy="2334663"/>
          </a:xfrm>
          <a:prstGeom prst="bentConnector3">
            <a:avLst>
              <a:gd name="adj1" fmla="val 1800000"/>
            </a:avLst>
          </a:prstGeom>
          <a:ln w="38100">
            <a:solidFill>
              <a:srgbClr val="02335E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0" name="Conector angular 49"/>
          <xdr:cNvCxnSpPr/>
        </xdr:nvCxnSpPr>
        <xdr:spPr>
          <a:xfrm rot="5400000" flipH="1" flipV="1">
            <a:off x="1027885" y="7316560"/>
            <a:ext cx="4057186" cy="226937"/>
          </a:xfrm>
          <a:prstGeom prst="bentConnector3">
            <a:avLst>
              <a:gd name="adj1" fmla="val 50000"/>
            </a:avLst>
          </a:prstGeom>
          <a:ln w="38100">
            <a:solidFill>
              <a:srgbClr val="02335E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1" name="Conector angular 50"/>
          <xdr:cNvCxnSpPr>
            <a:stCxn id="9" idx="1"/>
            <a:endCxn id="8" idx="1"/>
          </xdr:cNvCxnSpPr>
        </xdr:nvCxnSpPr>
        <xdr:spPr>
          <a:xfrm rot="10800000">
            <a:off x="3168472" y="7462548"/>
            <a:ext cx="12700" cy="1996072"/>
          </a:xfrm>
          <a:prstGeom prst="bentConnector3">
            <a:avLst>
              <a:gd name="adj1" fmla="val 1800000"/>
            </a:avLst>
          </a:prstGeom>
          <a:ln w="38100">
            <a:solidFill>
              <a:srgbClr val="02335E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2" name="Conector recto de flecha 51"/>
          <xdr:cNvCxnSpPr>
            <a:stCxn id="13" idx="3"/>
            <a:endCxn id="37" idx="1"/>
          </xdr:cNvCxnSpPr>
        </xdr:nvCxnSpPr>
        <xdr:spPr>
          <a:xfrm>
            <a:off x="8094204" y="6470555"/>
            <a:ext cx="2597102" cy="1159"/>
          </a:xfrm>
          <a:prstGeom prst="straightConnector1">
            <a:avLst/>
          </a:prstGeom>
          <a:ln w="38100">
            <a:solidFill>
              <a:srgbClr val="02335E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3" name="CuadroTexto 115"/>
          <xdr:cNvSpPr txBox="1"/>
        </xdr:nvSpPr>
        <xdr:spPr>
          <a:xfrm>
            <a:off x="3018947" y="9904448"/>
            <a:ext cx="4996566" cy="52322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s-ES"/>
            </a:defPPr>
            <a:lvl1pPr marL="0" algn="l" defTabSz="1140440" rtl="0" eaLnBrk="1" latinLnBrk="0" hangingPunct="1">
              <a:defRPr sz="224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70220" algn="l" defTabSz="1140440" rtl="0" eaLnBrk="1" latinLnBrk="0" hangingPunct="1">
              <a:defRPr sz="224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140440" algn="l" defTabSz="1140440" rtl="0" eaLnBrk="1" latinLnBrk="0" hangingPunct="1">
              <a:defRPr sz="224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710660" algn="l" defTabSz="1140440" rtl="0" eaLnBrk="1" latinLnBrk="0" hangingPunct="1">
              <a:defRPr sz="224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280879" algn="l" defTabSz="1140440" rtl="0" eaLnBrk="1" latinLnBrk="0" hangingPunct="1">
              <a:defRPr sz="224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851099" algn="l" defTabSz="1140440" rtl="0" eaLnBrk="1" latinLnBrk="0" hangingPunct="1">
              <a:defRPr sz="224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421319" algn="l" defTabSz="1140440" rtl="0" eaLnBrk="1" latinLnBrk="0" hangingPunct="1">
              <a:defRPr sz="224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991539" algn="l" defTabSz="1140440" rtl="0" eaLnBrk="1" latinLnBrk="0" hangingPunct="1">
              <a:defRPr sz="224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561759" algn="l" defTabSz="1140440" rtl="0" eaLnBrk="1" latinLnBrk="0" hangingPunct="1">
              <a:defRPr sz="224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ES" sz="2800" b="1">
                <a:solidFill>
                  <a:srgbClr val="6C9028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Reducción de la Demanda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280619</xdr:colOff>
      <xdr:row>18</xdr:row>
      <xdr:rowOff>118696</xdr:rowOff>
    </xdr:from>
    <xdr:to>
      <xdr:col>8</xdr:col>
      <xdr:colOff>429419</xdr:colOff>
      <xdr:row>37</xdr:row>
      <xdr:rowOff>171196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504263</xdr:colOff>
      <xdr:row>35</xdr:row>
      <xdr:rowOff>135589</xdr:rowOff>
    </xdr:from>
    <xdr:to>
      <xdr:col>6</xdr:col>
      <xdr:colOff>971718</xdr:colOff>
      <xdr:row>59</xdr:row>
      <xdr:rowOff>56362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504825</xdr:colOff>
      <xdr:row>6</xdr:row>
      <xdr:rowOff>23811</xdr:rowOff>
    </xdr:from>
    <xdr:to>
      <xdr:col>11</xdr:col>
      <xdr:colOff>270894</xdr:colOff>
      <xdr:row>26</xdr:row>
      <xdr:rowOff>80402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831621</xdr:colOff>
      <xdr:row>5</xdr:row>
      <xdr:rowOff>161925</xdr:rowOff>
    </xdr:from>
    <xdr:to>
      <xdr:col>21</xdr:col>
      <xdr:colOff>389871</xdr:colOff>
      <xdr:row>24</xdr:row>
      <xdr:rowOff>84300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946724</xdr:colOff>
      <xdr:row>17</xdr:row>
      <xdr:rowOff>125822</xdr:rowOff>
    </xdr:from>
    <xdr:to>
      <xdr:col>12</xdr:col>
      <xdr:colOff>167269</xdr:colOff>
      <xdr:row>44</xdr:row>
      <xdr:rowOff>102640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511785</xdr:colOff>
      <xdr:row>5</xdr:row>
      <xdr:rowOff>61178</xdr:rowOff>
    </xdr:from>
    <xdr:to>
      <xdr:col>12</xdr:col>
      <xdr:colOff>264676</xdr:colOff>
      <xdr:row>27</xdr:row>
      <xdr:rowOff>119091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76933</xdr:colOff>
      <xdr:row>4</xdr:row>
      <xdr:rowOff>2565</xdr:rowOff>
    </xdr:from>
    <xdr:to>
      <xdr:col>15</xdr:col>
      <xdr:colOff>544388</xdr:colOff>
      <xdr:row>27</xdr:row>
      <xdr:rowOff>39111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48</xdr:row>
      <xdr:rowOff>0</xdr:rowOff>
    </xdr:from>
    <xdr:to>
      <xdr:col>17</xdr:col>
      <xdr:colOff>533400</xdr:colOff>
      <xdr:row>68</xdr:row>
      <xdr:rowOff>95250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257174</xdr:colOff>
      <xdr:row>4</xdr:row>
      <xdr:rowOff>95248</xdr:rowOff>
    </xdr:from>
    <xdr:to>
      <xdr:col>18</xdr:col>
      <xdr:colOff>405974</xdr:colOff>
      <xdr:row>25</xdr:row>
      <xdr:rowOff>26998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314324</xdr:colOff>
      <xdr:row>5</xdr:row>
      <xdr:rowOff>142874</xdr:rowOff>
    </xdr:from>
    <xdr:to>
      <xdr:col>10</xdr:col>
      <xdr:colOff>608597</xdr:colOff>
      <xdr:row>27</xdr:row>
      <xdr:rowOff>87374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542924</xdr:colOff>
      <xdr:row>7</xdr:row>
      <xdr:rowOff>66674</xdr:rowOff>
    </xdr:from>
    <xdr:to>
      <xdr:col>14</xdr:col>
      <xdr:colOff>412901</xdr:colOff>
      <xdr:row>28</xdr:row>
      <xdr:rowOff>123265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438978</xdr:colOff>
      <xdr:row>0</xdr:row>
      <xdr:rowOff>0</xdr:rowOff>
    </xdr:from>
    <xdr:to>
      <xdr:col>40</xdr:col>
      <xdr:colOff>495009</xdr:colOff>
      <xdr:row>12</xdr:row>
      <xdr:rowOff>2778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364749</xdr:colOff>
      <xdr:row>4</xdr:row>
      <xdr:rowOff>142875</xdr:rowOff>
    </xdr:from>
    <xdr:to>
      <xdr:col>13</xdr:col>
      <xdr:colOff>148136</xdr:colOff>
      <xdr:row>24</xdr:row>
      <xdr:rowOff>4875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438978</xdr:colOff>
      <xdr:row>0</xdr:row>
      <xdr:rowOff>0</xdr:rowOff>
    </xdr:from>
    <xdr:to>
      <xdr:col>40</xdr:col>
      <xdr:colOff>495009</xdr:colOff>
      <xdr:row>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449916</xdr:colOff>
      <xdr:row>4</xdr:row>
      <xdr:rowOff>100292</xdr:rowOff>
    </xdr:from>
    <xdr:to>
      <xdr:col>13</xdr:col>
      <xdr:colOff>217716</xdr:colOff>
      <xdr:row>23</xdr:row>
      <xdr:rowOff>152400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38100</xdr:rowOff>
    </xdr:from>
    <xdr:to>
      <xdr:col>8</xdr:col>
      <xdr:colOff>672465</xdr:colOff>
      <xdr:row>31</xdr:row>
      <xdr:rowOff>93345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0975"/>
          <a:ext cx="5939790" cy="43414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6</xdr:row>
      <xdr:rowOff>38099</xdr:rowOff>
    </xdr:from>
    <xdr:to>
      <xdr:col>11</xdr:col>
      <xdr:colOff>672674</xdr:colOff>
      <xdr:row>23</xdr:row>
      <xdr:rowOff>75599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502442</xdr:colOff>
      <xdr:row>5</xdr:row>
      <xdr:rowOff>104774</xdr:rowOff>
    </xdr:from>
    <xdr:to>
      <xdr:col>13</xdr:col>
      <xdr:colOff>448051</xdr:colOff>
      <xdr:row>25</xdr:row>
      <xdr:rowOff>74774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165587</xdr:colOff>
      <xdr:row>5</xdr:row>
      <xdr:rowOff>57622</xdr:rowOff>
    </xdr:from>
    <xdr:to>
      <xdr:col>11</xdr:col>
      <xdr:colOff>119491</xdr:colOff>
      <xdr:row>31</xdr:row>
      <xdr:rowOff>68709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485773</xdr:colOff>
      <xdr:row>3</xdr:row>
      <xdr:rowOff>95249</xdr:rowOff>
    </xdr:from>
    <xdr:to>
      <xdr:col>11</xdr:col>
      <xdr:colOff>551773</xdr:colOff>
      <xdr:row>21</xdr:row>
      <xdr:rowOff>14249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737752</xdr:colOff>
      <xdr:row>4</xdr:row>
      <xdr:rowOff>207817</xdr:rowOff>
    </xdr:from>
    <xdr:to>
      <xdr:col>17</xdr:col>
      <xdr:colOff>41752</xdr:colOff>
      <xdr:row>23</xdr:row>
      <xdr:rowOff>21067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5</xdr:row>
      <xdr:rowOff>147204</xdr:rowOff>
    </xdr:from>
    <xdr:to>
      <xdr:col>16</xdr:col>
      <xdr:colOff>317979</xdr:colOff>
      <xdr:row>24</xdr:row>
      <xdr:rowOff>127704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435616</xdr:colOff>
      <xdr:row>1</xdr:row>
      <xdr:rowOff>189253</xdr:rowOff>
    </xdr:from>
    <xdr:to>
      <xdr:col>9</xdr:col>
      <xdr:colOff>191662</xdr:colOff>
      <xdr:row>20</xdr:row>
      <xdr:rowOff>76753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45236</xdr:colOff>
      <xdr:row>5</xdr:row>
      <xdr:rowOff>135764</xdr:rowOff>
    </xdr:from>
    <xdr:to>
      <xdr:col>10</xdr:col>
      <xdr:colOff>522525</xdr:colOff>
      <xdr:row>24</xdr:row>
      <xdr:rowOff>116264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171450</xdr:colOff>
      <xdr:row>6</xdr:row>
      <xdr:rowOff>47625</xdr:rowOff>
    </xdr:from>
    <xdr:to>
      <xdr:col>10</xdr:col>
      <xdr:colOff>378375</xdr:colOff>
      <xdr:row>28</xdr:row>
      <xdr:rowOff>85275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1287552</xdr:colOff>
      <xdr:row>26</xdr:row>
      <xdr:rowOff>26845</xdr:rowOff>
    </xdr:from>
    <xdr:to>
      <xdr:col>10</xdr:col>
      <xdr:colOff>328097</xdr:colOff>
      <xdr:row>51</xdr:row>
      <xdr:rowOff>54970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79927</xdr:colOff>
      <xdr:row>17</xdr:row>
      <xdr:rowOff>154884</xdr:rowOff>
    </xdr:from>
    <xdr:to>
      <xdr:col>8</xdr:col>
      <xdr:colOff>168222</xdr:colOff>
      <xdr:row>36</xdr:row>
      <xdr:rowOff>135384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79927</xdr:colOff>
      <xdr:row>14</xdr:row>
      <xdr:rowOff>154884</xdr:rowOff>
    </xdr:from>
    <xdr:to>
      <xdr:col>8</xdr:col>
      <xdr:colOff>168222</xdr:colOff>
      <xdr:row>33</xdr:row>
      <xdr:rowOff>135384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192459</xdr:colOff>
      <xdr:row>6</xdr:row>
      <xdr:rowOff>144975</xdr:rowOff>
    </xdr:from>
    <xdr:to>
      <xdr:col>13</xdr:col>
      <xdr:colOff>466059</xdr:colOff>
      <xdr:row>26</xdr:row>
      <xdr:rowOff>186975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756225</xdr:colOff>
      <xdr:row>17</xdr:row>
      <xdr:rowOff>97246</xdr:rowOff>
    </xdr:from>
    <xdr:to>
      <xdr:col>9</xdr:col>
      <xdr:colOff>201907</xdr:colOff>
      <xdr:row>43</xdr:row>
      <xdr:rowOff>49928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57148</xdr:colOff>
      <xdr:row>17</xdr:row>
      <xdr:rowOff>176492</xdr:rowOff>
    </xdr:from>
    <xdr:to>
      <xdr:col>7</xdr:col>
      <xdr:colOff>275330</xdr:colOff>
      <xdr:row>36</xdr:row>
      <xdr:rowOff>156992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57148</xdr:colOff>
      <xdr:row>11</xdr:row>
      <xdr:rowOff>176493</xdr:rowOff>
    </xdr:from>
    <xdr:to>
      <xdr:col>7</xdr:col>
      <xdr:colOff>275330</xdr:colOff>
      <xdr:row>30</xdr:row>
      <xdr:rowOff>156993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285747</xdr:colOff>
      <xdr:row>5</xdr:row>
      <xdr:rowOff>180976</xdr:rowOff>
    </xdr:from>
    <xdr:to>
      <xdr:col>14</xdr:col>
      <xdr:colOff>291672</xdr:colOff>
      <xdr:row>25</xdr:row>
      <xdr:rowOff>78976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72117</xdr:colOff>
      <xdr:row>4</xdr:row>
      <xdr:rowOff>84364</xdr:rowOff>
    </xdr:from>
    <xdr:to>
      <xdr:col>12</xdr:col>
      <xdr:colOff>359571</xdr:colOff>
      <xdr:row>23</xdr:row>
      <xdr:rowOff>182887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16119</xdr:colOff>
      <xdr:row>3</xdr:row>
      <xdr:rowOff>76200</xdr:rowOff>
    </xdr:from>
    <xdr:to>
      <xdr:col>18</xdr:col>
      <xdr:colOff>469719</xdr:colOff>
      <xdr:row>21</xdr:row>
      <xdr:rowOff>175200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161243</xdr:colOff>
      <xdr:row>5</xdr:row>
      <xdr:rowOff>86590</xdr:rowOff>
    </xdr:from>
    <xdr:to>
      <xdr:col>20</xdr:col>
      <xdr:colOff>452773</xdr:colOff>
      <xdr:row>23</xdr:row>
      <xdr:rowOff>77590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5</xdr:colOff>
      <xdr:row>6</xdr:row>
      <xdr:rowOff>0</xdr:rowOff>
    </xdr:from>
    <xdr:to>
      <xdr:col>44</xdr:col>
      <xdr:colOff>622255</xdr:colOff>
      <xdr:row>24</xdr:row>
      <xdr:rowOff>63000</xdr:rowOff>
    </xdr:to>
    <xdr:graphicFrame macro="">
      <xdr:nvGraphicFramePr>
        <xdr:cNvPr id="2" name="Gráfico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294369</xdr:colOff>
      <xdr:row>73</xdr:row>
      <xdr:rowOff>94361</xdr:rowOff>
    </xdr:from>
    <xdr:to>
      <xdr:col>8</xdr:col>
      <xdr:colOff>343804</xdr:colOff>
      <xdr:row>97</xdr:row>
      <xdr:rowOff>102075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630698</xdr:colOff>
      <xdr:row>96</xdr:row>
      <xdr:rowOff>40752</xdr:rowOff>
    </xdr:from>
    <xdr:to>
      <xdr:col>19</xdr:col>
      <xdr:colOff>587841</xdr:colOff>
      <xdr:row>120</xdr:row>
      <xdr:rowOff>48466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630698</xdr:colOff>
      <xdr:row>72</xdr:row>
      <xdr:rowOff>42796</xdr:rowOff>
    </xdr:from>
    <xdr:to>
      <xdr:col>19</xdr:col>
      <xdr:colOff>587841</xdr:colOff>
      <xdr:row>96</xdr:row>
      <xdr:rowOff>50510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630698</xdr:colOff>
      <xdr:row>48</xdr:row>
      <xdr:rowOff>74971</xdr:rowOff>
    </xdr:from>
    <xdr:to>
      <xdr:col>19</xdr:col>
      <xdr:colOff>587841</xdr:colOff>
      <xdr:row>72</xdr:row>
      <xdr:rowOff>82686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292890</xdr:colOff>
      <xdr:row>50</xdr:row>
      <xdr:rowOff>24388</xdr:rowOff>
    </xdr:from>
    <xdr:to>
      <xdr:col>8</xdr:col>
      <xdr:colOff>345283</xdr:colOff>
      <xdr:row>74</xdr:row>
      <xdr:rowOff>32102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294369</xdr:colOff>
      <xdr:row>97</xdr:row>
      <xdr:rowOff>21511</xdr:rowOff>
    </xdr:from>
    <xdr:to>
      <xdr:col>8</xdr:col>
      <xdr:colOff>343804</xdr:colOff>
      <xdr:row>121</xdr:row>
      <xdr:rowOff>29225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268178</xdr:colOff>
      <xdr:row>33</xdr:row>
      <xdr:rowOff>115065</xdr:rowOff>
    </xdr:from>
    <xdr:to>
      <xdr:col>7</xdr:col>
      <xdr:colOff>408428</xdr:colOff>
      <xdr:row>57</xdr:row>
      <xdr:rowOff>146156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162791</xdr:colOff>
      <xdr:row>37</xdr:row>
      <xdr:rowOff>109105</xdr:rowOff>
    </xdr:from>
    <xdr:to>
      <xdr:col>7</xdr:col>
      <xdr:colOff>303041</xdr:colOff>
      <xdr:row>61</xdr:row>
      <xdr:rowOff>140196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80962</xdr:colOff>
      <xdr:row>5</xdr:row>
      <xdr:rowOff>123824</xdr:rowOff>
    </xdr:from>
    <xdr:to>
      <xdr:col>16</xdr:col>
      <xdr:colOff>123825</xdr:colOff>
      <xdr:row>31</xdr:row>
      <xdr:rowOff>112506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270013</xdr:colOff>
      <xdr:row>23</xdr:row>
      <xdr:rowOff>59634</xdr:rowOff>
    </xdr:from>
    <xdr:to>
      <xdr:col>7</xdr:col>
      <xdr:colOff>410263</xdr:colOff>
      <xdr:row>47</xdr:row>
      <xdr:rowOff>90724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114265</xdr:colOff>
      <xdr:row>61</xdr:row>
      <xdr:rowOff>132876</xdr:rowOff>
    </xdr:from>
    <xdr:to>
      <xdr:col>7</xdr:col>
      <xdr:colOff>434515</xdr:colOff>
      <xdr:row>83</xdr:row>
      <xdr:rowOff>92376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96480</xdr:colOff>
      <xdr:row>56</xdr:row>
      <xdr:rowOff>131109</xdr:rowOff>
    </xdr:from>
    <xdr:to>
      <xdr:col>7</xdr:col>
      <xdr:colOff>113662</xdr:colOff>
      <xdr:row>83</xdr:row>
      <xdr:rowOff>116586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98999</xdr:colOff>
      <xdr:row>58</xdr:row>
      <xdr:rowOff>25978</xdr:rowOff>
    </xdr:from>
    <xdr:to>
      <xdr:col>7</xdr:col>
      <xdr:colOff>419249</xdr:colOff>
      <xdr:row>85</xdr:row>
      <xdr:rowOff>11455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1287554</xdr:colOff>
      <xdr:row>26</xdr:row>
      <xdr:rowOff>26845</xdr:rowOff>
    </xdr:from>
    <xdr:to>
      <xdr:col>11</xdr:col>
      <xdr:colOff>425879</xdr:colOff>
      <xdr:row>52</xdr:row>
      <xdr:rowOff>20095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353906</xdr:colOff>
      <xdr:row>39</xdr:row>
      <xdr:rowOff>36635</xdr:rowOff>
    </xdr:from>
    <xdr:to>
      <xdr:col>24</xdr:col>
      <xdr:colOff>181393</xdr:colOff>
      <xdr:row>62</xdr:row>
      <xdr:rowOff>61127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2497025</xdr:colOff>
      <xdr:row>38</xdr:row>
      <xdr:rowOff>186769</xdr:rowOff>
    </xdr:from>
    <xdr:to>
      <xdr:col>9</xdr:col>
      <xdr:colOff>577747</xdr:colOff>
      <xdr:row>55</xdr:row>
      <xdr:rowOff>188269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2526195</xdr:colOff>
      <xdr:row>57</xdr:row>
      <xdr:rowOff>16566</xdr:rowOff>
    </xdr:from>
    <xdr:to>
      <xdr:col>9</xdr:col>
      <xdr:colOff>606325</xdr:colOff>
      <xdr:row>74</xdr:row>
      <xdr:rowOff>18066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390258</xdr:colOff>
      <xdr:row>44</xdr:row>
      <xdr:rowOff>133641</xdr:rowOff>
    </xdr:from>
    <xdr:to>
      <xdr:col>26</xdr:col>
      <xdr:colOff>197122</xdr:colOff>
      <xdr:row>62</xdr:row>
      <xdr:rowOff>157901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129377</xdr:colOff>
      <xdr:row>37</xdr:row>
      <xdr:rowOff>176747</xdr:rowOff>
    </xdr:from>
    <xdr:to>
      <xdr:col>12</xdr:col>
      <xdr:colOff>335764</xdr:colOff>
      <xdr:row>54</xdr:row>
      <xdr:rowOff>178247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240610</xdr:colOff>
      <xdr:row>56</xdr:row>
      <xdr:rowOff>86139</xdr:rowOff>
    </xdr:from>
    <xdr:to>
      <xdr:col>12</xdr:col>
      <xdr:colOff>446997</xdr:colOff>
      <xdr:row>73</xdr:row>
      <xdr:rowOff>87639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69203</xdr:colOff>
      <xdr:row>32</xdr:row>
      <xdr:rowOff>81642</xdr:rowOff>
    </xdr:from>
    <xdr:to>
      <xdr:col>25</xdr:col>
      <xdr:colOff>190501</xdr:colOff>
      <xdr:row>48</xdr:row>
      <xdr:rowOff>122464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231322</xdr:colOff>
      <xdr:row>32</xdr:row>
      <xdr:rowOff>74839</xdr:rowOff>
    </xdr:from>
    <xdr:to>
      <xdr:col>12</xdr:col>
      <xdr:colOff>446368</xdr:colOff>
      <xdr:row>49</xdr:row>
      <xdr:rowOff>76339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589791</xdr:colOff>
      <xdr:row>2</xdr:row>
      <xdr:rowOff>171017</xdr:rowOff>
    </xdr:from>
    <xdr:to>
      <xdr:col>31</xdr:col>
      <xdr:colOff>246756</xdr:colOff>
      <xdr:row>21</xdr:row>
      <xdr:rowOff>116881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589791</xdr:colOff>
      <xdr:row>21</xdr:row>
      <xdr:rowOff>179676</xdr:rowOff>
    </xdr:from>
    <xdr:to>
      <xdr:col>31</xdr:col>
      <xdr:colOff>246756</xdr:colOff>
      <xdr:row>40</xdr:row>
      <xdr:rowOff>160176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589791</xdr:colOff>
      <xdr:row>41</xdr:row>
      <xdr:rowOff>32471</xdr:rowOff>
    </xdr:from>
    <xdr:to>
      <xdr:col>31</xdr:col>
      <xdr:colOff>246756</xdr:colOff>
      <xdr:row>60</xdr:row>
      <xdr:rowOff>12971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589791</xdr:colOff>
      <xdr:row>2</xdr:row>
      <xdr:rowOff>171017</xdr:rowOff>
    </xdr:from>
    <xdr:to>
      <xdr:col>31</xdr:col>
      <xdr:colOff>246756</xdr:colOff>
      <xdr:row>21</xdr:row>
      <xdr:rowOff>116881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589791</xdr:colOff>
      <xdr:row>21</xdr:row>
      <xdr:rowOff>179676</xdr:rowOff>
    </xdr:from>
    <xdr:to>
      <xdr:col>31</xdr:col>
      <xdr:colOff>246756</xdr:colOff>
      <xdr:row>40</xdr:row>
      <xdr:rowOff>160176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589791</xdr:colOff>
      <xdr:row>41</xdr:row>
      <xdr:rowOff>32471</xdr:rowOff>
    </xdr:from>
    <xdr:to>
      <xdr:col>31</xdr:col>
      <xdr:colOff>246756</xdr:colOff>
      <xdr:row>60</xdr:row>
      <xdr:rowOff>12971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756224</xdr:colOff>
      <xdr:row>17</xdr:row>
      <xdr:rowOff>97246</xdr:rowOff>
    </xdr:from>
    <xdr:to>
      <xdr:col>12</xdr:col>
      <xdr:colOff>314474</xdr:colOff>
      <xdr:row>44</xdr:row>
      <xdr:rowOff>118096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8144</xdr:colOff>
      <xdr:row>13</xdr:row>
      <xdr:rowOff>29107</xdr:rowOff>
    </xdr:from>
    <xdr:to>
      <xdr:col>10</xdr:col>
      <xdr:colOff>4871</xdr:colOff>
      <xdr:row>35</xdr:row>
      <xdr:rowOff>7357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727648</xdr:colOff>
      <xdr:row>13</xdr:row>
      <xdr:rowOff>0</xdr:rowOff>
    </xdr:from>
    <xdr:to>
      <xdr:col>11</xdr:col>
      <xdr:colOff>31648</xdr:colOff>
      <xdr:row>34</xdr:row>
      <xdr:rowOff>125454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756224</xdr:colOff>
      <xdr:row>17</xdr:row>
      <xdr:rowOff>152100</xdr:rowOff>
    </xdr:from>
    <xdr:to>
      <xdr:col>10</xdr:col>
      <xdr:colOff>392951</xdr:colOff>
      <xdr:row>45</xdr:row>
      <xdr:rowOff>54450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338569</xdr:colOff>
      <xdr:row>17</xdr:row>
      <xdr:rowOff>152100</xdr:rowOff>
    </xdr:from>
    <xdr:to>
      <xdr:col>21</xdr:col>
      <xdr:colOff>44569</xdr:colOff>
      <xdr:row>45</xdr:row>
      <xdr:rowOff>54450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747565</xdr:colOff>
      <xdr:row>14</xdr:row>
      <xdr:rowOff>42928</xdr:rowOff>
    </xdr:from>
    <xdr:to>
      <xdr:col>10</xdr:col>
      <xdr:colOff>384292</xdr:colOff>
      <xdr:row>41</xdr:row>
      <xdr:rowOff>91651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346363</xdr:colOff>
      <xdr:row>13</xdr:row>
      <xdr:rowOff>131268</xdr:rowOff>
    </xdr:from>
    <xdr:to>
      <xdr:col>21</xdr:col>
      <xdr:colOff>52363</xdr:colOff>
      <xdr:row>40</xdr:row>
      <xdr:rowOff>141856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756224</xdr:colOff>
      <xdr:row>18</xdr:row>
      <xdr:rowOff>131251</xdr:rowOff>
    </xdr:from>
    <xdr:to>
      <xdr:col>10</xdr:col>
      <xdr:colOff>392951</xdr:colOff>
      <xdr:row>46</xdr:row>
      <xdr:rowOff>29271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381000</xdr:colOff>
      <xdr:row>18</xdr:row>
      <xdr:rowOff>132117</xdr:rowOff>
    </xdr:from>
    <xdr:to>
      <xdr:col>21</xdr:col>
      <xdr:colOff>87000</xdr:colOff>
      <xdr:row>46</xdr:row>
      <xdr:rowOff>28405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70424</xdr:colOff>
      <xdr:row>16</xdr:row>
      <xdr:rowOff>23512</xdr:rowOff>
    </xdr:from>
    <xdr:to>
      <xdr:col>19</xdr:col>
      <xdr:colOff>252674</xdr:colOff>
      <xdr:row>44</xdr:row>
      <xdr:rowOff>33862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87457</xdr:colOff>
      <xdr:row>16</xdr:row>
      <xdr:rowOff>23512</xdr:rowOff>
    </xdr:from>
    <xdr:to>
      <xdr:col>9</xdr:col>
      <xdr:colOff>126832</xdr:colOff>
      <xdr:row>44</xdr:row>
      <xdr:rowOff>33862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80815</xdr:colOff>
      <xdr:row>18</xdr:row>
      <xdr:rowOff>32830</xdr:rowOff>
    </xdr:from>
    <xdr:to>
      <xdr:col>19</xdr:col>
      <xdr:colOff>271724</xdr:colOff>
      <xdr:row>45</xdr:row>
      <xdr:rowOff>72860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32830</xdr:rowOff>
    </xdr:from>
    <xdr:to>
      <xdr:col>9</xdr:col>
      <xdr:colOff>121636</xdr:colOff>
      <xdr:row>45</xdr:row>
      <xdr:rowOff>72860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132770</xdr:colOff>
      <xdr:row>16</xdr:row>
      <xdr:rowOff>65659</xdr:rowOff>
    </xdr:from>
    <xdr:to>
      <xdr:col>9</xdr:col>
      <xdr:colOff>254406</xdr:colOff>
      <xdr:row>43</xdr:row>
      <xdr:rowOff>88371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432374</xdr:colOff>
      <xdr:row>15</xdr:row>
      <xdr:rowOff>51804</xdr:rowOff>
    </xdr:from>
    <xdr:to>
      <xdr:col>10</xdr:col>
      <xdr:colOff>8488</xdr:colOff>
      <xdr:row>42</xdr:row>
      <xdr:rowOff>106554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432954</xdr:colOff>
      <xdr:row>15</xdr:row>
      <xdr:rowOff>52237</xdr:rowOff>
    </xdr:from>
    <xdr:to>
      <xdr:col>20</xdr:col>
      <xdr:colOff>138954</xdr:colOff>
      <xdr:row>42</xdr:row>
      <xdr:rowOff>102419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14</xdr:row>
      <xdr:rowOff>19050</xdr:rowOff>
    </xdr:from>
    <xdr:to>
      <xdr:col>9</xdr:col>
      <xdr:colOff>277500</xdr:colOff>
      <xdr:row>41</xdr:row>
      <xdr:rowOff>64275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99279</xdr:colOff>
      <xdr:row>6</xdr:row>
      <xdr:rowOff>76199</xdr:rowOff>
    </xdr:from>
    <xdr:to>
      <xdr:col>15</xdr:col>
      <xdr:colOff>209978</xdr:colOff>
      <xdr:row>31</xdr:row>
      <xdr:rowOff>68085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828675</xdr:colOff>
      <xdr:row>17</xdr:row>
      <xdr:rowOff>85725</xdr:rowOff>
    </xdr:from>
    <xdr:to>
      <xdr:col>11</xdr:col>
      <xdr:colOff>332700</xdr:colOff>
      <xdr:row>44</xdr:row>
      <xdr:rowOff>130950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756224</xdr:colOff>
      <xdr:row>15</xdr:row>
      <xdr:rowOff>97247</xdr:rowOff>
    </xdr:from>
    <xdr:to>
      <xdr:col>11</xdr:col>
      <xdr:colOff>260249</xdr:colOff>
      <xdr:row>42</xdr:row>
      <xdr:rowOff>142472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756224</xdr:colOff>
      <xdr:row>16</xdr:row>
      <xdr:rowOff>97247</xdr:rowOff>
    </xdr:from>
    <xdr:to>
      <xdr:col>11</xdr:col>
      <xdr:colOff>260249</xdr:colOff>
      <xdr:row>43</xdr:row>
      <xdr:rowOff>123422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756223</xdr:colOff>
      <xdr:row>17</xdr:row>
      <xdr:rowOff>97247</xdr:rowOff>
    </xdr:from>
    <xdr:to>
      <xdr:col>11</xdr:col>
      <xdr:colOff>98323</xdr:colOff>
      <xdr:row>44</xdr:row>
      <xdr:rowOff>123422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649432</xdr:colOff>
      <xdr:row>11</xdr:row>
      <xdr:rowOff>27710</xdr:rowOff>
    </xdr:from>
    <xdr:to>
      <xdr:col>11</xdr:col>
      <xdr:colOff>10364</xdr:colOff>
      <xdr:row>34</xdr:row>
      <xdr:rowOff>103460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44</xdr:row>
      <xdr:rowOff>138112</xdr:rowOff>
    </xdr:from>
    <xdr:to>
      <xdr:col>7</xdr:col>
      <xdr:colOff>362400</xdr:colOff>
      <xdr:row>64</xdr:row>
      <xdr:rowOff>112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15192</xdr:colOff>
      <xdr:row>19</xdr:row>
      <xdr:rowOff>70530</xdr:rowOff>
    </xdr:from>
    <xdr:to>
      <xdr:col>14</xdr:col>
      <xdr:colOff>367828</xdr:colOff>
      <xdr:row>38</xdr:row>
      <xdr:rowOff>51030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21647</xdr:colOff>
      <xdr:row>41</xdr:row>
      <xdr:rowOff>73936</xdr:rowOff>
    </xdr:to>
    <xdr:pic>
      <xdr:nvPicPr>
        <xdr:cNvPr id="123" name="Imagen 1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82670" cy="6109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32239</xdr:colOff>
      <xdr:row>11</xdr:row>
      <xdr:rowOff>34968</xdr:rowOff>
    </xdr:from>
    <xdr:to>
      <xdr:col>11</xdr:col>
      <xdr:colOff>223148</xdr:colOff>
      <xdr:row>30</xdr:row>
      <xdr:rowOff>5513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1028700</xdr:colOff>
      <xdr:row>12</xdr:row>
      <xdr:rowOff>49622</xdr:rowOff>
    </xdr:from>
    <xdr:to>
      <xdr:col>11</xdr:col>
      <xdr:colOff>180518</xdr:colOff>
      <xdr:row>31</xdr:row>
      <xdr:rowOff>37486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734314</xdr:colOff>
      <xdr:row>21</xdr:row>
      <xdr:rowOff>42698</xdr:rowOff>
    </xdr:from>
    <xdr:to>
      <xdr:col>8</xdr:col>
      <xdr:colOff>355019</xdr:colOff>
      <xdr:row>45</xdr:row>
      <xdr:rowOff>109789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462605</xdr:colOff>
      <xdr:row>14</xdr:row>
      <xdr:rowOff>79024</xdr:rowOff>
    </xdr:from>
    <xdr:to>
      <xdr:col>10</xdr:col>
      <xdr:colOff>99332</xdr:colOff>
      <xdr:row>33</xdr:row>
      <xdr:rowOff>66888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123822</xdr:colOff>
      <xdr:row>11</xdr:row>
      <xdr:rowOff>1501</xdr:rowOff>
    </xdr:from>
    <xdr:to>
      <xdr:col>10</xdr:col>
      <xdr:colOff>79640</xdr:colOff>
      <xdr:row>34</xdr:row>
      <xdr:rowOff>120546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88893</xdr:colOff>
      <xdr:row>11</xdr:row>
      <xdr:rowOff>1501</xdr:rowOff>
    </xdr:from>
    <xdr:to>
      <xdr:col>19</xdr:col>
      <xdr:colOff>44711</xdr:colOff>
      <xdr:row>34</xdr:row>
      <xdr:rowOff>120546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805295</xdr:colOff>
      <xdr:row>12</xdr:row>
      <xdr:rowOff>34636</xdr:rowOff>
    </xdr:from>
    <xdr:to>
      <xdr:col>10</xdr:col>
      <xdr:colOff>82022</xdr:colOff>
      <xdr:row>33</xdr:row>
      <xdr:rowOff>96750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24912</xdr:colOff>
      <xdr:row>12</xdr:row>
      <xdr:rowOff>49622</xdr:rowOff>
    </xdr:from>
    <xdr:to>
      <xdr:col>11</xdr:col>
      <xdr:colOff>215821</xdr:colOff>
      <xdr:row>31</xdr:row>
      <xdr:rowOff>37486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1028700</xdr:colOff>
      <xdr:row>11</xdr:row>
      <xdr:rowOff>49622</xdr:rowOff>
    </xdr:from>
    <xdr:to>
      <xdr:col>11</xdr:col>
      <xdr:colOff>180518</xdr:colOff>
      <xdr:row>30</xdr:row>
      <xdr:rowOff>37485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1028700</xdr:colOff>
      <xdr:row>11</xdr:row>
      <xdr:rowOff>49622</xdr:rowOff>
    </xdr:from>
    <xdr:to>
      <xdr:col>11</xdr:col>
      <xdr:colOff>180518</xdr:colOff>
      <xdr:row>30</xdr:row>
      <xdr:rowOff>37485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1028700</xdr:colOff>
      <xdr:row>11</xdr:row>
      <xdr:rowOff>49622</xdr:rowOff>
    </xdr:from>
    <xdr:to>
      <xdr:col>11</xdr:col>
      <xdr:colOff>180518</xdr:colOff>
      <xdr:row>30</xdr:row>
      <xdr:rowOff>37485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1028700</xdr:colOff>
      <xdr:row>11</xdr:row>
      <xdr:rowOff>20481</xdr:rowOff>
    </xdr:from>
    <xdr:to>
      <xdr:col>9</xdr:col>
      <xdr:colOff>430336</xdr:colOff>
      <xdr:row>37</xdr:row>
      <xdr:rowOff>57913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450272</xdr:colOff>
      <xdr:row>11</xdr:row>
      <xdr:rowOff>20481</xdr:rowOff>
    </xdr:from>
    <xdr:to>
      <xdr:col>18</xdr:col>
      <xdr:colOff>406091</xdr:colOff>
      <xdr:row>37</xdr:row>
      <xdr:rowOff>57913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1028700</xdr:colOff>
      <xdr:row>11</xdr:row>
      <xdr:rowOff>49622</xdr:rowOff>
    </xdr:from>
    <xdr:to>
      <xdr:col>11</xdr:col>
      <xdr:colOff>180518</xdr:colOff>
      <xdr:row>30</xdr:row>
      <xdr:rowOff>37485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1028699</xdr:colOff>
      <xdr:row>11</xdr:row>
      <xdr:rowOff>49622</xdr:rowOff>
    </xdr:from>
    <xdr:to>
      <xdr:col>11</xdr:col>
      <xdr:colOff>180517</xdr:colOff>
      <xdr:row>30</xdr:row>
      <xdr:rowOff>37485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0.15937</cdr:x>
      <cdr:y>0.02054</cdr:y>
    </cdr:from>
    <cdr:to>
      <cdr:x>0.7213</cdr:x>
      <cdr:y>0.80138</cdr:y>
    </cdr:to>
    <cdr:grpSp>
      <cdr:nvGrpSpPr>
        <cdr:cNvPr id="7" name="Grupo 6"/>
        <cdr:cNvGrpSpPr/>
      </cdr:nvGrpSpPr>
      <cdr:grpSpPr>
        <a:xfrm xmlns:a="http://schemas.openxmlformats.org/drawingml/2006/main">
          <a:off x="917971" y="73944"/>
          <a:ext cx="3236717" cy="2811024"/>
          <a:chOff x="754631" y="88208"/>
          <a:chExt cx="3314791" cy="2738527"/>
        </a:xfrm>
      </cdr:grpSpPr>
      <cdr:sp macro="" textlink="">
        <cdr:nvSpPr>
          <cdr:cNvPr id="2" name="CuadroTexto 1"/>
          <cdr:cNvSpPr txBox="1"/>
        </cdr:nvSpPr>
        <cdr:spPr>
          <a:xfrm xmlns:a="http://schemas.openxmlformats.org/drawingml/2006/main">
            <a:off x="754631" y="88208"/>
            <a:ext cx="750199" cy="26878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ES" sz="1100"/>
              <a:t>Historia</a:t>
            </a:r>
          </a:p>
        </cdr:txBody>
      </cdr:sp>
      <cdr:sp macro="" textlink="">
        <cdr:nvSpPr>
          <cdr:cNvPr id="3" name="CuadroTexto 1"/>
          <cdr:cNvSpPr txBox="1"/>
        </cdr:nvSpPr>
        <cdr:spPr>
          <a:xfrm xmlns:a="http://schemas.openxmlformats.org/drawingml/2006/main">
            <a:off x="3180489" y="88208"/>
            <a:ext cx="888933" cy="26878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ES" sz="1100"/>
              <a:t>Proyección</a:t>
            </a:r>
          </a:p>
        </cdr:txBody>
      </cdr:sp>
      <cdr:cxnSp macro="">
        <cdr:nvCxnSpPr>
          <cdr:cNvPr id="5" name="Conector recto 4"/>
          <cdr:cNvCxnSpPr/>
        </cdr:nvCxnSpPr>
        <cdr:spPr>
          <a:xfrm xmlns:a="http://schemas.openxmlformats.org/drawingml/2006/main" flipV="1">
            <a:off x="1745330" y="106910"/>
            <a:ext cx="0" cy="2719825"/>
          </a:xfrm>
          <a:prstGeom xmlns:a="http://schemas.openxmlformats.org/drawingml/2006/main" prst="line">
            <a:avLst/>
          </a:prstGeom>
          <a:ln xmlns:a="http://schemas.openxmlformats.org/drawingml/2006/main" w="22225">
            <a:solidFill>
              <a:schemeClr val="tx1"/>
            </a:solidFill>
            <a:prstDash val="sys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1028700</xdr:colOff>
      <xdr:row>11</xdr:row>
      <xdr:rowOff>68200</xdr:rowOff>
    </xdr:from>
    <xdr:to>
      <xdr:col>9</xdr:col>
      <xdr:colOff>430336</xdr:colOff>
      <xdr:row>37</xdr:row>
      <xdr:rowOff>105631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411496</xdr:colOff>
      <xdr:row>11</xdr:row>
      <xdr:rowOff>68200</xdr:rowOff>
    </xdr:from>
    <xdr:to>
      <xdr:col>18</xdr:col>
      <xdr:colOff>367315</xdr:colOff>
      <xdr:row>37</xdr:row>
      <xdr:rowOff>105631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1028700</xdr:colOff>
      <xdr:row>11</xdr:row>
      <xdr:rowOff>12009</xdr:rowOff>
    </xdr:from>
    <xdr:to>
      <xdr:col>9</xdr:col>
      <xdr:colOff>430336</xdr:colOff>
      <xdr:row>37</xdr:row>
      <xdr:rowOff>49440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404719</xdr:colOff>
      <xdr:row>11</xdr:row>
      <xdr:rowOff>12009</xdr:rowOff>
    </xdr:from>
    <xdr:to>
      <xdr:col>18</xdr:col>
      <xdr:colOff>360538</xdr:colOff>
      <xdr:row>37</xdr:row>
      <xdr:rowOff>49440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1028700</xdr:colOff>
      <xdr:row>12</xdr:row>
      <xdr:rowOff>49622</xdr:rowOff>
    </xdr:from>
    <xdr:to>
      <xdr:col>11</xdr:col>
      <xdr:colOff>180518</xdr:colOff>
      <xdr:row>31</xdr:row>
      <xdr:rowOff>37486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259772</xdr:colOff>
      <xdr:row>11</xdr:row>
      <xdr:rowOff>0</xdr:rowOff>
    </xdr:from>
    <xdr:to>
      <xdr:col>25</xdr:col>
      <xdr:colOff>335685</xdr:colOff>
      <xdr:row>35</xdr:row>
      <xdr:rowOff>86668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1028700</xdr:colOff>
      <xdr:row>11</xdr:row>
      <xdr:rowOff>49621</xdr:rowOff>
    </xdr:from>
    <xdr:to>
      <xdr:col>13</xdr:col>
      <xdr:colOff>118637</xdr:colOff>
      <xdr:row>35</xdr:row>
      <xdr:rowOff>125371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1028700</xdr:colOff>
      <xdr:row>11</xdr:row>
      <xdr:rowOff>49622</xdr:rowOff>
    </xdr:from>
    <xdr:to>
      <xdr:col>10</xdr:col>
      <xdr:colOff>275309</xdr:colOff>
      <xdr:row>33</xdr:row>
      <xdr:rowOff>92535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1028700</xdr:colOff>
      <xdr:row>11</xdr:row>
      <xdr:rowOff>49622</xdr:rowOff>
    </xdr:from>
    <xdr:to>
      <xdr:col>10</xdr:col>
      <xdr:colOff>316085</xdr:colOff>
      <xdr:row>32</xdr:row>
      <xdr:rowOff>124391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1028699</xdr:colOff>
      <xdr:row>11</xdr:row>
      <xdr:rowOff>49622</xdr:rowOff>
    </xdr:from>
    <xdr:to>
      <xdr:col>10</xdr:col>
      <xdr:colOff>316084</xdr:colOff>
      <xdr:row>32</xdr:row>
      <xdr:rowOff>124391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657736</xdr:colOff>
      <xdr:row>12</xdr:row>
      <xdr:rowOff>152960</xdr:rowOff>
    </xdr:from>
    <xdr:to>
      <xdr:col>8</xdr:col>
      <xdr:colOff>347713</xdr:colOff>
      <xdr:row>31</xdr:row>
      <xdr:rowOff>133460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0.43881</cdr:x>
      <cdr:y>0.20918</cdr:y>
    </cdr:from>
    <cdr:to>
      <cdr:x>0.61364</cdr:x>
      <cdr:y>0.29661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2812678" y="911599"/>
          <a:ext cx="1120588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0.34601</cdr:x>
      <cdr:y>0.01113</cdr:y>
    </cdr:from>
    <cdr:to>
      <cdr:x>0.81701</cdr:x>
      <cdr:y>0.08467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1993046" y="40053"/>
          <a:ext cx="2712903" cy="2647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200" b="1" i="0" baseline="0">
              <a:effectLst/>
              <a:latin typeface="+mj-lt"/>
              <a:ea typeface="+mn-ea"/>
              <a:cs typeface="Arial" panose="020B0604020202020204" pitchFamily="34" charset="0"/>
            </a:rPr>
            <a:t>Dias de Almacenamiento en terminales</a:t>
          </a:r>
          <a:endParaRPr lang="es-ES" sz="1200">
            <a:effectLst/>
            <a:latin typeface="+mj-lt"/>
            <a:cs typeface="Arial" panose="020B0604020202020204" pitchFamily="34" charset="0"/>
          </a:endParaRPr>
        </a:p>
        <a:p xmlns:a="http://schemas.openxmlformats.org/drawingml/2006/main">
          <a:pPr algn="ctr"/>
          <a:endParaRPr lang="es-ES" sz="1200">
            <a:latin typeface="+mj-lt"/>
            <a:cs typeface="Arial" panose="020B0604020202020204" pitchFamily="34" charset="0"/>
          </a:endParaRP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704850</xdr:colOff>
      <xdr:row>1</xdr:row>
      <xdr:rowOff>157162</xdr:rowOff>
    </xdr:from>
    <xdr:to>
      <xdr:col>13</xdr:col>
      <xdr:colOff>368850</xdr:colOff>
      <xdr:row>20</xdr:row>
      <xdr:rowOff>137662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ctorres\Downloads\bp-statistical-review-of-world-energy-2016-workbook%20(5)%20(1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70-22%20ANALISIS%20DEL%20SECTOR%20DE%20HIDROCARBUROS/170-22-1%20Combustibles%20l&#237;quidos/Plan%20indicativo%20abastecimiento%20combustibles%20l&#237;quidos/2016/4.%20Oferta/4.%20Oferta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aficas%20capitulo%20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70-22%20ANALISIS%20DEL%20SECTOR%20DE%20HIDROCARBUROS/170-22-1%20Combustibles%20l&#237;quidos/Plan%20indicativo%20abastecimiento%20combustibles%20l&#237;quidos/2018/Ajustes_Comentarios/Graficas%20Cap%206%20ajustes_ANEX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jctorres\Downloads\bp-statistical-review-of-world-energy-2016-workbook%20(5)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torres\Downloads\bp-statistical-review-of-world-energy-2016-workbook%20(5)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herrera\Documentos%20Bherrera\Beatriz%20Herrera\CONTRATOS%202015\RESULTADOS\CENIT\Soportes%20Tercer%20Informe\Resultados_Nov2015_vGC%20separada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70-22%20ANALISIS%20DEL%20SECTOR%20DE%20HIDROCARBUROS/170-22-1%20Combustibles%20l&#237;quidos/Plan%20indicativo%20abastecimiento%20combustibles%20l&#237;quidos/2017/Copia%20de%202%20Modelo%20Downstream%20corregido%20280820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herrera\Documentos%20Bherrera\Beatriz%20Herrera\PROGRAMA%202017\COMBUSTIBLES%20L&#205;QUIDOS\Graficas%20capitulo%203%203107201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trabajos%20en%20curso\CORES\BOLETIN\Datos%20Enero\D_4C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70-22%20ANALISIS%20DEL%20SECTOR%20DE%20HIDROCARBUROS/170-22-1%20Combustibles%20l&#237;quidos/Plan%20indicativo%20abastecimiento%20combustibles%20l&#237;quidos/Presentaciones/Infromaci&#243;n%20Balance%20CREG%20082017/Informacion%20Balance%20CREG%202808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rmando\AppData\Local\Microsoft\Windows\Temporary%20Internet%20Files\Content.IE5\9DLQ4BQ9\Archivos%20Excel%20Utilizados\Cap&#237;tulo%203%20DANE%20-%20Evoluci&#243;n%20Indicadores%20Econ&#243;m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il – Proved reserves"/>
      <sheetName val="Oil - Proved reserves history"/>
      <sheetName val="Oil Production – Barrels"/>
      <sheetName val="Oil Production – Tonnes"/>
      <sheetName val="Oil Consumption – Barrels"/>
      <sheetName val="Oil Consumption – Tonnes"/>
      <sheetName val="Oil - Regional Consumption "/>
      <sheetName val="Oil –  Spot crude prices"/>
      <sheetName val="Oil - Crude prices since 1861"/>
      <sheetName val="Oil - Refinery throughput"/>
      <sheetName val="Oil - Refinery capacities"/>
      <sheetName val="Oil - Regional refining margins"/>
      <sheetName val="Oil - Trade movements"/>
      <sheetName val="Oil - Inter-area movements "/>
      <sheetName val="Oil - Trade 2014 - 2015"/>
      <sheetName val="Gas – Proved reserves"/>
      <sheetName val="Gas - Proved reserves history "/>
      <sheetName val="Gas Production – Bcm"/>
      <sheetName val="Gas Production – Bcf"/>
      <sheetName val="Gas Production – tonnes"/>
      <sheetName val="Gas Consumption – Bcm"/>
      <sheetName val="Gas Consumption – Bcf"/>
      <sheetName val="Gas Consumption – tonnes"/>
      <sheetName val="Gas - Trade - pipeline"/>
      <sheetName val="Gas – Trade movements LNG"/>
      <sheetName val="Gas - Trade 2014-2015"/>
      <sheetName val="Gas - Prices "/>
      <sheetName val="Coal - Reserves"/>
      <sheetName val="Coal - Prices"/>
      <sheetName val="Coal Production - Tonnes"/>
      <sheetName val=" Coal Production - Mtoe"/>
      <sheetName val="Coal Consumption -  Mtoe"/>
      <sheetName val="Nuclear Consumption - TWh"/>
      <sheetName val="Nuclear Consumption - Mtoe"/>
      <sheetName val="Hydro Consumption - TWh"/>
      <sheetName val=" Hydro Consumption - Mtoe"/>
      <sheetName val="Other renewables -TWh"/>
      <sheetName val="Other renewables - Mtoe"/>
      <sheetName val="Solar Consumption - TWh"/>
      <sheetName val="Solar Consumption - Mtoe"/>
      <sheetName val="Wind Consumption - TWh "/>
      <sheetName val="Wind Consumption - Mtoe"/>
      <sheetName val="Geo Biomass Other - TWh"/>
      <sheetName val="Geo Biomass Other - Mtoe"/>
      <sheetName val="Biofuels Production - Kboed"/>
      <sheetName val="Biofuels Production - Ktoe"/>
      <sheetName val="Primary Energy Consumption "/>
      <sheetName val="Primary Energy - Cons by fuel"/>
      <sheetName val="Electricity Generation "/>
      <sheetName val="Carbon Dioxide Emissions"/>
      <sheetName val="Geothermal capacity"/>
      <sheetName val="Solar capacity"/>
      <sheetName val="Wind capacity"/>
      <sheetName val="Approximate conversion factors"/>
      <sheetName val="Definitions"/>
      <sheetName val="Hoja2"/>
      <sheetName val="GRAFICAS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cion 2013 BPDC"/>
      <sheetName val="Producción 2014 BPDC"/>
      <sheetName val="Produccion 2015 BPDC"/>
      <sheetName val="Reservas"/>
      <sheetName val="Indicadores"/>
      <sheetName val="Hoja2"/>
      <sheetName val="Hoja1"/>
      <sheetName val="Reservas, Produccio y R P"/>
      <sheetName val="Tabla 2-2"/>
      <sheetName val="Pronosticos Produccion"/>
      <sheetName val="Exploracion y Perforacion"/>
      <sheetName val="API Promedio "/>
      <sheetName val="Margenes de refinacion"/>
      <sheetName val="Oferta Barranca"/>
      <sheetName val="Oferta Cartagena"/>
      <sheetName val="Capacidad Bios"/>
      <sheetName val="Oferta OH (2)"/>
      <sheetName val="Oferta B100 (2)"/>
      <sheetName val="Importaciones Crudo"/>
      <sheetName val="Nafta"/>
      <sheetName val="Ampliaciones"/>
    </sheetNames>
    <sheetDataSet>
      <sheetData sheetId="0"/>
      <sheetData sheetId="1"/>
      <sheetData sheetId="2"/>
      <sheetData sheetId="3"/>
      <sheetData sheetId="4">
        <row r="8">
          <cell r="A8">
            <v>2012</v>
          </cell>
          <cell r="B8"/>
          <cell r="C8">
            <v>944.09141666666665</v>
          </cell>
          <cell r="D8">
            <v>1155.4166666666667</v>
          </cell>
          <cell r="E8"/>
          <cell r="F8"/>
        </row>
        <row r="9">
          <cell r="A9">
            <v>2011</v>
          </cell>
          <cell r="B9"/>
          <cell r="C9">
            <v>915.27017562918547</v>
          </cell>
          <cell r="D9">
            <v>1060.0905254017614</v>
          </cell>
          <cell r="E9">
            <v>2259</v>
          </cell>
          <cell r="F9">
            <v>6630</v>
          </cell>
        </row>
        <row r="10">
          <cell r="A10">
            <v>2010</v>
          </cell>
          <cell r="B10"/>
          <cell r="C10">
            <v>785</v>
          </cell>
          <cell r="D10">
            <v>1090</v>
          </cell>
          <cell r="E10">
            <v>2058</v>
          </cell>
          <cell r="F10">
            <v>7058</v>
          </cell>
        </row>
        <row r="11">
          <cell r="A11">
            <v>2009</v>
          </cell>
          <cell r="B11"/>
          <cell r="C11">
            <v>670.5939804383554</v>
          </cell>
          <cell r="D11">
            <v>1016.4612494794517</v>
          </cell>
          <cell r="E11">
            <v>1988</v>
          </cell>
          <cell r="F11">
            <v>8460</v>
          </cell>
        </row>
        <row r="12">
          <cell r="A12">
            <v>2008</v>
          </cell>
          <cell r="B12"/>
          <cell r="C12">
            <v>588.18630136986303</v>
          </cell>
          <cell r="D12">
            <v>874.0438356164384</v>
          </cell>
          <cell r="E12">
            <v>1668</v>
          </cell>
          <cell r="F12">
            <v>7277</v>
          </cell>
        </row>
        <row r="13">
          <cell r="A13">
            <v>2007</v>
          </cell>
          <cell r="B13"/>
          <cell r="C13">
            <v>531.44571534246563</v>
          </cell>
          <cell r="D13">
            <v>729.5776912150684</v>
          </cell>
          <cell r="E13">
            <v>1358</v>
          </cell>
          <cell r="F13">
            <v>7084</v>
          </cell>
        </row>
        <row r="14">
          <cell r="A14">
            <v>2006</v>
          </cell>
          <cell r="B14"/>
          <cell r="C14">
            <v>529</v>
          </cell>
          <cell r="D14">
            <v>680</v>
          </cell>
          <cell r="E14">
            <v>1510</v>
          </cell>
          <cell r="F14">
            <v>7349</v>
          </cell>
        </row>
        <row r="15">
          <cell r="A15">
            <v>2005</v>
          </cell>
          <cell r="B15"/>
          <cell r="C15">
            <v>525</v>
          </cell>
          <cell r="D15">
            <v>648</v>
          </cell>
          <cell r="E15">
            <v>1453</v>
          </cell>
          <cell r="F15">
            <v>7527</v>
          </cell>
        </row>
        <row r="16">
          <cell r="A16">
            <v>2004</v>
          </cell>
          <cell r="B16"/>
          <cell r="C16">
            <v>528</v>
          </cell>
          <cell r="D16">
            <v>615</v>
          </cell>
          <cell r="E16">
            <v>1478</v>
          </cell>
          <cell r="F16">
            <v>7212</v>
          </cell>
        </row>
        <row r="17">
          <cell r="A17">
            <v>2003</v>
          </cell>
          <cell r="B17" t="str">
            <v>*</v>
          </cell>
          <cell r="C17">
            <v>541</v>
          </cell>
          <cell r="D17">
            <v>578</v>
          </cell>
          <cell r="E17">
            <v>1542</v>
          </cell>
          <cell r="F17">
            <v>6688</v>
          </cell>
        </row>
        <row r="18">
          <cell r="A18">
            <v>2002</v>
          </cell>
          <cell r="B18"/>
          <cell r="C18">
            <v>578</v>
          </cell>
          <cell r="D18">
            <v>603</v>
          </cell>
          <cell r="E18">
            <v>1632</v>
          </cell>
          <cell r="F18">
            <v>7187</v>
          </cell>
        </row>
        <row r="19">
          <cell r="A19">
            <v>2001</v>
          </cell>
          <cell r="B19"/>
          <cell r="C19">
            <v>604</v>
          </cell>
          <cell r="D19">
            <v>597</v>
          </cell>
          <cell r="E19">
            <v>1842</v>
          </cell>
          <cell r="F19">
            <v>7489</v>
          </cell>
        </row>
        <row r="20">
          <cell r="A20">
            <v>2000</v>
          </cell>
          <cell r="B20"/>
          <cell r="C20">
            <v>687</v>
          </cell>
          <cell r="D20">
            <v>575</v>
          </cell>
          <cell r="E20">
            <v>1972</v>
          </cell>
          <cell r="F20">
            <v>6188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balanza comercial refineri (2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erta derivados"/>
      <sheetName val="1. Balance Down 10.5"/>
      <sheetName val="6-1"/>
      <sheetName val="6-2"/>
      <sheetName val="6-2 b"/>
      <sheetName val="6-2 c"/>
      <sheetName val="6-3"/>
      <sheetName val="6-4"/>
      <sheetName val="6-5"/>
      <sheetName val="6-6"/>
      <sheetName val="Nueva"/>
    </sheetNames>
    <sheetDataSet>
      <sheetData sheetId="0">
        <row r="27">
          <cell r="C27">
            <v>2017</v>
          </cell>
          <cell r="D27">
            <v>2018</v>
          </cell>
          <cell r="E27">
            <v>2019</v>
          </cell>
          <cell r="F27">
            <v>2020</v>
          </cell>
          <cell r="G27">
            <v>2021</v>
          </cell>
          <cell r="H27">
            <v>2022</v>
          </cell>
          <cell r="I27">
            <v>2023</v>
          </cell>
          <cell r="J27">
            <v>2024</v>
          </cell>
          <cell r="K27">
            <v>2025</v>
          </cell>
          <cell r="L27">
            <v>2026</v>
          </cell>
          <cell r="M27">
            <v>2027</v>
          </cell>
          <cell r="N27">
            <v>2028</v>
          </cell>
          <cell r="O27">
            <v>2029</v>
          </cell>
          <cell r="P27">
            <v>2030</v>
          </cell>
          <cell r="Q27">
            <v>2031</v>
          </cell>
          <cell r="R27">
            <v>2032</v>
          </cell>
          <cell r="S27">
            <v>2033</v>
          </cell>
          <cell r="T27">
            <v>2034</v>
          </cell>
          <cell r="U27">
            <v>2035</v>
          </cell>
          <cell r="V27">
            <v>2036</v>
          </cell>
          <cell r="W27">
            <v>2037</v>
          </cell>
          <cell r="X27">
            <v>2038</v>
          </cell>
        </row>
        <row r="46">
          <cell r="B46" t="str">
            <v>ACPM</v>
          </cell>
          <cell r="C46">
            <v>65.028739999999999</v>
          </cell>
          <cell r="D46">
            <v>64.162999999999997</v>
          </cell>
          <cell r="E46">
            <v>64.162999999999997</v>
          </cell>
          <cell r="F46">
            <v>64.162999999999997</v>
          </cell>
          <cell r="G46">
            <v>64.162999999999997</v>
          </cell>
          <cell r="H46">
            <v>64.162999999999997</v>
          </cell>
          <cell r="I46">
            <v>64.162999999999997</v>
          </cell>
          <cell r="J46">
            <v>64.162999999999997</v>
          </cell>
          <cell r="K46">
            <v>76.75</v>
          </cell>
          <cell r="L46">
            <v>76.75</v>
          </cell>
          <cell r="M46">
            <v>76.75</v>
          </cell>
          <cell r="N46">
            <v>76.75</v>
          </cell>
          <cell r="O46">
            <v>76.75</v>
          </cell>
          <cell r="P46">
            <v>76.75</v>
          </cell>
          <cell r="Q46">
            <v>76.75</v>
          </cell>
          <cell r="R46">
            <v>76.75</v>
          </cell>
          <cell r="S46">
            <v>76.75</v>
          </cell>
          <cell r="T46">
            <v>76.75</v>
          </cell>
          <cell r="U46">
            <v>76.75</v>
          </cell>
          <cell r="V46">
            <v>76.75</v>
          </cell>
          <cell r="W46">
            <v>76.75</v>
          </cell>
          <cell r="X46">
            <v>76.75</v>
          </cell>
        </row>
        <row r="47">
          <cell r="B47" t="str">
            <v>Gasolina</v>
          </cell>
          <cell r="C47">
            <v>62.698719999999994</v>
          </cell>
          <cell r="D47">
            <v>61.863999999999997</v>
          </cell>
          <cell r="E47">
            <v>61.863999999999997</v>
          </cell>
          <cell r="F47">
            <v>61.863999999999997</v>
          </cell>
          <cell r="G47">
            <v>61.863999999999997</v>
          </cell>
          <cell r="H47">
            <v>61.863999999999997</v>
          </cell>
          <cell r="I47">
            <v>61.863999999999997</v>
          </cell>
          <cell r="J47">
            <v>61.863999999999997</v>
          </cell>
          <cell r="K47">
            <v>74</v>
          </cell>
          <cell r="L47">
            <v>74</v>
          </cell>
          <cell r="M47">
            <v>74</v>
          </cell>
          <cell r="N47">
            <v>74</v>
          </cell>
          <cell r="O47">
            <v>74</v>
          </cell>
          <cell r="P47">
            <v>74</v>
          </cell>
          <cell r="Q47">
            <v>74</v>
          </cell>
          <cell r="R47">
            <v>74</v>
          </cell>
          <cell r="S47">
            <v>74</v>
          </cell>
          <cell r="T47">
            <v>74</v>
          </cell>
          <cell r="U47">
            <v>74</v>
          </cell>
          <cell r="V47">
            <v>74</v>
          </cell>
          <cell r="W47">
            <v>74</v>
          </cell>
          <cell r="X47">
            <v>74</v>
          </cell>
        </row>
        <row r="48">
          <cell r="B48" t="str">
            <v>Jet</v>
          </cell>
          <cell r="C48">
            <v>21.109000000000002</v>
          </cell>
          <cell r="D48">
            <v>21.109000000000002</v>
          </cell>
          <cell r="E48">
            <v>21.109000000000002</v>
          </cell>
          <cell r="F48">
            <v>21.109000000000002</v>
          </cell>
          <cell r="G48">
            <v>21.109000000000002</v>
          </cell>
          <cell r="H48">
            <v>21.109000000000002</v>
          </cell>
          <cell r="I48">
            <v>21.109000000000002</v>
          </cell>
          <cell r="J48">
            <v>21.109000000000002</v>
          </cell>
          <cell r="K48">
            <v>25.25</v>
          </cell>
          <cell r="L48">
            <v>25.25</v>
          </cell>
          <cell r="M48">
            <v>25.25</v>
          </cell>
          <cell r="N48">
            <v>25.25</v>
          </cell>
          <cell r="O48">
            <v>25.25</v>
          </cell>
          <cell r="P48">
            <v>25.25</v>
          </cell>
          <cell r="Q48">
            <v>25.25</v>
          </cell>
          <cell r="R48">
            <v>25.25</v>
          </cell>
          <cell r="S48">
            <v>25.25</v>
          </cell>
          <cell r="T48">
            <v>25.25</v>
          </cell>
          <cell r="U48">
            <v>25.25</v>
          </cell>
          <cell r="V48">
            <v>25.25</v>
          </cell>
          <cell r="W48">
            <v>25.25</v>
          </cell>
          <cell r="X48">
            <v>25.25</v>
          </cell>
        </row>
        <row r="49">
          <cell r="B49" t="str">
            <v>Otros</v>
          </cell>
          <cell r="C49">
            <v>61.864000000000004</v>
          </cell>
          <cell r="D49">
            <v>61.864000000000004</v>
          </cell>
          <cell r="E49">
            <v>61.864000000000004</v>
          </cell>
          <cell r="F49">
            <v>61.864000000000004</v>
          </cell>
          <cell r="G49">
            <v>61.864000000000004</v>
          </cell>
          <cell r="H49">
            <v>61.864000000000004</v>
          </cell>
          <cell r="I49">
            <v>61.864000000000004</v>
          </cell>
          <cell r="J49">
            <v>61.864000000000004</v>
          </cell>
          <cell r="K49">
            <v>74.000000000000014</v>
          </cell>
          <cell r="L49">
            <v>74.000000000000014</v>
          </cell>
          <cell r="M49">
            <v>74.000000000000014</v>
          </cell>
          <cell r="N49">
            <v>74.000000000000014</v>
          </cell>
          <cell r="O49">
            <v>74.000000000000014</v>
          </cell>
          <cell r="P49">
            <v>74.000000000000014</v>
          </cell>
          <cell r="Q49">
            <v>74.000000000000014</v>
          </cell>
          <cell r="R49">
            <v>74.000000000000014</v>
          </cell>
          <cell r="S49">
            <v>74.000000000000014</v>
          </cell>
          <cell r="T49">
            <v>74.000000000000014</v>
          </cell>
          <cell r="U49">
            <v>74.000000000000014</v>
          </cell>
          <cell r="V49">
            <v>74.000000000000014</v>
          </cell>
          <cell r="W49">
            <v>74.000000000000014</v>
          </cell>
          <cell r="X49">
            <v>74.000000000000014</v>
          </cell>
        </row>
      </sheetData>
      <sheetData sheetId="1">
        <row r="2">
          <cell r="B2">
            <v>2018</v>
          </cell>
          <cell r="C2">
            <v>2019</v>
          </cell>
          <cell r="D2">
            <v>2020</v>
          </cell>
          <cell r="E2">
            <v>2021</v>
          </cell>
          <cell r="F2">
            <v>2022</v>
          </cell>
          <cell r="G2">
            <v>2023</v>
          </cell>
          <cell r="H2">
            <v>2024</v>
          </cell>
          <cell r="I2">
            <v>2025</v>
          </cell>
          <cell r="J2">
            <v>2026</v>
          </cell>
          <cell r="K2">
            <v>2027</v>
          </cell>
          <cell r="L2">
            <v>2028</v>
          </cell>
          <cell r="M2">
            <v>2029</v>
          </cell>
          <cell r="N2">
            <v>2030</v>
          </cell>
          <cell r="O2">
            <v>2031</v>
          </cell>
          <cell r="P2">
            <v>2032</v>
          </cell>
          <cell r="Q2">
            <v>2033</v>
          </cell>
          <cell r="R2">
            <v>2034</v>
          </cell>
          <cell r="S2">
            <v>2035</v>
          </cell>
          <cell r="T2">
            <v>2036</v>
          </cell>
          <cell r="U2">
            <v>2037</v>
          </cell>
          <cell r="V2">
            <v>2038</v>
          </cell>
        </row>
        <row r="3">
          <cell r="A3" t="str">
            <v xml:space="preserve">Oferta </v>
          </cell>
          <cell r="B3">
            <v>261.61246</v>
          </cell>
          <cell r="C3">
            <v>259.91199999999998</v>
          </cell>
          <cell r="D3">
            <v>259.91199999999998</v>
          </cell>
          <cell r="E3">
            <v>259.91199999999998</v>
          </cell>
          <cell r="F3">
            <v>259.91199999999998</v>
          </cell>
          <cell r="G3">
            <v>259.91199999999998</v>
          </cell>
          <cell r="H3">
            <v>259.91199999999998</v>
          </cell>
          <cell r="I3">
            <v>259.91199999999998</v>
          </cell>
          <cell r="J3">
            <v>288.77600000000001</v>
          </cell>
          <cell r="K3">
            <v>288.77600000000001</v>
          </cell>
          <cell r="L3">
            <v>288.77600000000001</v>
          </cell>
          <cell r="M3">
            <v>288.77600000000001</v>
          </cell>
          <cell r="N3">
            <v>288.77600000000001</v>
          </cell>
          <cell r="O3">
            <v>288.77600000000001</v>
          </cell>
          <cell r="P3">
            <v>288.77600000000001</v>
          </cell>
          <cell r="Q3">
            <v>288.77600000000001</v>
          </cell>
          <cell r="R3">
            <v>288.77600000000001</v>
          </cell>
          <cell r="S3">
            <v>288.77600000000001</v>
          </cell>
          <cell r="T3">
            <v>288.77600000000001</v>
          </cell>
          <cell r="U3">
            <v>288.77600000000001</v>
          </cell>
          <cell r="V3">
            <v>288.77600000000001</v>
          </cell>
        </row>
        <row r="4">
          <cell r="A4" t="str">
            <v>Demanda</v>
          </cell>
          <cell r="B4">
            <v>288.97369717234596</v>
          </cell>
          <cell r="C4">
            <v>296.5189534973739</v>
          </cell>
          <cell r="D4">
            <v>303.57707289366328</v>
          </cell>
          <cell r="E4">
            <v>309.52149200457029</v>
          </cell>
          <cell r="F4">
            <v>314.412265788333</v>
          </cell>
          <cell r="G4">
            <v>318.67167707361347</v>
          </cell>
          <cell r="H4">
            <v>322.94535057307166</v>
          </cell>
          <cell r="I4">
            <v>325.52834308427776</v>
          </cell>
          <cell r="J4">
            <v>330.75806755817462</v>
          </cell>
          <cell r="K4">
            <v>335.45955300640378</v>
          </cell>
          <cell r="L4">
            <v>339.60208710807206</v>
          </cell>
          <cell r="M4">
            <v>343.03816481004321</v>
          </cell>
          <cell r="N4">
            <v>346.0183142475048</v>
          </cell>
          <cell r="O4">
            <v>348.80245753700279</v>
          </cell>
          <cell r="P4">
            <v>351.27408312579081</v>
          </cell>
          <cell r="Q4">
            <v>353.42586917047197</v>
          </cell>
          <cell r="R4">
            <v>355.18134757169656</v>
          </cell>
          <cell r="S4">
            <v>352.13219618786411</v>
          </cell>
          <cell r="T4">
            <v>354.23813092952457</v>
          </cell>
          <cell r="U4">
            <v>356.29768631522921</v>
          </cell>
          <cell r="V4">
            <v>358.28436203220701</v>
          </cell>
        </row>
      </sheetData>
      <sheetData sheetId="2">
        <row r="6">
          <cell r="B6">
            <v>2018</v>
          </cell>
          <cell r="C6">
            <v>2019</v>
          </cell>
          <cell r="D6">
            <v>2020</v>
          </cell>
          <cell r="E6">
            <v>2021</v>
          </cell>
          <cell r="F6">
            <v>2022</v>
          </cell>
          <cell r="G6">
            <v>2023</v>
          </cell>
          <cell r="H6">
            <v>2024</v>
          </cell>
          <cell r="I6">
            <v>2025</v>
          </cell>
          <cell r="J6">
            <v>2026</v>
          </cell>
          <cell r="K6">
            <v>2027</v>
          </cell>
          <cell r="L6">
            <v>2028</v>
          </cell>
          <cell r="M6">
            <v>2029</v>
          </cell>
          <cell r="N6">
            <v>2030</v>
          </cell>
          <cell r="O6">
            <v>2031</v>
          </cell>
          <cell r="P6">
            <v>2032</v>
          </cell>
          <cell r="Q6">
            <v>2033</v>
          </cell>
          <cell r="R6">
            <v>2034</v>
          </cell>
          <cell r="S6">
            <v>2035</v>
          </cell>
          <cell r="T6">
            <v>2036</v>
          </cell>
          <cell r="U6">
            <v>2037</v>
          </cell>
          <cell r="V6">
            <v>2038</v>
          </cell>
        </row>
        <row r="7">
          <cell r="A7" t="str">
            <v>Apiay</v>
          </cell>
          <cell r="B7">
            <v>251.07700616438356</v>
          </cell>
          <cell r="C7">
            <v>254.46532377049175</v>
          </cell>
          <cell r="D7">
            <v>226.40190705142606</v>
          </cell>
          <cell r="E7">
            <v>202.5167054794521</v>
          </cell>
          <cell r="F7">
            <v>206.94944589041097</v>
          </cell>
          <cell r="G7">
            <v>215.2830681320072</v>
          </cell>
          <cell r="H7">
            <v>232.99002729872575</v>
          </cell>
          <cell r="I7">
            <v>199.71793365066583</v>
          </cell>
          <cell r="J7">
            <v>183.62568652681531</v>
          </cell>
          <cell r="K7">
            <v>150.69560519337176</v>
          </cell>
          <cell r="L7">
            <v>121.8430748180714</v>
          </cell>
          <cell r="M7">
            <v>99.39518471568114</v>
          </cell>
          <cell r="N7">
            <v>81.122070998050503</v>
          </cell>
          <cell r="O7">
            <v>68.390390693640313</v>
          </cell>
          <cell r="P7">
            <v>57.392164683868565</v>
          </cell>
          <cell r="Q7">
            <v>43.769180048657134</v>
          </cell>
          <cell r="R7">
            <v>23.549675868569867</v>
          </cell>
          <cell r="S7">
            <v>17.525334236478727</v>
          </cell>
          <cell r="T7">
            <v>2.0184273682115448</v>
          </cell>
          <cell r="U7">
            <v>1.5572443802830878</v>
          </cell>
          <cell r="V7">
            <v>1.1981697431001426</v>
          </cell>
        </row>
        <row r="8">
          <cell r="A8" t="str">
            <v>Araguaney</v>
          </cell>
          <cell r="B8">
            <v>40.596404109589031</v>
          </cell>
          <cell r="C8">
            <v>50.19534767759562</v>
          </cell>
          <cell r="D8">
            <v>55.974470547945216</v>
          </cell>
          <cell r="E8">
            <v>52.603978767123294</v>
          </cell>
          <cell r="F8">
            <v>46.785706164383562</v>
          </cell>
          <cell r="G8">
            <v>37.762058743169405</v>
          </cell>
          <cell r="H8">
            <v>32.607195890410956</v>
          </cell>
          <cell r="I8">
            <v>32.747347260273969</v>
          </cell>
          <cell r="J8">
            <v>27.946615753424659</v>
          </cell>
          <cell r="K8">
            <v>21.834227459016393</v>
          </cell>
          <cell r="L8">
            <v>14.312286986301368</v>
          </cell>
          <cell r="M8">
            <v>8.1034363013698645</v>
          </cell>
          <cell r="N8">
            <v>3.4778212328767122</v>
          </cell>
          <cell r="O8">
            <v>1.3672493169398909</v>
          </cell>
          <cell r="P8">
            <v>0.68324246575342462</v>
          </cell>
          <cell r="Q8">
            <v>0.36988150684931509</v>
          </cell>
          <cell r="R8">
            <v>0.25823287671232881</v>
          </cell>
          <cell r="S8">
            <v>7.6368852459016395E-2</v>
          </cell>
          <cell r="T8">
            <v>6.7859589041095889E-2</v>
          </cell>
          <cell r="U8">
            <v>6.2058904109589037E-2</v>
          </cell>
          <cell r="V8">
            <v>5.7803424657534241E-2</v>
          </cell>
        </row>
        <row r="9">
          <cell r="A9" t="str">
            <v>Ayacucho</v>
          </cell>
          <cell r="B9">
            <v>25.276522602739725</v>
          </cell>
          <cell r="C9">
            <v>31.774171448087433</v>
          </cell>
          <cell r="D9">
            <v>32.795541780821914</v>
          </cell>
          <cell r="E9">
            <v>33.277797260273971</v>
          </cell>
          <cell r="F9">
            <v>31.34253904109589</v>
          </cell>
          <cell r="G9">
            <v>28.502888661202185</v>
          </cell>
          <cell r="H9">
            <v>25.889989726027402</v>
          </cell>
          <cell r="I9">
            <v>22.927363698630135</v>
          </cell>
          <cell r="J9">
            <v>20.046096575342467</v>
          </cell>
          <cell r="K9">
            <v>17.516831284153007</v>
          </cell>
          <cell r="L9">
            <v>15.139026027397261</v>
          </cell>
          <cell r="M9">
            <v>13.344541780821917</v>
          </cell>
          <cell r="N9">
            <v>11.682520547945206</v>
          </cell>
          <cell r="O9">
            <v>10.150828551912568</v>
          </cell>
          <cell r="P9">
            <v>8.8743910958904113</v>
          </cell>
          <cell r="Q9">
            <v>7.8602123287671226</v>
          </cell>
          <cell r="R9">
            <v>6.855236301369863</v>
          </cell>
          <cell r="S9">
            <v>6.2074214480874321</v>
          </cell>
          <cell r="T9">
            <v>5.6998363013698627</v>
          </cell>
          <cell r="U9">
            <v>4.894246575342466</v>
          </cell>
          <cell r="V9">
            <v>4.2649589041095899</v>
          </cell>
        </row>
        <row r="10">
          <cell r="A10" t="str">
            <v>Banadia</v>
          </cell>
          <cell r="B10">
            <v>0.11001095890410958</v>
          </cell>
          <cell r="C10">
            <v>0.19145901639344262</v>
          </cell>
          <cell r="D10">
            <v>0.18347945205479452</v>
          </cell>
          <cell r="E10">
            <v>0.17533972602739725</v>
          </cell>
          <cell r="F10">
            <v>0.16758630136986302</v>
          </cell>
          <cell r="G10">
            <v>0.15975409836065574</v>
          </cell>
          <cell r="H10">
            <v>0.15314794520547945</v>
          </cell>
          <cell r="I10">
            <v>0.14641369863013698</v>
          </cell>
          <cell r="J10">
            <v>0.13999726027397261</v>
          </cell>
          <cell r="K10">
            <v>0.13350819672131145</v>
          </cell>
          <cell r="L10">
            <v>0.12803835616438358</v>
          </cell>
          <cell r="M10">
            <v>0.12245479452054794</v>
          </cell>
          <cell r="N10">
            <v>6.8493150684931503E-2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Caño Limon</v>
          </cell>
          <cell r="B11">
            <v>50.13423698630136</v>
          </cell>
          <cell r="C11">
            <v>46.765129781420768</v>
          </cell>
          <cell r="D11">
            <v>35.646065753424665</v>
          </cell>
          <cell r="E11">
            <v>27.480558219178082</v>
          </cell>
          <cell r="F11">
            <v>21.667823287671229</v>
          </cell>
          <cell r="G11">
            <v>16.737119535519128</v>
          </cell>
          <cell r="H11">
            <v>7.8003808219178081</v>
          </cell>
          <cell r="I11">
            <v>0.49091232876712332</v>
          </cell>
          <cell r="J11">
            <v>0.37704657534246577</v>
          </cell>
          <cell r="K11">
            <v>0.30202185792349728</v>
          </cell>
          <cell r="L11">
            <v>0.2515849315068493</v>
          </cell>
          <cell r="M11">
            <v>0.21271917808219176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CIB</v>
          </cell>
          <cell r="B12">
            <v>91.049679429536525</v>
          </cell>
          <cell r="C12">
            <v>106.19187037764803</v>
          </cell>
          <cell r="D12">
            <v>117.50778462834046</v>
          </cell>
          <cell r="E12">
            <v>127.10928082191779</v>
          </cell>
          <cell r="F12">
            <v>134.26574532521664</v>
          </cell>
          <cell r="G12">
            <v>133.78446690317759</v>
          </cell>
          <cell r="H12">
            <v>123.74232004001092</v>
          </cell>
          <cell r="I12">
            <v>106.85793114986657</v>
          </cell>
          <cell r="J12">
            <v>98.437733424247099</v>
          </cell>
          <cell r="K12">
            <v>84.050465665493974</v>
          </cell>
          <cell r="L12">
            <v>71.35392774416934</v>
          </cell>
          <cell r="M12">
            <v>59.568349797898392</v>
          </cell>
          <cell r="N12">
            <v>52.275266249409967</v>
          </cell>
          <cell r="O12">
            <v>40.02042603885436</v>
          </cell>
          <cell r="P12">
            <v>25.065343812186246</v>
          </cell>
          <cell r="Q12">
            <v>19.587669834711491</v>
          </cell>
          <cell r="R12">
            <v>7.8546954998377965</v>
          </cell>
          <cell r="S12">
            <v>6.2061726825321841</v>
          </cell>
          <cell r="T12">
            <v>5.548085789958928</v>
          </cell>
          <cell r="U12">
            <v>4.7780989649777332</v>
          </cell>
          <cell r="V12">
            <v>4.2784399296614559</v>
          </cell>
        </row>
        <row r="13">
          <cell r="A13" t="str">
            <v>Coveñas</v>
          </cell>
          <cell r="B13">
            <v>1.0174164383561641</v>
          </cell>
          <cell r="C13">
            <v>0.91389754098360654</v>
          </cell>
          <cell r="D13">
            <v>0.84600136986301377</v>
          </cell>
          <cell r="E13">
            <v>0.71030684931506849</v>
          </cell>
          <cell r="F13">
            <v>0.6306979452054795</v>
          </cell>
          <cell r="G13">
            <v>0.57003142076502733</v>
          </cell>
          <cell r="H13">
            <v>0.53182465753424646</v>
          </cell>
          <cell r="I13">
            <v>0.43650342465753428</v>
          </cell>
          <cell r="J13">
            <v>0.39321027397260278</v>
          </cell>
          <cell r="K13">
            <v>0.26129918032786886</v>
          </cell>
          <cell r="L13">
            <v>0.22619041095890413</v>
          </cell>
          <cell r="M13">
            <v>0.1694486301369863</v>
          </cell>
          <cell r="N13">
            <v>0.11898013698630137</v>
          </cell>
          <cell r="O13">
            <v>8.1704918032786872E-2</v>
          </cell>
          <cell r="P13">
            <v>7.1384931506849311E-2</v>
          </cell>
          <cell r="Q13">
            <v>4.8799315068493145E-2</v>
          </cell>
          <cell r="R13">
            <v>1.3138356164383563E-2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Orito</v>
          </cell>
          <cell r="B14">
            <v>41.910975244886473</v>
          </cell>
          <cell r="C14">
            <v>58.560508879781423</v>
          </cell>
          <cell r="D14">
            <v>73.242792465753411</v>
          </cell>
          <cell r="E14">
            <v>68.394970547945206</v>
          </cell>
          <cell r="F14">
            <v>60.891686301369859</v>
          </cell>
          <cell r="G14">
            <v>53.777882476233252</v>
          </cell>
          <cell r="H14">
            <v>39.686765955535591</v>
          </cell>
          <cell r="I14">
            <v>20.819515841387933</v>
          </cell>
          <cell r="J14">
            <v>14.324637250759658</v>
          </cell>
          <cell r="K14">
            <v>10.234931560771479</v>
          </cell>
          <cell r="L14">
            <v>8.0125959512116225</v>
          </cell>
          <cell r="M14">
            <v>6.6102433507118752</v>
          </cell>
          <cell r="N14">
            <v>5.5649973211190211</v>
          </cell>
          <cell r="O14">
            <v>5.0113521226294688</v>
          </cell>
          <cell r="P14">
            <v>4.1264659144559266</v>
          </cell>
          <cell r="Q14">
            <v>4.2526934082506287</v>
          </cell>
          <cell r="R14">
            <v>3.1608213293060059</v>
          </cell>
          <cell r="S14">
            <v>1.9302817882352754</v>
          </cell>
          <cell r="T14">
            <v>1.4520414064203238</v>
          </cell>
          <cell r="U14">
            <v>0.85215252908323136</v>
          </cell>
          <cell r="V14">
            <v>0.34254271822510463</v>
          </cell>
        </row>
        <row r="15">
          <cell r="A15" t="str">
            <v>Porvenir</v>
          </cell>
          <cell r="B15">
            <v>140.05772808219177</v>
          </cell>
          <cell r="C15">
            <v>140.19198907103825</v>
          </cell>
          <cell r="D15">
            <v>117.81232945205484</v>
          </cell>
          <cell r="E15">
            <v>121.14136301369862</v>
          </cell>
          <cell r="F15">
            <v>100.10497945205479</v>
          </cell>
          <cell r="G15">
            <v>76.382163251366137</v>
          </cell>
          <cell r="H15">
            <v>57.25680958904109</v>
          </cell>
          <cell r="I15">
            <v>43.178720547945211</v>
          </cell>
          <cell r="J15">
            <v>33.689349999999997</v>
          </cell>
          <cell r="K15">
            <v>26.636021174863387</v>
          </cell>
          <cell r="L15">
            <v>21.448663698630138</v>
          </cell>
          <cell r="M15">
            <v>17.099165068493154</v>
          </cell>
          <cell r="N15">
            <v>14.037004794520549</v>
          </cell>
          <cell r="O15">
            <v>9.9784685792349723</v>
          </cell>
          <cell r="P15">
            <v>7.0746095890410965</v>
          </cell>
          <cell r="Q15">
            <v>4.5059643835616434</v>
          </cell>
          <cell r="R15">
            <v>4.0206924657534246</v>
          </cell>
          <cell r="S15">
            <v>3.038866803278689</v>
          </cell>
          <cell r="T15">
            <v>0.27923219178082187</v>
          </cell>
          <cell r="U15">
            <v>0.25643835616438354</v>
          </cell>
          <cell r="V15">
            <v>0.24013698630136987</v>
          </cell>
        </row>
        <row r="16">
          <cell r="A16" t="str">
            <v>Rubiales</v>
          </cell>
          <cell r="B16">
            <v>185.13276849315068</v>
          </cell>
          <cell r="C16">
            <v>170.30622882513663</v>
          </cell>
          <cell r="D16">
            <v>156.13350410958904</v>
          </cell>
          <cell r="E16">
            <v>155.64318630136984</v>
          </cell>
          <cell r="F16">
            <v>144.03893972602739</v>
          </cell>
          <cell r="G16">
            <v>148.05580410210342</v>
          </cell>
          <cell r="H16">
            <v>122.48172433268975</v>
          </cell>
          <cell r="I16">
            <v>97.945060673328527</v>
          </cell>
          <cell r="J16">
            <v>71.851416518921738</v>
          </cell>
          <cell r="K16">
            <v>51.389502635544723</v>
          </cell>
          <cell r="L16">
            <v>32.748271345464332</v>
          </cell>
          <cell r="M16">
            <v>18.347422349434659</v>
          </cell>
          <cell r="N16">
            <v>6.7366526726427507</v>
          </cell>
          <cell r="O16">
            <v>4.1600257948079138</v>
          </cell>
          <cell r="P16">
            <v>1.9978369674671039</v>
          </cell>
          <cell r="Q16">
            <v>0.72000839908315628</v>
          </cell>
          <cell r="R16">
            <v>0.46933444295721793</v>
          </cell>
          <cell r="S16">
            <v>0.30593368025491846</v>
          </cell>
          <cell r="T16">
            <v>0.19887671346666427</v>
          </cell>
          <cell r="U16">
            <v>0.12999211791626478</v>
          </cell>
          <cell r="V16">
            <v>8.4734814661534097E-2</v>
          </cell>
        </row>
        <row r="17">
          <cell r="A17" t="str">
            <v>Santiago</v>
          </cell>
          <cell r="B17">
            <v>18.094318493150688</v>
          </cell>
          <cell r="C17">
            <v>19.179665983606554</v>
          </cell>
          <cell r="D17">
            <v>18.333301369863008</v>
          </cell>
          <cell r="E17">
            <v>14.223915068493152</v>
          </cell>
          <cell r="F17">
            <v>11.608284246575343</v>
          </cell>
          <cell r="G17">
            <v>9.0725969945355196</v>
          </cell>
          <cell r="H17">
            <v>6.5002424657534252</v>
          </cell>
          <cell r="I17">
            <v>4.5138171232876703</v>
          </cell>
          <cell r="J17">
            <v>3.4964924657534246</v>
          </cell>
          <cell r="K17">
            <v>2.4655942622950819</v>
          </cell>
          <cell r="L17">
            <v>1.6303917808219175</v>
          </cell>
          <cell r="M17">
            <v>1.1876369863013698</v>
          </cell>
          <cell r="N17">
            <v>0.91992602739726037</v>
          </cell>
          <cell r="O17">
            <v>0.48015027322404374</v>
          </cell>
          <cell r="P17">
            <v>0.44191438356164381</v>
          </cell>
          <cell r="Q17">
            <v>0.39014315068493155</v>
          </cell>
          <cell r="R17">
            <v>0.28623424657534247</v>
          </cell>
          <cell r="S17">
            <v>0.21754986338797813</v>
          </cell>
          <cell r="T17">
            <v>9.2534246575342483E-2</v>
          </cell>
          <cell r="U17">
            <v>5.6465753424657532E-2</v>
          </cell>
          <cell r="V17">
            <v>4.8041095890410959E-2</v>
          </cell>
        </row>
        <row r="18">
          <cell r="A18" t="str">
            <v>Tenay</v>
          </cell>
          <cell r="B18">
            <v>49.451726027397264</v>
          </cell>
          <cell r="C18">
            <v>53.724478029792657</v>
          </cell>
          <cell r="D18">
            <v>51.812928351673044</v>
          </cell>
          <cell r="E18">
            <v>48.471747260273965</v>
          </cell>
          <cell r="F18">
            <v>44.276294625053907</v>
          </cell>
          <cell r="G18">
            <v>39.897655455717718</v>
          </cell>
          <cell r="H18">
            <v>31.772495848963398</v>
          </cell>
          <cell r="I18">
            <v>25.097281101122277</v>
          </cell>
          <cell r="J18">
            <v>18.401755199604011</v>
          </cell>
          <cell r="K18">
            <v>14.162574719192124</v>
          </cell>
          <cell r="L18">
            <v>11.408408441587783</v>
          </cell>
          <cell r="M18">
            <v>8.9026324190867587</v>
          </cell>
          <cell r="N18">
            <v>6.8049547945205475</v>
          </cell>
          <cell r="O18">
            <v>5.608351775956284</v>
          </cell>
          <cell r="P18">
            <v>5.1326965753424654</v>
          </cell>
          <cell r="Q18">
            <v>4.3333356164383554</v>
          </cell>
          <cell r="R18">
            <v>3.1551815068493152</v>
          </cell>
          <cell r="S18">
            <v>2.5486810109289619</v>
          </cell>
          <cell r="T18">
            <v>2.209254109589041</v>
          </cell>
          <cell r="U18">
            <v>1.8080130136986299</v>
          </cell>
          <cell r="V18">
            <v>1.321577397260274</v>
          </cell>
        </row>
        <row r="19">
          <cell r="A19" t="str">
            <v>Tibu</v>
          </cell>
          <cell r="B19">
            <v>5.8059630136986309</v>
          </cell>
          <cell r="C19">
            <v>9.3831905737704915</v>
          </cell>
          <cell r="D19">
            <v>13.11696006063328</v>
          </cell>
          <cell r="E19">
            <v>15.974755479452055</v>
          </cell>
          <cell r="F19">
            <v>17.464065753424656</v>
          </cell>
          <cell r="G19">
            <v>15.741347706557553</v>
          </cell>
          <cell r="H19">
            <v>14.15332356822864</v>
          </cell>
          <cell r="I19">
            <v>12.71441675796417</v>
          </cell>
          <cell r="J19">
            <v>11.441816291234263</v>
          </cell>
          <cell r="K19">
            <v>10.330888145341444</v>
          </cell>
          <cell r="L19">
            <v>9.3741817682748252</v>
          </cell>
          <cell r="M19">
            <v>7.6556613543882284</v>
          </cell>
          <cell r="N19">
            <v>4.5862157534246579</v>
          </cell>
          <cell r="O19">
            <v>4.1855683060109286</v>
          </cell>
          <cell r="P19">
            <v>3.8728561643835615</v>
          </cell>
          <cell r="Q19">
            <v>3.2290109589041096</v>
          </cell>
          <cell r="R19">
            <v>2.9336691780821922</v>
          </cell>
          <cell r="S19">
            <v>2.7027137978142077</v>
          </cell>
          <cell r="T19">
            <v>2.4924671232876707</v>
          </cell>
          <cell r="U19">
            <v>1.8471595890410961</v>
          </cell>
          <cell r="V19">
            <v>1.6520027397260273</v>
          </cell>
        </row>
        <row r="20">
          <cell r="A20" t="str">
            <v>Vasconia</v>
          </cell>
          <cell r="B20">
            <v>3.3598349315068496</v>
          </cell>
          <cell r="C20">
            <v>2.8521352459016391</v>
          </cell>
          <cell r="D20">
            <v>2.6558513698630142</v>
          </cell>
          <cell r="E20">
            <v>2.3420479452054792</v>
          </cell>
          <cell r="F20">
            <v>0.51140273972602734</v>
          </cell>
          <cell r="G20">
            <v>0.45485450819672141</v>
          </cell>
          <cell r="H20">
            <v>0.40987602739726031</v>
          </cell>
          <cell r="I20">
            <v>0.29282054794520546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Velasquez 26</v>
          </cell>
          <cell r="B21">
            <v>38.346184931506855</v>
          </cell>
          <cell r="C21">
            <v>40.505271174863388</v>
          </cell>
          <cell r="D21">
            <v>41.272922995733211</v>
          </cell>
          <cell r="E21">
            <v>38.038968493150676</v>
          </cell>
          <cell r="F21">
            <v>13.45302397260274</v>
          </cell>
          <cell r="G21">
            <v>8.3210616503602068</v>
          </cell>
          <cell r="H21">
            <v>5.5355630479107987</v>
          </cell>
          <cell r="I21">
            <v>5.2722291389000313</v>
          </cell>
          <cell r="J21">
            <v>4.8319834580164924</v>
          </cell>
          <cell r="K21">
            <v>4.3395537067797658</v>
          </cell>
          <cell r="L21">
            <v>3.7544496921991479</v>
          </cell>
          <cell r="M21">
            <v>2.6259938356164385</v>
          </cell>
          <cell r="N21">
            <v>1.978580821917808</v>
          </cell>
          <cell r="O21">
            <v>1.6153435792349728</v>
          </cell>
          <cell r="P21">
            <v>1.3360938356164385</v>
          </cell>
          <cell r="Q21">
            <v>1.167849315068493</v>
          </cell>
          <cell r="R21">
            <v>1.4641726027397259</v>
          </cell>
          <cell r="S21">
            <v>0.88410724043715849</v>
          </cell>
          <cell r="T21">
            <v>0.39533630136986303</v>
          </cell>
          <cell r="U21">
            <v>0.38382328767123292</v>
          </cell>
          <cell r="V21">
            <v>0.35288013698630138</v>
          </cell>
        </row>
        <row r="22">
          <cell r="A22" t="str">
            <v>Capacidad de Refinación</v>
          </cell>
          <cell r="B22">
            <v>357</v>
          </cell>
          <cell r="C22">
            <v>357</v>
          </cell>
          <cell r="D22">
            <v>357</v>
          </cell>
          <cell r="E22">
            <v>357</v>
          </cell>
          <cell r="F22">
            <v>357</v>
          </cell>
          <cell r="G22">
            <v>357</v>
          </cell>
          <cell r="H22">
            <v>357</v>
          </cell>
          <cell r="I22">
            <v>398</v>
          </cell>
          <cell r="J22">
            <v>398</v>
          </cell>
          <cell r="K22">
            <v>398</v>
          </cell>
          <cell r="L22">
            <v>398</v>
          </cell>
          <cell r="M22">
            <v>398</v>
          </cell>
          <cell r="N22">
            <v>398</v>
          </cell>
          <cell r="O22">
            <v>398</v>
          </cell>
          <cell r="P22">
            <v>398</v>
          </cell>
          <cell r="Q22">
            <v>398</v>
          </cell>
          <cell r="R22">
            <v>398</v>
          </cell>
          <cell r="S22">
            <v>398</v>
          </cell>
          <cell r="T22">
            <v>398</v>
          </cell>
          <cell r="U22">
            <v>398</v>
          </cell>
          <cell r="V22">
            <v>398</v>
          </cell>
        </row>
      </sheetData>
      <sheetData sheetId="3">
        <row r="3">
          <cell r="E3">
            <v>2018</v>
          </cell>
          <cell r="F3">
            <v>2019</v>
          </cell>
          <cell r="G3">
            <v>2020</v>
          </cell>
          <cell r="H3">
            <v>2021</v>
          </cell>
          <cell r="I3">
            <v>2022</v>
          </cell>
          <cell r="J3">
            <v>2023</v>
          </cell>
          <cell r="K3">
            <v>2024</v>
          </cell>
          <cell r="L3">
            <v>2025</v>
          </cell>
          <cell r="M3">
            <v>2026</v>
          </cell>
          <cell r="N3">
            <v>2027</v>
          </cell>
          <cell r="O3">
            <v>2028</v>
          </cell>
          <cell r="P3">
            <v>2029</v>
          </cell>
          <cell r="Q3">
            <v>2030</v>
          </cell>
          <cell r="R3">
            <v>2031</v>
          </cell>
          <cell r="S3">
            <v>2032</v>
          </cell>
          <cell r="T3">
            <v>2033</v>
          </cell>
          <cell r="U3">
            <v>2034</v>
          </cell>
          <cell r="V3">
            <v>2035</v>
          </cell>
          <cell r="W3">
            <v>2036</v>
          </cell>
          <cell r="X3">
            <v>2037</v>
          </cell>
          <cell r="Y3">
            <v>2038</v>
          </cell>
        </row>
        <row r="4">
          <cell r="D4" t="str">
            <v xml:space="preserve"> Mamonal</v>
          </cell>
          <cell r="E4">
            <v>13871.103563126915</v>
          </cell>
          <cell r="F4">
            <v>14088.563776998022</v>
          </cell>
          <cell r="G4">
            <v>14296.11388439387</v>
          </cell>
          <cell r="H4">
            <v>14491.513269504525</v>
          </cell>
          <cell r="I4">
            <v>14688.272531531557</v>
          </cell>
          <cell r="J4">
            <v>14866.251306930017</v>
          </cell>
          <cell r="K4">
            <v>15018.155275904624</v>
          </cell>
          <cell r="L4">
            <v>15098.785175127154</v>
          </cell>
          <cell r="M4">
            <v>15224.025955813082</v>
          </cell>
          <cell r="N4">
            <v>15296.495432824675</v>
          </cell>
          <cell r="O4">
            <v>15326.931284930504</v>
          </cell>
          <cell r="P4">
            <v>15316.170051363681</v>
          </cell>
          <cell r="Q4">
            <v>15286.043677206311</v>
          </cell>
          <cell r="R4">
            <v>15255.318032917203</v>
          </cell>
          <cell r="S4">
            <v>15234.241945803837</v>
          </cell>
          <cell r="T4">
            <v>15230.272204346948</v>
          </cell>
          <cell r="U4">
            <v>15240.958419039747</v>
          </cell>
          <cell r="V4">
            <v>15192.936958177463</v>
          </cell>
          <cell r="W4">
            <v>15245.715730568327</v>
          </cell>
          <cell r="X4">
            <v>15315.30491683847</v>
          </cell>
          <cell r="Y4">
            <v>15398.816635710698</v>
          </cell>
        </row>
        <row r="5">
          <cell r="D5" t="str">
            <v xml:space="preserve"> Baranoa</v>
          </cell>
          <cell r="E5">
            <v>12943.41909444367</v>
          </cell>
          <cell r="F5">
            <v>13082.733359385282</v>
          </cell>
          <cell r="G5">
            <v>13215.698788489217</v>
          </cell>
          <cell r="H5">
            <v>13340.879947939695</v>
          </cell>
          <cell r="I5">
            <v>13466.932302399335</v>
          </cell>
          <cell r="J5">
            <v>13580.953078101053</v>
          </cell>
          <cell r="K5">
            <v>13678.269223444102</v>
          </cell>
          <cell r="L5">
            <v>13729.924167318848</v>
          </cell>
          <cell r="M5">
            <v>13810.158739847668</v>
          </cell>
          <cell r="N5">
            <v>13856.585770065516</v>
          </cell>
          <cell r="O5">
            <v>13876.08427183057</v>
          </cell>
          <cell r="P5">
            <v>13869.190167766479</v>
          </cell>
          <cell r="Q5">
            <v>13849.889930742074</v>
          </cell>
          <cell r="R5">
            <v>13830.205775775079</v>
          </cell>
          <cell r="S5">
            <v>13816.703537679314</v>
          </cell>
          <cell r="T5">
            <v>13814.16035240772</v>
          </cell>
          <cell r="U5">
            <v>13821.006396189403</v>
          </cell>
          <cell r="V5">
            <v>13790.241805267879</v>
          </cell>
          <cell r="W5">
            <v>13824.054132356421</v>
          </cell>
          <cell r="X5">
            <v>13868.63592578212</v>
          </cell>
          <cell r="Y5">
            <v>13922.137085932687</v>
          </cell>
        </row>
        <row r="6">
          <cell r="D6" t="str">
            <v xml:space="preserve"> Galán</v>
          </cell>
          <cell r="E6">
            <v>37.821970304883401</v>
          </cell>
          <cell r="F6">
            <v>38.414913304270286</v>
          </cell>
          <cell r="G6">
            <v>38.980834679089249</v>
          </cell>
          <cell r="H6">
            <v>39.513625001619417</v>
          </cell>
          <cell r="I6">
            <v>40.050123264481464</v>
          </cell>
          <cell r="J6">
            <v>40.535413272402266</v>
          </cell>
          <cell r="K6">
            <v>40.949605796998803</v>
          </cell>
          <cell r="L6">
            <v>41.169457205374613</v>
          </cell>
          <cell r="M6">
            <v>41.510947921416516</v>
          </cell>
          <cell r="N6">
            <v>41.70854852291653</v>
          </cell>
          <cell r="O6">
            <v>41.791537153872369</v>
          </cell>
          <cell r="P6">
            <v>41.762194783630811</v>
          </cell>
          <cell r="Q6">
            <v>41.680049997991489</v>
          </cell>
          <cell r="R6">
            <v>41.596271198373096</v>
          </cell>
          <cell r="S6">
            <v>41.538803590455885</v>
          </cell>
          <cell r="T6">
            <v>41.527979401679758</v>
          </cell>
          <cell r="U6">
            <v>41.557117219946583</v>
          </cell>
          <cell r="V6">
            <v>41.426178375862207</v>
          </cell>
          <cell r="W6">
            <v>41.570088855155426</v>
          </cell>
          <cell r="X6">
            <v>41.759835844259229</v>
          </cell>
          <cell r="Y6">
            <v>41.987545033864848</v>
          </cell>
        </row>
        <row r="7">
          <cell r="D7" t="str">
            <v xml:space="preserve"> Lisama</v>
          </cell>
          <cell r="E7">
            <v>8996.4542309133958</v>
          </cell>
          <cell r="F7">
            <v>9105.6923178761699</v>
          </cell>
          <cell r="G7">
            <v>9209.9522019130691</v>
          </cell>
          <cell r="H7">
            <v>9308.108341113053</v>
          </cell>
          <cell r="I7">
            <v>9406.9475953997226</v>
          </cell>
          <cell r="J7">
            <v>9496.3527357626808</v>
          </cell>
          <cell r="K7">
            <v>9572.6595630091324</v>
          </cell>
          <cell r="L7">
            <v>9613.1628614575129</v>
          </cell>
          <cell r="M7">
            <v>9676.0758102140353</v>
          </cell>
          <cell r="N7">
            <v>9712.4798350745623</v>
          </cell>
          <cell r="O7">
            <v>9727.7688582937408</v>
          </cell>
          <cell r="P7">
            <v>9722.3631036167208</v>
          </cell>
          <cell r="Q7">
            <v>9707.2295423022515</v>
          </cell>
          <cell r="R7">
            <v>9691.7949460462642</v>
          </cell>
          <cell r="S7">
            <v>9681.2076694316602</v>
          </cell>
          <cell r="T7">
            <v>9679.2135255155481</v>
          </cell>
          <cell r="U7">
            <v>9684.5815955138914</v>
          </cell>
          <cell r="V7">
            <v>9660.4586885031276</v>
          </cell>
          <cell r="W7">
            <v>9686.9713642040697</v>
          </cell>
          <cell r="X7">
            <v>9721.9285154278405</v>
          </cell>
          <cell r="Y7">
            <v>9763.8794555385812</v>
          </cell>
        </row>
        <row r="8">
          <cell r="D8" t="str">
            <v xml:space="preserve"> Ayacucho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D9" t="str">
            <v xml:space="preserve"> Chimitá</v>
          </cell>
          <cell r="E9">
            <v>10089.976710217219</v>
          </cell>
          <cell r="F9">
            <v>10216.358179546081</v>
          </cell>
          <cell r="G9">
            <v>10336.980186970381</v>
          </cell>
          <cell r="H9">
            <v>10450.540552596058</v>
          </cell>
          <cell r="I9">
            <v>10564.891238619835</v>
          </cell>
          <cell r="J9">
            <v>10668.32725913962</v>
          </cell>
          <cell r="K9">
            <v>10756.60937040102</v>
          </cell>
          <cell r="L9">
            <v>10803.469092251662</v>
          </cell>
          <cell r="M9">
            <v>10876.255344050176</v>
          </cell>
          <cell r="N9">
            <v>10918.372468940195</v>
          </cell>
          <cell r="O9">
            <v>10936.060889460605</v>
          </cell>
          <cell r="P9">
            <v>10929.806777566961</v>
          </cell>
          <cell r="Q9">
            <v>10912.298216512125</v>
          </cell>
          <cell r="R9">
            <v>10894.441377312862</v>
          </cell>
          <cell r="S9">
            <v>10882.192576441779</v>
          </cell>
          <cell r="T9">
            <v>10879.885479666484</v>
          </cell>
          <cell r="U9">
            <v>10886.095992800809</v>
          </cell>
          <cell r="V9">
            <v>10858.187334591305</v>
          </cell>
          <cell r="W9">
            <v>10888.860802097803</v>
          </cell>
          <cell r="X9">
            <v>10929.303986870136</v>
          </cell>
          <cell r="Y9">
            <v>10977.838537394889</v>
          </cell>
        </row>
        <row r="10">
          <cell r="D10" t="str">
            <v xml:space="preserve"> Sebastopol</v>
          </cell>
          <cell r="E10">
            <v>1531.7326820527212</v>
          </cell>
          <cell r="F10">
            <v>1555.7459781193725</v>
          </cell>
          <cell r="G10">
            <v>1578.6649391966198</v>
          </cell>
          <cell r="H10">
            <v>1600.2421426876681</v>
          </cell>
          <cell r="I10">
            <v>1621.9695121627642</v>
          </cell>
          <cell r="J10">
            <v>1641.6230246427826</v>
          </cell>
          <cell r="K10">
            <v>1658.3971964131126</v>
          </cell>
          <cell r="L10">
            <v>1667.3008464527584</v>
          </cell>
          <cell r="M10">
            <v>1681.1307047642763</v>
          </cell>
          <cell r="N10">
            <v>1689.1332307265941</v>
          </cell>
          <cell r="O10">
            <v>1692.4941449584328</v>
          </cell>
          <cell r="P10">
            <v>1691.3058232738249</v>
          </cell>
          <cell r="Q10">
            <v>1687.9790835030067</v>
          </cell>
          <cell r="R10">
            <v>1684.5861686335754</v>
          </cell>
          <cell r="S10">
            <v>1682.258817295276</v>
          </cell>
          <cell r="T10">
            <v>1681.820453995547</v>
          </cell>
          <cell r="U10">
            <v>1683.000491634074</v>
          </cell>
          <cell r="V10">
            <v>1677.6976661805741</v>
          </cell>
          <cell r="W10">
            <v>1683.5258232714502</v>
          </cell>
          <cell r="X10">
            <v>1691.2102897915315</v>
          </cell>
          <cell r="Y10">
            <v>1700.4321681048787</v>
          </cell>
        </row>
        <row r="11">
          <cell r="D11" t="str">
            <v xml:space="preserve"> Salgar</v>
          </cell>
          <cell r="E11">
            <v>607.72740498249925</v>
          </cell>
          <cell r="F11">
            <v>617.25487558794805</v>
          </cell>
          <cell r="G11">
            <v>626.34815988198329</v>
          </cell>
          <cell r="H11">
            <v>634.90909093610242</v>
          </cell>
          <cell r="I11">
            <v>643.52960156626045</v>
          </cell>
          <cell r="J11">
            <v>651.32729255909487</v>
          </cell>
          <cell r="K11">
            <v>657.98258169678707</v>
          </cell>
          <cell r="L11">
            <v>661.51517729709428</v>
          </cell>
          <cell r="M11">
            <v>667.00228611275975</v>
          </cell>
          <cell r="N11">
            <v>670.17735340313504</v>
          </cell>
          <cell r="O11">
            <v>671.5108234716505</v>
          </cell>
          <cell r="P11">
            <v>671.0393471741653</v>
          </cell>
          <cell r="Q11">
            <v>669.7194361011301</v>
          </cell>
          <cell r="R11">
            <v>668.37326951926752</v>
          </cell>
          <cell r="S11">
            <v>667.44987393864199</v>
          </cell>
          <cell r="T11">
            <v>667.27594973260693</v>
          </cell>
          <cell r="U11">
            <v>667.74413926740397</v>
          </cell>
          <cell r="V11">
            <v>665.64020012078231</v>
          </cell>
          <cell r="W11">
            <v>667.95256886904303</v>
          </cell>
          <cell r="X11">
            <v>671.00144348773017</v>
          </cell>
          <cell r="Y11">
            <v>674.66029874498304</v>
          </cell>
        </row>
        <row r="12">
          <cell r="D12" t="str">
            <v xml:space="preserve"> Mansilla</v>
          </cell>
          <cell r="E12">
            <v>18931.453179350945</v>
          </cell>
          <cell r="F12">
            <v>19228.245560615847</v>
          </cell>
          <cell r="G12">
            <v>19511.512506367639</v>
          </cell>
          <cell r="H12">
            <v>19778.195996521208</v>
          </cell>
          <cell r="I12">
            <v>20046.735463458092</v>
          </cell>
          <cell r="J12">
            <v>20289.643090673198</v>
          </cell>
          <cell r="K12">
            <v>20496.963500567977</v>
          </cell>
          <cell r="L12">
            <v>20607.008181226607</v>
          </cell>
          <cell r="M12">
            <v>20777.938342976948</v>
          </cell>
          <cell r="N12">
            <v>20876.84557878074</v>
          </cell>
          <cell r="O12">
            <v>20918.384805021313</v>
          </cell>
          <cell r="P12">
            <v>20903.697740758889</v>
          </cell>
          <cell r="Q12">
            <v>20862.580893838363</v>
          </cell>
          <cell r="R12">
            <v>20820.64615565279</v>
          </cell>
          <cell r="S12">
            <v>20791.881252083673</v>
          </cell>
          <cell r="T12">
            <v>20786.463299994772</v>
          </cell>
          <cell r="U12">
            <v>20801.047977572915</v>
          </cell>
          <cell r="V12">
            <v>20735.50769566376</v>
          </cell>
          <cell r="W12">
            <v>20807.540815006723</v>
          </cell>
          <cell r="X12">
            <v>20902.51699449142</v>
          </cell>
          <cell r="Y12">
            <v>21016.494818141975</v>
          </cell>
        </row>
        <row r="13">
          <cell r="D13" t="str">
            <v xml:space="preserve"> Puente Aranda</v>
          </cell>
          <cell r="E13">
            <v>16208.155292495909</v>
          </cell>
          <cell r="F13">
            <v>16462.253958858091</v>
          </cell>
          <cell r="G13">
            <v>16704.772829569181</v>
          </cell>
          <cell r="H13">
            <v>16933.093782081611</v>
          </cell>
          <cell r="I13">
            <v>17163.003728298761</v>
          </cell>
          <cell r="J13">
            <v>17370.968986239364</v>
          </cell>
          <cell r="K13">
            <v>17548.466263761809</v>
          </cell>
          <cell r="L13">
            <v>17642.680968588251</v>
          </cell>
          <cell r="M13">
            <v>17789.022751206547</v>
          </cell>
          <cell r="N13">
            <v>17873.702137531098</v>
          </cell>
          <cell r="O13">
            <v>17909.265927762041</v>
          </cell>
          <cell r="P13">
            <v>17896.691604169391</v>
          </cell>
          <cell r="Q13">
            <v>17861.489433807074</v>
          </cell>
          <cell r="R13">
            <v>17825.587026198809</v>
          </cell>
          <cell r="S13">
            <v>17800.959966690749</v>
          </cell>
          <cell r="T13">
            <v>17796.321389398647</v>
          </cell>
          <cell r="U13">
            <v>17808.808054676691</v>
          </cell>
          <cell r="V13">
            <v>17752.695771217321</v>
          </cell>
          <cell r="W13">
            <v>17814.366894582909</v>
          </cell>
          <cell r="X13">
            <v>17895.680708773092</v>
          </cell>
          <cell r="Y13">
            <v>17993.262772237926</v>
          </cell>
        </row>
        <row r="14">
          <cell r="D14" t="str">
            <v xml:space="preserve"> Tocancipá</v>
          </cell>
          <cell r="E14">
            <v>1154.8171731632365</v>
          </cell>
          <cell r="F14">
            <v>1172.921485362712</v>
          </cell>
          <cell r="G14">
            <v>1190.2007470466733</v>
          </cell>
          <cell r="H14">
            <v>1206.4684192275056</v>
          </cell>
          <cell r="I14">
            <v>1222.8493058479294</v>
          </cell>
          <cell r="J14">
            <v>1237.6666522366527</v>
          </cell>
          <cell r="K14">
            <v>1250.3131811335929</v>
          </cell>
          <cell r="L14">
            <v>1257.025898104441</v>
          </cell>
          <cell r="M14">
            <v>1267.4526246917146</v>
          </cell>
          <cell r="N14">
            <v>1273.4859583916818</v>
          </cell>
          <cell r="O14">
            <v>1276.0198479651904</v>
          </cell>
          <cell r="P14">
            <v>1275.1239381862151</v>
          </cell>
          <cell r="Q14">
            <v>1272.6158137184145</v>
          </cell>
          <cell r="R14">
            <v>1270.0577979469881</v>
          </cell>
          <cell r="S14">
            <v>1268.303141064006</v>
          </cell>
          <cell r="T14">
            <v>1267.9726464075015</v>
          </cell>
          <cell r="U14">
            <v>1268.8623106066902</v>
          </cell>
          <cell r="V14">
            <v>1264.8643585020307</v>
          </cell>
          <cell r="W14">
            <v>1269.2583731857267</v>
          </cell>
          <cell r="X14">
            <v>1275.0519127556308</v>
          </cell>
          <cell r="Y14">
            <v>1282.0045511434225</v>
          </cell>
        </row>
        <row r="15">
          <cell r="D15" t="str">
            <v xml:space="preserve"> Gualanday</v>
          </cell>
          <cell r="E15">
            <v>5122.5370678305826</v>
          </cell>
          <cell r="F15">
            <v>5202.8441610091149</v>
          </cell>
          <cell r="G15">
            <v>5279.4914957888568</v>
          </cell>
          <cell r="H15">
            <v>5351.6516226818167</v>
          </cell>
          <cell r="I15">
            <v>5424.3139460928933</v>
          </cell>
          <cell r="J15">
            <v>5490.040719028917</v>
          </cell>
          <cell r="K15">
            <v>5546.1381815185996</v>
          </cell>
          <cell r="L15">
            <v>5575.9144459422023</v>
          </cell>
          <cell r="M15">
            <v>5622.1653111706273</v>
          </cell>
          <cell r="N15">
            <v>5648.9279678394887</v>
          </cell>
          <cell r="O15">
            <v>5660.167793127619</v>
          </cell>
          <cell r="P15">
            <v>5656.1937172661883</v>
          </cell>
          <cell r="Q15">
            <v>5645.0681808127874</v>
          </cell>
          <cell r="R15">
            <v>5633.7213365557573</v>
          </cell>
          <cell r="S15">
            <v>5625.938030995987</v>
          </cell>
          <cell r="T15">
            <v>5624.4720230702242</v>
          </cell>
          <cell r="U15">
            <v>5628.4183947939691</v>
          </cell>
          <cell r="V15">
            <v>5610.6842821331456</v>
          </cell>
          <cell r="W15">
            <v>5630.1752488566226</v>
          </cell>
          <cell r="X15">
            <v>5655.8742269203849</v>
          </cell>
          <cell r="Y15">
            <v>5686.7147345681278</v>
          </cell>
        </row>
        <row r="16">
          <cell r="D16" t="str">
            <v xml:space="preserve"> Neiva</v>
          </cell>
          <cell r="E16">
            <v>3554.8276661110312</v>
          </cell>
          <cell r="F16">
            <v>3610.5574486066621</v>
          </cell>
          <cell r="G16">
            <v>3663.7475109919187</v>
          </cell>
          <cell r="H16">
            <v>3713.8236377378039</v>
          </cell>
          <cell r="I16">
            <v>3764.2482679796676</v>
          </cell>
          <cell r="J16">
            <v>3809.859914658512</v>
          </cell>
          <cell r="K16">
            <v>3848.7892203943916</v>
          </cell>
          <cell r="L16">
            <v>3869.4527094360215</v>
          </cell>
          <cell r="M16">
            <v>3901.5488862168777</v>
          </cell>
          <cell r="N16">
            <v>3920.1210568201036</v>
          </cell>
          <cell r="O16">
            <v>3927.9210280779835</v>
          </cell>
          <cell r="P16">
            <v>3925.1631847217768</v>
          </cell>
          <cell r="Q16">
            <v>3917.4425251616449</v>
          </cell>
          <cell r="R16">
            <v>3909.5682871905319</v>
          </cell>
          <cell r="S16">
            <v>3904.1669968589454</v>
          </cell>
          <cell r="T16">
            <v>3903.1496483333549</v>
          </cell>
          <cell r="U16">
            <v>3905.8882661702914</v>
          </cell>
          <cell r="V16">
            <v>3893.5815295892085</v>
          </cell>
          <cell r="W16">
            <v>3907.107449817875</v>
          </cell>
          <cell r="X16">
            <v>3924.9414717101818</v>
          </cell>
          <cell r="Y16">
            <v>3946.3435012848608</v>
          </cell>
        </row>
        <row r="17">
          <cell r="D17" t="str">
            <v xml:space="preserve"> Manizales</v>
          </cell>
          <cell r="E17">
            <v>923.68968821774433</v>
          </cell>
          <cell r="F17">
            <v>938.17056612599686</v>
          </cell>
          <cell r="G17">
            <v>951.99152082636044</v>
          </cell>
          <cell r="H17">
            <v>965.00334762798468</v>
          </cell>
          <cell r="I17">
            <v>978.10572989833463</v>
          </cell>
          <cell r="J17">
            <v>989.9575020957675</v>
          </cell>
          <cell r="K17">
            <v>1000.0729286804396</v>
          </cell>
          <cell r="L17">
            <v>1005.4421486660697</v>
          </cell>
          <cell r="M17">
            <v>1013.7820487423296</v>
          </cell>
          <cell r="N17">
            <v>1018.6078586226685</v>
          </cell>
          <cell r="O17">
            <v>1020.6346103237378</v>
          </cell>
          <cell r="P17">
            <v>1019.9180097711617</v>
          </cell>
          <cell r="Q17">
            <v>1017.9118664945354</v>
          </cell>
          <cell r="R17">
            <v>1015.8658172624367</v>
          </cell>
          <cell r="S17">
            <v>1014.4623410180272</v>
          </cell>
          <cell r="T17">
            <v>1014.1979922420318</v>
          </cell>
          <cell r="U17">
            <v>1014.9095972180094</v>
          </cell>
          <cell r="V17">
            <v>1011.7118034729205</v>
          </cell>
          <cell r="W17">
            <v>1015.2263910176222</v>
          </cell>
          <cell r="X17">
            <v>1019.8603996584391</v>
          </cell>
          <cell r="Y17">
            <v>1025.4215226950137</v>
          </cell>
        </row>
        <row r="18">
          <cell r="D18" t="str">
            <v xml:space="preserve"> Pereira</v>
          </cell>
          <cell r="E18">
            <v>3560.9052007315499</v>
          </cell>
          <cell r="F18">
            <v>3616.7302620182572</v>
          </cell>
          <cell r="G18">
            <v>3670.0112611453133</v>
          </cell>
          <cell r="H18">
            <v>3720.1730008723453</v>
          </cell>
          <cell r="I18">
            <v>3770.6838399166622</v>
          </cell>
          <cell r="J18">
            <v>3816.3734668487923</v>
          </cell>
          <cell r="K18">
            <v>3855.3693283295866</v>
          </cell>
          <cell r="L18">
            <v>3876.0681448418636</v>
          </cell>
          <cell r="M18">
            <v>3908.2191950635429</v>
          </cell>
          <cell r="N18">
            <v>3926.8231177010221</v>
          </cell>
          <cell r="O18">
            <v>3934.6364242313289</v>
          </cell>
          <cell r="P18">
            <v>3931.8738659099963</v>
          </cell>
          <cell r="Q18">
            <v>3924.1400066732058</v>
          </cell>
          <cell r="R18">
            <v>3916.2523064590887</v>
          </cell>
          <cell r="S18">
            <v>3910.8417817757781</v>
          </cell>
          <cell r="T18">
            <v>3909.8226939335555</v>
          </cell>
          <cell r="U18">
            <v>3912.5659938665817</v>
          </cell>
          <cell r="V18">
            <v>3900.2382169919424</v>
          </cell>
          <cell r="W18">
            <v>3913.7872618995489</v>
          </cell>
          <cell r="X18">
            <v>3931.6517738452853</v>
          </cell>
          <cell r="Y18">
            <v>3953.0903935413171</v>
          </cell>
        </row>
        <row r="19">
          <cell r="D19" t="str">
            <v xml:space="preserve"> Cartago</v>
          </cell>
          <cell r="E19">
            <v>3445.4627915502033</v>
          </cell>
          <cell r="F19">
            <v>3499.4780378588789</v>
          </cell>
          <cell r="G19">
            <v>3551.0316989760504</v>
          </cell>
          <cell r="H19">
            <v>3599.5672252106183</v>
          </cell>
          <cell r="I19">
            <v>3648.4405331721509</v>
          </cell>
          <cell r="J19">
            <v>3692.6489298242504</v>
          </cell>
          <cell r="K19">
            <v>3730.3805688830271</v>
          </cell>
          <cell r="L19">
            <v>3750.4083421883997</v>
          </cell>
          <cell r="M19">
            <v>3781.5170746604977</v>
          </cell>
          <cell r="N19">
            <v>3799.5178692930376</v>
          </cell>
          <cell r="O19">
            <v>3807.0778731155533</v>
          </cell>
          <cell r="P19">
            <v>3804.4048752767785</v>
          </cell>
          <cell r="Q19">
            <v>3796.9217431142106</v>
          </cell>
          <cell r="R19">
            <v>3789.2897574064586</v>
          </cell>
          <cell r="S19">
            <v>3784.0546386857245</v>
          </cell>
          <cell r="T19">
            <v>3783.0685890596415</v>
          </cell>
          <cell r="U19">
            <v>3785.7229528554994</v>
          </cell>
          <cell r="V19">
            <v>3773.7948351074119</v>
          </cell>
          <cell r="W19">
            <v>3786.9046281119008</v>
          </cell>
          <cell r="X19">
            <v>3804.189983303495</v>
          </cell>
          <cell r="Y19">
            <v>3824.9335758174702</v>
          </cell>
        </row>
        <row r="20">
          <cell r="D20" t="str">
            <v xml:space="preserve"> Medellín</v>
          </cell>
          <cell r="E20">
            <v>11966.071122653981</v>
          </cell>
          <cell r="F20">
            <v>12153.665741473382</v>
          </cell>
          <cell r="G20">
            <v>12332.711290034864</v>
          </cell>
          <cell r="H20">
            <v>12501.274874678007</v>
          </cell>
          <cell r="I20">
            <v>12671.011573185189</v>
          </cell>
          <cell r="J20">
            <v>12824.547063353553</v>
          </cell>
          <cell r="K20">
            <v>12955.588814162444</v>
          </cell>
          <cell r="L20">
            <v>13025.145147897414</v>
          </cell>
          <cell r="M20">
            <v>13133.185584790144</v>
          </cell>
          <cell r="N20">
            <v>13195.702234038401</v>
          </cell>
          <cell r="O20">
            <v>13221.958080901592</v>
          </cell>
          <cell r="P20">
            <v>13212.674775817606</v>
          </cell>
          <cell r="Q20">
            <v>13186.685903757485</v>
          </cell>
          <cell r="R20">
            <v>13160.180064248781</v>
          </cell>
          <cell r="S20">
            <v>13141.998529071134</v>
          </cell>
          <cell r="T20">
            <v>13138.573984773308</v>
          </cell>
          <cell r="U20">
            <v>13147.79257394064</v>
          </cell>
          <cell r="V20">
            <v>13106.366294230684</v>
          </cell>
          <cell r="W20">
            <v>13151.896524851578</v>
          </cell>
          <cell r="X20">
            <v>13211.928457313657</v>
          </cell>
          <cell r="Y20">
            <v>13283.970826765544</v>
          </cell>
        </row>
        <row r="21">
          <cell r="D21" t="str">
            <v xml:space="preserve"> Yumbo</v>
          </cell>
          <cell r="E21">
            <v>13882.181636792351</v>
          </cell>
          <cell r="F21">
            <v>14099.815523958996</v>
          </cell>
          <cell r="G21">
            <v>14307.531390003285</v>
          </cell>
          <cell r="H21">
            <v>14503.086829660904</v>
          </cell>
          <cell r="I21">
            <v>14700.003232292443</v>
          </cell>
          <cell r="J21">
            <v>14878.124149372405</v>
          </cell>
          <cell r="K21">
            <v>15030.149435540756</v>
          </cell>
          <cell r="L21">
            <v>15110.843729348699</v>
          </cell>
          <cell r="M21">
            <v>15236.184532832962</v>
          </cell>
          <cell r="N21">
            <v>15308.711887157717</v>
          </cell>
          <cell r="O21">
            <v>15339.172046674283</v>
          </cell>
          <cell r="P21">
            <v>15328.402218712816</v>
          </cell>
          <cell r="Q21">
            <v>15298.251784307415</v>
          </cell>
          <cell r="R21">
            <v>15267.501601166778</v>
          </cell>
          <cell r="S21">
            <v>15246.408681762849</v>
          </cell>
          <cell r="T21">
            <v>15242.435769895756</v>
          </cell>
          <cell r="U21">
            <v>15253.130519069828</v>
          </cell>
          <cell r="V21">
            <v>15205.070706155842</v>
          </cell>
          <cell r="W21">
            <v>15257.891629996724</v>
          </cell>
          <cell r="X21">
            <v>15327.536393253105</v>
          </cell>
          <cell r="Y21">
            <v>15411.11480825873</v>
          </cell>
        </row>
        <row r="22">
          <cell r="D22" t="str">
            <v xml:space="preserve"> Buenaventura</v>
          </cell>
          <cell r="E22">
            <v>1173.9639728913801</v>
          </cell>
          <cell r="F22">
            <v>1192.3684535053496</v>
          </cell>
          <cell r="G22">
            <v>1209.9342043155566</v>
          </cell>
          <cell r="H22">
            <v>1226.4715935291172</v>
          </cell>
          <cell r="I22">
            <v>1243.1240742709133</v>
          </cell>
          <cell r="J22">
            <v>1258.1870913773921</v>
          </cell>
          <cell r="K22">
            <v>1271.0432989677852</v>
          </cell>
          <cell r="L22">
            <v>1277.8673123849103</v>
          </cell>
          <cell r="M22">
            <v>1288.4669134759806</v>
          </cell>
          <cell r="N22">
            <v>1294.6002794881879</v>
          </cell>
          <cell r="O22">
            <v>1297.1761807994201</v>
          </cell>
          <cell r="P22">
            <v>1296.2654168898418</v>
          </cell>
          <cell r="Q22">
            <v>1293.7157078682312</v>
          </cell>
          <cell r="R22">
            <v>1291.1152803481616</v>
          </cell>
          <cell r="S22">
            <v>1289.3315313589044</v>
          </cell>
          <cell r="T22">
            <v>1288.9955571207429</v>
          </cell>
          <cell r="U22">
            <v>1289.8999718991947</v>
          </cell>
          <cell r="V22">
            <v>1285.8357339875263</v>
          </cell>
          <cell r="W22">
            <v>1290.3026011721258</v>
          </cell>
          <cell r="X22">
            <v>1296.1921972819223</v>
          </cell>
          <cell r="Y22">
            <v>1303.2601099987478</v>
          </cell>
        </row>
        <row r="23">
          <cell r="D23" t="str">
            <v xml:space="preserve"> Orito</v>
          </cell>
          <cell r="E23">
            <v>0.34998646404035272</v>
          </cell>
          <cell r="F23">
            <v>0.35547327559617758</v>
          </cell>
          <cell r="G23">
            <v>0.36071004193333939</v>
          </cell>
          <cell r="H23">
            <v>0.36564022932321144</v>
          </cell>
          <cell r="I23">
            <v>0.37060472822343493</v>
          </cell>
          <cell r="J23">
            <v>0.37509537036971113</v>
          </cell>
          <cell r="K23">
            <v>0.37892811033399509</v>
          </cell>
          <cell r="L23">
            <v>0.3809625103510087</v>
          </cell>
          <cell r="M23">
            <v>0.38412250247322455</v>
          </cell>
          <cell r="N23">
            <v>0.38595100414179861</v>
          </cell>
          <cell r="O23">
            <v>0.38671894132935519</v>
          </cell>
          <cell r="P23">
            <v>0.38644742103771984</v>
          </cell>
          <cell r="Q23">
            <v>0.3856872923920277</v>
          </cell>
          <cell r="R23">
            <v>0.38491204336074714</v>
          </cell>
          <cell r="S23">
            <v>0.38438026554140903</v>
          </cell>
          <cell r="T23">
            <v>0.38428010366392551</v>
          </cell>
          <cell r="U23">
            <v>0.38454973112920166</v>
          </cell>
          <cell r="V23">
            <v>0.38333808555185045</v>
          </cell>
          <cell r="W23">
            <v>0.38466976445118278</v>
          </cell>
          <cell r="X23">
            <v>0.3864255925384934</v>
          </cell>
          <cell r="Y23">
            <v>0.38853270471316698</v>
          </cell>
        </row>
        <row r="24">
          <cell r="D24" t="str">
            <v xml:space="preserve"> Import1</v>
          </cell>
          <cell r="E24">
            <v>45.253123322578453</v>
          </cell>
          <cell r="F24">
            <v>45.962566073926872</v>
          </cell>
          <cell r="G24">
            <v>46.639678068863297</v>
          </cell>
          <cell r="H24">
            <v>47.27714951670643</v>
          </cell>
          <cell r="I24">
            <v>47.919057430438535</v>
          </cell>
          <cell r="J24">
            <v>48.499695837127234</v>
          </cell>
          <cell r="K24">
            <v>48.995267729436534</v>
          </cell>
          <cell r="L24">
            <v>49.258314916446473</v>
          </cell>
          <cell r="M24">
            <v>49.666900755893472</v>
          </cell>
          <cell r="N24">
            <v>49.903325360857565</v>
          </cell>
          <cell r="O24">
            <v>50.002619361692084</v>
          </cell>
          <cell r="P24">
            <v>49.967511886105427</v>
          </cell>
          <cell r="Q24">
            <v>49.869227526912141</v>
          </cell>
          <cell r="R24">
            <v>49.768988107326457</v>
          </cell>
          <cell r="S24">
            <v>49.700229427459497</v>
          </cell>
          <cell r="T24">
            <v>49.687278532897302</v>
          </cell>
          <cell r="U24">
            <v>49.722141266719746</v>
          </cell>
          <cell r="V24">
            <v>49.565475931431777</v>
          </cell>
          <cell r="W24">
            <v>49.737661531874352</v>
          </cell>
          <cell r="X24">
            <v>49.964689469043812</v>
          </cell>
          <cell r="Y24">
            <v>50.237138311762529</v>
          </cell>
        </row>
        <row r="25">
          <cell r="D25" t="str">
            <v xml:space="preserve"> Import2</v>
          </cell>
          <cell r="E25">
            <v>6826.8746901589184</v>
          </cell>
          <cell r="F25">
            <v>6933.9010434290085</v>
          </cell>
          <cell r="G25">
            <v>7036.0499869987916</v>
          </cell>
          <cell r="H25">
            <v>7132.2187677027723</v>
          </cell>
          <cell r="I25">
            <v>7229.056832523901</v>
          </cell>
          <cell r="J25">
            <v>7316.6517950749076</v>
          </cell>
          <cell r="K25">
            <v>7391.4136448735153</v>
          </cell>
          <cell r="L25">
            <v>7431.0968766918968</v>
          </cell>
          <cell r="M25">
            <v>7492.7360326501394</v>
          </cell>
          <cell r="N25">
            <v>7528.402988503216</v>
          </cell>
          <cell r="O25">
            <v>7543.3824562484524</v>
          </cell>
          <cell r="P25">
            <v>7538.086151398742</v>
          </cell>
          <cell r="Q25">
            <v>7523.2589979350532</v>
          </cell>
          <cell r="R25">
            <v>7508.136904557151</v>
          </cell>
          <cell r="S25">
            <v>7497.7639875771147</v>
          </cell>
          <cell r="T25">
            <v>7495.8102189129859</v>
          </cell>
          <cell r="U25">
            <v>7501.0696020823116</v>
          </cell>
          <cell r="V25">
            <v>7477.4351093937357</v>
          </cell>
          <cell r="W25">
            <v>7503.410985341392</v>
          </cell>
          <cell r="X25">
            <v>7537.6603622777202</v>
          </cell>
          <cell r="Y25">
            <v>7578.7619254883084</v>
          </cell>
        </row>
        <row r="26">
          <cell r="D26" t="str">
            <v xml:space="preserve"> Import3</v>
          </cell>
          <cell r="E26">
            <v>8872.4050174048534</v>
          </cell>
          <cell r="F26">
            <v>9011.4995807072846</v>
          </cell>
          <cell r="G26">
            <v>9144.255320424847</v>
          </cell>
          <cell r="H26">
            <v>9269.2390664522463</v>
          </cell>
          <cell r="I26">
            <v>9395.0926335952463</v>
          </cell>
          <cell r="J26">
            <v>9508.9335960428598</v>
          </cell>
          <cell r="K26">
            <v>9606.0962716987979</v>
          </cell>
          <cell r="L26">
            <v>9657.6697545986353</v>
          </cell>
          <cell r="M26">
            <v>9737.7777954538251</v>
          </cell>
          <cell r="N26">
            <v>9784.1316092308025</v>
          </cell>
          <cell r="O26">
            <v>9803.5993614326235</v>
          </cell>
          <cell r="P26">
            <v>9796.7161295212463</v>
          </cell>
          <cell r="Q26">
            <v>9777.446329392249</v>
          </cell>
          <cell r="R26">
            <v>9757.7932167676445</v>
          </cell>
          <cell r="S26">
            <v>9744.3122719963158</v>
          </cell>
          <cell r="T26">
            <v>9741.7730973834532</v>
          </cell>
          <cell r="U26">
            <v>9748.6083448045374</v>
          </cell>
          <cell r="V26">
            <v>9717.8922703149583</v>
          </cell>
          <cell r="W26">
            <v>9751.651274625041</v>
          </cell>
          <cell r="X26">
            <v>9796.1627615886027</v>
          </cell>
          <cell r="Y26">
            <v>9849.5795492408615</v>
          </cell>
        </row>
        <row r="28">
          <cell r="E28">
            <v>143.74718326518058</v>
          </cell>
          <cell r="F28">
            <v>145.8735332636962</v>
          </cell>
          <cell r="G28">
            <v>147.90298114612438</v>
          </cell>
          <cell r="H28">
            <v>149.81361792350873</v>
          </cell>
          <cell r="I28">
            <v>151.73755172763484</v>
          </cell>
          <cell r="J28">
            <v>153.47784785844169</v>
          </cell>
          <cell r="K28">
            <v>154.96318165101829</v>
          </cell>
          <cell r="L28">
            <v>155.75158971445268</v>
          </cell>
          <cell r="M28">
            <v>156.97620790591387</v>
          </cell>
          <cell r="N28">
            <v>157.68482245932077</v>
          </cell>
          <cell r="O28">
            <v>157.98242758408355</v>
          </cell>
          <cell r="P28">
            <v>157.87720305325328</v>
          </cell>
          <cell r="Q28">
            <v>157.58262403806486</v>
          </cell>
          <cell r="R28">
            <v>157.28218529331468</v>
          </cell>
          <cell r="S28">
            <v>157.07610098481317</v>
          </cell>
          <cell r="T28">
            <v>157.03728441422905</v>
          </cell>
          <cell r="U28">
            <v>157.14177540222025</v>
          </cell>
          <cell r="V28">
            <v>156.67221625199448</v>
          </cell>
          <cell r="W28">
            <v>157.18829291998438</v>
          </cell>
          <cell r="X28">
            <v>157.86874367227662</v>
          </cell>
          <cell r="Y28">
            <v>158.68533048665932</v>
          </cell>
        </row>
        <row r="31">
          <cell r="C31" t="str">
            <v>Demanda ACPM</v>
          </cell>
          <cell r="E31">
            <v>134.83485790273937</v>
          </cell>
          <cell r="F31">
            <v>136.82937420134704</v>
          </cell>
          <cell r="G31">
            <v>138.73299631506467</v>
          </cell>
          <cell r="H31">
            <v>140.52517361225119</v>
          </cell>
          <cell r="I31">
            <v>142.32982352052147</v>
          </cell>
          <cell r="J31">
            <v>143.9622212912183</v>
          </cell>
          <cell r="K31">
            <v>145.35546438865515</v>
          </cell>
          <cell r="L31">
            <v>146.09499115215661</v>
          </cell>
          <cell r="M31">
            <v>147.24368301574719</v>
          </cell>
          <cell r="N31">
            <v>147.90836346684287</v>
          </cell>
          <cell r="O31">
            <v>148.18751707387037</v>
          </cell>
          <cell r="P31">
            <v>148.08881646395156</v>
          </cell>
          <cell r="Q31">
            <v>147.81250134770482</v>
          </cell>
          <cell r="R31">
            <v>147.53068980512916</v>
          </cell>
          <cell r="S31">
            <v>147.33738272375473</v>
          </cell>
          <cell r="T31">
            <v>147.30097278054683</v>
          </cell>
          <cell r="U31">
            <v>147.39898532728259</v>
          </cell>
          <cell r="V31">
            <v>146.95853884437082</v>
          </cell>
          <cell r="W31">
            <v>147.44261875894534</v>
          </cell>
          <cell r="X31">
            <v>148.08088156459547</v>
          </cell>
          <cell r="Y31">
            <v>148.84683999648644</v>
          </cell>
        </row>
        <row r="33">
          <cell r="D33" t="str">
            <v>Oferta ACPM</v>
          </cell>
          <cell r="E33">
            <v>140.08699999999999</v>
          </cell>
          <cell r="F33">
            <v>140.08699999999999</v>
          </cell>
          <cell r="G33">
            <v>140.08699999999999</v>
          </cell>
          <cell r="H33">
            <v>140.08699999999999</v>
          </cell>
          <cell r="I33">
            <v>140.08699999999999</v>
          </cell>
          <cell r="J33">
            <v>140.08699999999999</v>
          </cell>
          <cell r="K33">
            <v>140.08699999999999</v>
          </cell>
          <cell r="L33">
            <v>152.67400000000001</v>
          </cell>
          <cell r="M33">
            <v>152.67400000000001</v>
          </cell>
          <cell r="N33">
            <v>152.67400000000001</v>
          </cell>
          <cell r="O33">
            <v>152.67400000000001</v>
          </cell>
          <cell r="P33">
            <v>152.67400000000001</v>
          </cell>
          <cell r="Q33">
            <v>152.67400000000001</v>
          </cell>
          <cell r="R33">
            <v>152.67400000000001</v>
          </cell>
          <cell r="S33">
            <v>152.67400000000001</v>
          </cell>
          <cell r="T33">
            <v>152.67400000000001</v>
          </cell>
          <cell r="U33">
            <v>152.67400000000001</v>
          </cell>
          <cell r="V33">
            <v>152.67400000000001</v>
          </cell>
          <cell r="W33">
            <v>152.67400000000001</v>
          </cell>
          <cell r="X33">
            <v>152.67400000000001</v>
          </cell>
          <cell r="Y33">
            <v>152.67400000000001</v>
          </cell>
        </row>
        <row r="35">
          <cell r="D35" t="str">
            <v>Bios</v>
          </cell>
          <cell r="E35">
            <v>8.9123253624412087</v>
          </cell>
          <cell r="F35">
            <v>9.0441590623491663</v>
          </cell>
          <cell r="G35">
            <v>9.1699848310597076</v>
          </cell>
          <cell r="H35">
            <v>9.2884443112575354</v>
          </cell>
          <cell r="I35">
            <v>9.4077282071133652</v>
          </cell>
          <cell r="J35">
            <v>9.5156265672233928</v>
          </cell>
          <cell r="K35">
            <v>9.6077172623631384</v>
          </cell>
          <cell r="L35">
            <v>9.6565985622960682</v>
          </cell>
          <cell r="M35">
            <v>9.7325248901666725</v>
          </cell>
          <cell r="N35">
            <v>9.7764589924778988</v>
          </cell>
          <cell r="O35">
            <v>9.7949105102131853</v>
          </cell>
          <cell r="P35">
            <v>9.788386589301723</v>
          </cell>
          <cell r="Q35">
            <v>9.77012269036004</v>
          </cell>
          <cell r="R35">
            <v>9.751495488185526</v>
          </cell>
          <cell r="S35">
            <v>9.7387182610584375</v>
          </cell>
          <cell r="T35">
            <v>9.7363116336822202</v>
          </cell>
          <cell r="U35">
            <v>9.742790074937659</v>
          </cell>
          <cell r="V35">
            <v>9.7136774076236634</v>
          </cell>
          <cell r="W35">
            <v>9.7456741610390338</v>
          </cell>
          <cell r="X35">
            <v>9.7878621076811498</v>
          </cell>
          <cell r="Y35">
            <v>9.8384904901728873</v>
          </cell>
        </row>
        <row r="95">
          <cell r="E95">
            <v>140.08699999999999</v>
          </cell>
          <cell r="F95">
            <v>140.08699999999999</v>
          </cell>
          <cell r="G95">
            <v>140.08699999999999</v>
          </cell>
          <cell r="H95">
            <v>140.08699999999999</v>
          </cell>
          <cell r="I95">
            <v>140.08699999999999</v>
          </cell>
          <cell r="J95">
            <v>140.08699999999999</v>
          </cell>
          <cell r="K95">
            <v>140.08699999999999</v>
          </cell>
          <cell r="L95">
            <v>152.67400000000001</v>
          </cell>
          <cell r="M95">
            <v>152.67400000000001</v>
          </cell>
          <cell r="N95">
            <v>152.67400000000001</v>
          </cell>
          <cell r="O95">
            <v>152.67400000000001</v>
          </cell>
          <cell r="P95">
            <v>152.67400000000001</v>
          </cell>
          <cell r="Q95">
            <v>152.67400000000001</v>
          </cell>
          <cell r="R95">
            <v>152.67400000000001</v>
          </cell>
          <cell r="S95">
            <v>152.67400000000001</v>
          </cell>
          <cell r="T95">
            <v>152.67400000000001</v>
          </cell>
          <cell r="U95">
            <v>152.67400000000001</v>
          </cell>
          <cell r="V95">
            <v>152.67400000000001</v>
          </cell>
          <cell r="W95">
            <v>152.67400000000001</v>
          </cell>
          <cell r="X95">
            <v>152.67400000000001</v>
          </cell>
          <cell r="Y95">
            <v>152.67400000000001</v>
          </cell>
        </row>
        <row r="96">
          <cell r="E96">
            <v>133.70366111482525</v>
          </cell>
          <cell r="F96">
            <v>135.68116119184771</v>
          </cell>
          <cell r="G96">
            <v>136.61395002303817</v>
          </cell>
          <cell r="H96">
            <v>138.37819331917629</v>
          </cell>
          <cell r="I96">
            <v>140.1553870233667</v>
          </cell>
          <cell r="J96">
            <v>141.76353694011914</v>
          </cell>
          <cell r="K96">
            <v>143.13525105108153</v>
          </cell>
          <cell r="L96">
            <v>143.8640522154648</v>
          </cell>
          <cell r="M96">
            <v>144.99464613033038</v>
          </cell>
          <cell r="N96">
            <v>145.64955529038644</v>
          </cell>
          <cell r="O96">
            <v>145.92388203824754</v>
          </cell>
          <cell r="P96">
            <v>145.82687751739513</v>
          </cell>
          <cell r="Q96">
            <v>145.55440350727568</v>
          </cell>
          <cell r="R96">
            <v>145.27823023258543</v>
          </cell>
          <cell r="S96">
            <v>145.08699719203682</v>
          </cell>
          <cell r="T96">
            <v>145.05191318228265</v>
          </cell>
          <cell r="U96">
            <v>145.14704024514532</v>
          </cell>
          <cell r="V96">
            <v>144.71382560740659</v>
          </cell>
          <cell r="W96">
            <v>145.19046455679131</v>
          </cell>
          <cell r="X96">
            <v>145.81949141007846</v>
          </cell>
          <cell r="Y96">
            <v>146.5741748812307</v>
          </cell>
        </row>
      </sheetData>
      <sheetData sheetId="4">
        <row r="3">
          <cell r="E3">
            <v>2018</v>
          </cell>
          <cell r="F3">
            <v>2019</v>
          </cell>
          <cell r="G3">
            <v>2020</v>
          </cell>
          <cell r="H3">
            <v>2021</v>
          </cell>
          <cell r="I3">
            <v>2022</v>
          </cell>
          <cell r="J3">
            <v>2023</v>
          </cell>
          <cell r="K3">
            <v>2024</v>
          </cell>
          <cell r="L3">
            <v>2025</v>
          </cell>
          <cell r="M3">
            <v>2026</v>
          </cell>
          <cell r="N3">
            <v>2027</v>
          </cell>
          <cell r="O3">
            <v>2028</v>
          </cell>
          <cell r="P3">
            <v>2029</v>
          </cell>
          <cell r="Q3">
            <v>2030</v>
          </cell>
          <cell r="R3">
            <v>2031</v>
          </cell>
          <cell r="S3">
            <v>2032</v>
          </cell>
          <cell r="T3">
            <v>2033</v>
          </cell>
          <cell r="U3">
            <v>2034</v>
          </cell>
          <cell r="V3">
            <v>2035</v>
          </cell>
          <cell r="W3">
            <v>2036</v>
          </cell>
          <cell r="X3">
            <v>2037</v>
          </cell>
          <cell r="Y3">
            <v>2038</v>
          </cell>
        </row>
        <row r="4">
          <cell r="D4" t="str">
            <v xml:space="preserve"> Mamonal</v>
          </cell>
          <cell r="E4">
            <v>11810.326879246939</v>
          </cell>
          <cell r="F4">
            <v>12192.590903341319</v>
          </cell>
          <cell r="G4">
            <v>12552.976038034652</v>
          </cell>
          <cell r="H4">
            <v>12832.346661390045</v>
          </cell>
          <cell r="I4">
            <v>13005.619084146481</v>
          </cell>
          <cell r="J4">
            <v>13145.012944487356</v>
          </cell>
          <cell r="K4">
            <v>13304.183940211244</v>
          </cell>
          <cell r="L4">
            <v>13414.114213736475</v>
          </cell>
          <cell r="M4">
            <v>13665.444815755116</v>
          </cell>
          <cell r="N4">
            <v>13915.641433810906</v>
          </cell>
          <cell r="O4">
            <v>14147.8075403926</v>
          </cell>
          <cell r="P4">
            <v>14351.596945642565</v>
          </cell>
          <cell r="Q4">
            <v>14530.294236825646</v>
          </cell>
          <cell r="R4">
            <v>14693.456269013073</v>
          </cell>
          <cell r="S4">
            <v>14823.858288747466</v>
          </cell>
          <cell r="T4">
            <v>14913.699386771255</v>
          </cell>
          <cell r="U4">
            <v>14960.610836769774</v>
          </cell>
          <cell r="V4">
            <v>14668.413389734262</v>
          </cell>
          <cell r="W4">
            <v>14720.283361053931</v>
          </cell>
          <cell r="X4">
            <v>14756.309577004607</v>
          </cell>
          <cell r="Y4">
            <v>14776.514517885078</v>
          </cell>
        </row>
        <row r="5">
          <cell r="D5" t="str">
            <v xml:space="preserve"> Baranoa</v>
          </cell>
          <cell r="E5">
            <v>11803.591210179778</v>
          </cell>
          <cell r="F5">
            <v>12053.69343095218</v>
          </cell>
          <cell r="G5">
            <v>12289.481045896322</v>
          </cell>
          <cell r="H5">
            <v>12472.263648798296</v>
          </cell>
          <cell r="I5">
            <v>12585.629843361505</v>
          </cell>
          <cell r="J5">
            <v>12676.830458213724</v>
          </cell>
          <cell r="K5">
            <v>12780.970573432282</v>
          </cell>
          <cell r="L5">
            <v>12852.894175460784</v>
          </cell>
          <cell r="M5">
            <v>13017.331155534554</v>
          </cell>
          <cell r="N5">
            <v>13181.026208852069</v>
          </cell>
          <cell r="O5">
            <v>13332.924517832951</v>
          </cell>
          <cell r="P5">
            <v>13466.256925829364</v>
          </cell>
          <cell r="Q5">
            <v>13583.172425468081</v>
          </cell>
          <cell r="R5">
            <v>13689.923738758653</v>
          </cell>
          <cell r="S5">
            <v>13775.241301158208</v>
          </cell>
          <cell r="T5">
            <v>13834.021245688989</v>
          </cell>
          <cell r="U5">
            <v>13864.713796085483</v>
          </cell>
          <cell r="V5">
            <v>13673.539043031649</v>
          </cell>
          <cell r="W5">
            <v>13707.475783610846</v>
          </cell>
          <cell r="X5">
            <v>13731.046499261203</v>
          </cell>
          <cell r="Y5">
            <v>13744.265898070054</v>
          </cell>
        </row>
        <row r="6">
          <cell r="D6" t="str">
            <v xml:space="preserve"> Galán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</row>
        <row r="7">
          <cell r="D7" t="str">
            <v xml:space="preserve"> Lisama</v>
          </cell>
          <cell r="E7">
            <v>4510.8729606364832</v>
          </cell>
          <cell r="F7">
            <v>4590.9041750698407</v>
          </cell>
          <cell r="G7">
            <v>4666.3548012739839</v>
          </cell>
          <cell r="H7">
            <v>4724.8441407223036</v>
          </cell>
          <cell r="I7">
            <v>4761.1206447795721</v>
          </cell>
          <cell r="J7">
            <v>4790.3042959328905</v>
          </cell>
          <cell r="K7">
            <v>4823.6285097940527</v>
          </cell>
          <cell r="L7">
            <v>4846.6436321667588</v>
          </cell>
          <cell r="M7">
            <v>4899.2624820610736</v>
          </cell>
          <cell r="N7">
            <v>4951.6439198318958</v>
          </cell>
          <cell r="O7">
            <v>5000.2504699879464</v>
          </cell>
          <cell r="P7">
            <v>5042.9160428977839</v>
          </cell>
          <cell r="Q7">
            <v>5080.3283033458192</v>
          </cell>
          <cell r="R7">
            <v>5114.4880849687706</v>
          </cell>
          <cell r="S7">
            <v>5141.7891945320644</v>
          </cell>
          <cell r="T7">
            <v>5160.598425136237</v>
          </cell>
          <cell r="U7">
            <v>5170.4198576477211</v>
          </cell>
          <cell r="V7">
            <v>5109.2450803560832</v>
          </cell>
          <cell r="W7">
            <v>5120.1046343179587</v>
          </cell>
          <cell r="X7">
            <v>5127.647122316409</v>
          </cell>
          <cell r="Y7">
            <v>5131.8772508513894</v>
          </cell>
        </row>
        <row r="8">
          <cell r="D8" t="str">
            <v xml:space="preserve"> Ayacucho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D9" t="str">
            <v xml:space="preserve"> Chimitá</v>
          </cell>
          <cell r="E9">
            <v>9325.3281438175472</v>
          </cell>
          <cell r="F9">
            <v>9561.188492445217</v>
          </cell>
          <cell r="G9">
            <v>9783.5493690942112</v>
          </cell>
          <cell r="H9">
            <v>9955.9235619757874</v>
          </cell>
          <cell r="I9">
            <v>10062.834208709319</v>
          </cell>
          <cell r="J9">
            <v>10148.841477048123</v>
          </cell>
          <cell r="K9">
            <v>10247.051416191074</v>
          </cell>
          <cell r="L9">
            <v>10314.879385877268</v>
          </cell>
          <cell r="M9">
            <v>10469.952632838857</v>
          </cell>
          <cell r="N9">
            <v>10624.326201473536</v>
          </cell>
          <cell r="O9">
            <v>10767.574782000085</v>
          </cell>
          <cell r="P9">
            <v>10893.314682014881</v>
          </cell>
          <cell r="Q9">
            <v>11003.572521467897</v>
          </cell>
          <cell r="R9">
            <v>11104.244966084407</v>
          </cell>
          <cell r="S9">
            <v>11184.704187715768</v>
          </cell>
          <cell r="T9">
            <v>11240.136955031983</v>
          </cell>
          <cell r="U9">
            <v>11269.081742544991</v>
          </cell>
          <cell r="V9">
            <v>11088.79328383067</v>
          </cell>
          <cell r="W9">
            <v>11120.797523695377</v>
          </cell>
          <cell r="X9">
            <v>11143.026023680413</v>
          </cell>
          <cell r="Y9">
            <v>11155.492654332773</v>
          </cell>
        </row>
        <row r="10">
          <cell r="D10" t="str">
            <v xml:space="preserve"> Sebastopol</v>
          </cell>
          <cell r="E10">
            <v>535.67152309388246</v>
          </cell>
          <cell r="F10">
            <v>553.00956581736125</v>
          </cell>
          <cell r="G10">
            <v>569.35526530352831</v>
          </cell>
          <cell r="H10">
            <v>582.02645458139989</v>
          </cell>
          <cell r="I10">
            <v>589.88543287701373</v>
          </cell>
          <cell r="J10">
            <v>596.20780839144095</v>
          </cell>
          <cell r="K10">
            <v>603.42719957201939</v>
          </cell>
          <cell r="L10">
            <v>608.41321881225429</v>
          </cell>
          <cell r="M10">
            <v>619.81261933350493</v>
          </cell>
          <cell r="N10">
            <v>631.16058665373112</v>
          </cell>
          <cell r="O10">
            <v>641.69075852746016</v>
          </cell>
          <cell r="P10">
            <v>650.93387112009032</v>
          </cell>
          <cell r="Q10">
            <v>659.03890082159626</v>
          </cell>
          <cell r="R10">
            <v>666.43931024180586</v>
          </cell>
          <cell r="S10">
            <v>672.35385005428009</v>
          </cell>
          <cell r="T10">
            <v>676.42870067500212</v>
          </cell>
          <cell r="U10">
            <v>678.55642568449412</v>
          </cell>
          <cell r="V10">
            <v>665.30346045347278</v>
          </cell>
          <cell r="W10">
            <v>667.65608513725431</v>
          </cell>
          <cell r="X10">
            <v>669.29009731718099</v>
          </cell>
          <cell r="Y10">
            <v>670.20651661413399</v>
          </cell>
        </row>
        <row r="11">
          <cell r="D11" t="str">
            <v xml:space="preserve"> Salgar</v>
          </cell>
          <cell r="E11">
            <v>254.21281866371964</v>
          </cell>
          <cell r="F11">
            <v>262.44090718593714</v>
          </cell>
          <cell r="G11">
            <v>270.19806088977589</v>
          </cell>
          <cell r="H11">
            <v>276.21140788187404</v>
          </cell>
          <cell r="I11">
            <v>279.9410312391247</v>
          </cell>
          <cell r="J11">
            <v>282.941431355394</v>
          </cell>
          <cell r="K11">
            <v>286.36752682982006</v>
          </cell>
          <cell r="L11">
            <v>288.73373438487329</v>
          </cell>
          <cell r="M11">
            <v>294.14353052420608</v>
          </cell>
          <cell r="N11">
            <v>299.52891808768288</v>
          </cell>
          <cell r="O11">
            <v>304.52620571195882</v>
          </cell>
          <cell r="P11">
            <v>308.91269557393122</v>
          </cell>
          <cell r="Q11">
            <v>312.75908717203731</v>
          </cell>
          <cell r="R11">
            <v>316.27108819667882</v>
          </cell>
          <cell r="S11">
            <v>319.07794234517604</v>
          </cell>
          <cell r="T11">
            <v>321.01173799655663</v>
          </cell>
          <cell r="U11">
            <v>322.02148921289944</v>
          </cell>
          <cell r="V11">
            <v>315.73204969300218</v>
          </cell>
          <cell r="W11">
            <v>316.84853120515658</v>
          </cell>
          <cell r="X11">
            <v>317.62398187610302</v>
          </cell>
          <cell r="Y11">
            <v>318.05888558576947</v>
          </cell>
        </row>
        <row r="12">
          <cell r="D12" t="str">
            <v xml:space="preserve"> Mansilla</v>
          </cell>
          <cell r="E12">
            <v>17586.457412588301</v>
          </cell>
          <cell r="F12">
            <v>18155.677049676713</v>
          </cell>
          <cell r="G12">
            <v>18692.317388950571</v>
          </cell>
          <cell r="H12">
            <v>19108.321079635985</v>
          </cell>
          <cell r="I12">
            <v>19366.336637946792</v>
          </cell>
          <cell r="J12">
            <v>19573.904490515608</v>
          </cell>
          <cell r="K12">
            <v>19810.921972439526</v>
          </cell>
          <cell r="L12">
            <v>19974.616347156858</v>
          </cell>
          <cell r="M12">
            <v>20348.866355143331</v>
          </cell>
          <cell r="N12">
            <v>20721.427776448578</v>
          </cell>
          <cell r="O12">
            <v>21067.140421643857</v>
          </cell>
          <cell r="P12">
            <v>21370.59804252164</v>
          </cell>
          <cell r="Q12">
            <v>21636.691634449093</v>
          </cell>
          <cell r="R12">
            <v>21879.652067276544</v>
          </cell>
          <cell r="S12">
            <v>22073.83039866585</v>
          </cell>
          <cell r="T12">
            <v>22207.61049302309</v>
          </cell>
          <cell r="U12">
            <v>22277.465140231154</v>
          </cell>
          <cell r="V12">
            <v>21842.361352597065</v>
          </cell>
          <cell r="W12">
            <v>21919.599607806453</v>
          </cell>
          <cell r="X12">
            <v>21973.245329811536</v>
          </cell>
          <cell r="Y12">
            <v>22003.331993453558</v>
          </cell>
        </row>
        <row r="13">
          <cell r="D13" t="str">
            <v xml:space="preserve"> Puente Aranda</v>
          </cell>
          <cell r="E13">
            <v>23823.907512548263</v>
          </cell>
          <cell r="F13">
            <v>24595.014260779077</v>
          </cell>
          <cell r="G13">
            <v>25321.986698173518</v>
          </cell>
          <cell r="H13">
            <v>25885.535866675975</v>
          </cell>
          <cell r="I13">
            <v>26235.062701659535</v>
          </cell>
          <cell r="J13">
            <v>26516.249367408273</v>
          </cell>
          <cell r="K13">
            <v>26837.33066512151</v>
          </cell>
          <cell r="L13">
            <v>27059.083093828307</v>
          </cell>
          <cell r="M13">
            <v>27566.069655570875</v>
          </cell>
          <cell r="N13">
            <v>28070.768733713034</v>
          </cell>
          <cell r="O13">
            <v>28539.096486814426</v>
          </cell>
          <cell r="P13">
            <v>28950.182478959458</v>
          </cell>
          <cell r="Q13">
            <v>29310.652411876341</v>
          </cell>
          <cell r="R13">
            <v>29639.784467587961</v>
          </cell>
          <cell r="S13">
            <v>29902.832704047927</v>
          </cell>
          <cell r="T13">
            <v>30084.061050395019</v>
          </cell>
          <cell r="U13">
            <v>30178.691288615446</v>
          </cell>
          <cell r="V13">
            <v>29589.26772525844</v>
          </cell>
          <cell r="W13">
            <v>29693.900341445365</v>
          </cell>
          <cell r="X13">
            <v>29766.572778509246</v>
          </cell>
          <cell r="Y13">
            <v>29807.330383929861</v>
          </cell>
        </row>
        <row r="14">
          <cell r="D14" t="str">
            <v xml:space="preserve"> Tocancipá</v>
          </cell>
          <cell r="E14">
            <v>511.72488267430231</v>
          </cell>
          <cell r="F14">
            <v>528.28784616213227</v>
          </cell>
          <cell r="G14">
            <v>543.90282808888719</v>
          </cell>
          <cell r="H14">
            <v>556.00756497897248</v>
          </cell>
          <cell r="I14">
            <v>563.5152157927306</v>
          </cell>
          <cell r="J14">
            <v>569.55495606052932</v>
          </cell>
          <cell r="K14">
            <v>576.45161183854043</v>
          </cell>
          <cell r="L14">
            <v>581.21473625475801</v>
          </cell>
          <cell r="M14">
            <v>592.10453838686055</v>
          </cell>
          <cell r="N14">
            <v>602.94520658589943</v>
          </cell>
          <cell r="O14">
            <v>613.00463803654213</v>
          </cell>
          <cell r="P14">
            <v>621.83454685769857</v>
          </cell>
          <cell r="Q14">
            <v>629.5772496041875</v>
          </cell>
          <cell r="R14">
            <v>636.64683138898363</v>
          </cell>
          <cell r="S14">
            <v>642.2969678273181</v>
          </cell>
          <cell r="T14">
            <v>646.18965647307766</v>
          </cell>
          <cell r="U14">
            <v>648.22226374060028</v>
          </cell>
          <cell r="V14">
            <v>635.56175858856056</v>
          </cell>
          <cell r="W14">
            <v>637.80921162345669</v>
          </cell>
          <cell r="X14">
            <v>639.37017698191369</v>
          </cell>
          <cell r="Y14">
            <v>640.24562870371722</v>
          </cell>
        </row>
        <row r="15">
          <cell r="D15" t="str">
            <v xml:space="preserve"> Gualanday</v>
          </cell>
          <cell r="E15">
            <v>4720.4647862776037</v>
          </cell>
          <cell r="F15">
            <v>4873.2517398689643</v>
          </cell>
          <cell r="G15">
            <v>5017.2939289811984</v>
          </cell>
          <cell r="H15">
            <v>5128.9554607366726</v>
          </cell>
          <cell r="I15">
            <v>5198.2106454929908</v>
          </cell>
          <cell r="J15">
            <v>5253.92492130348</v>
          </cell>
          <cell r="K15">
            <v>5317.5439123774395</v>
          </cell>
          <cell r="L15">
            <v>5361.4818990587028</v>
          </cell>
          <cell r="M15">
            <v>5461.9361259969664</v>
          </cell>
          <cell r="N15">
            <v>5561.9371113425486</v>
          </cell>
          <cell r="O15">
            <v>5654.7314888302553</v>
          </cell>
          <cell r="P15">
            <v>5736.1839940093723</v>
          </cell>
          <cell r="Q15">
            <v>5807.6074422388347</v>
          </cell>
          <cell r="R15">
            <v>5872.8216090669894</v>
          </cell>
          <cell r="S15">
            <v>5924.9419397326319</v>
          </cell>
          <cell r="T15">
            <v>5960.8504919613615</v>
          </cell>
          <cell r="U15">
            <v>5979.6005104879741</v>
          </cell>
          <cell r="V15">
            <v>5862.8122307499207</v>
          </cell>
          <cell r="W15">
            <v>5883.5441186631988</v>
          </cell>
          <cell r="X15">
            <v>5897.9434223841508</v>
          </cell>
          <cell r="Y15">
            <v>5906.0191270543301</v>
          </cell>
        </row>
        <row r="16">
          <cell r="D16" t="str">
            <v xml:space="preserve"> Neiva</v>
          </cell>
          <cell r="E16">
            <v>5269.2072592008817</v>
          </cell>
          <cell r="F16">
            <v>5439.7553220346754</v>
          </cell>
          <cell r="G16">
            <v>5600.5420629309847</v>
          </cell>
          <cell r="H16">
            <v>5725.1839743397559</v>
          </cell>
          <cell r="I16">
            <v>5802.4899047464623</v>
          </cell>
          <cell r="J16">
            <v>5864.6808286985197</v>
          </cell>
          <cell r="K16">
            <v>5935.6953717080205</v>
          </cell>
          <cell r="L16">
            <v>5984.7410417548781</v>
          </cell>
          <cell r="M16">
            <v>6096.8728266035287</v>
          </cell>
          <cell r="N16">
            <v>6208.4986816341516</v>
          </cell>
          <cell r="O16">
            <v>6312.0801782894459</v>
          </cell>
          <cell r="P16">
            <v>6403.001337751869</v>
          </cell>
          <cell r="Q16">
            <v>6482.7275869512869</v>
          </cell>
          <cell r="R16">
            <v>6555.5227409904764</v>
          </cell>
          <cell r="S16">
            <v>6613.7019324746943</v>
          </cell>
          <cell r="T16">
            <v>6653.7847659747031</v>
          </cell>
          <cell r="U16">
            <v>6674.7144282439322</v>
          </cell>
          <cell r="V16">
            <v>6544.3497969529089</v>
          </cell>
          <cell r="W16">
            <v>6567.4917160722189</v>
          </cell>
          <cell r="X16">
            <v>6583.5649035927445</v>
          </cell>
          <cell r="Y16">
            <v>6592.5793891567446</v>
          </cell>
        </row>
        <row r="17">
          <cell r="D17" t="str">
            <v xml:space="preserve"> Manizales</v>
          </cell>
          <cell r="E17">
            <v>1381.3980935676454</v>
          </cell>
          <cell r="F17">
            <v>1426.1097090481092</v>
          </cell>
          <cell r="G17">
            <v>1468.2622542829311</v>
          </cell>
          <cell r="H17">
            <v>1500.9389151787516</v>
          </cell>
          <cell r="I17">
            <v>1521.2057712032181</v>
          </cell>
          <cell r="J17">
            <v>1537.5100119662984</v>
          </cell>
          <cell r="K17">
            <v>1556.1274907450281</v>
          </cell>
          <cell r="L17">
            <v>1568.9855150677897</v>
          </cell>
          <cell r="M17">
            <v>1598.3824672464664</v>
          </cell>
          <cell r="N17">
            <v>1627.6467826827025</v>
          </cell>
          <cell r="O17">
            <v>1654.802154443541</v>
          </cell>
          <cell r="P17">
            <v>1678.6384376201111</v>
          </cell>
          <cell r="Q17">
            <v>1699.5398148546205</v>
          </cell>
          <cell r="R17">
            <v>1718.6241062981026</v>
          </cell>
          <cell r="S17">
            <v>1733.8766139805948</v>
          </cell>
          <cell r="T17">
            <v>1744.38490243044</v>
          </cell>
          <cell r="U17">
            <v>1749.8719129304052</v>
          </cell>
          <cell r="V17">
            <v>1715.6949591164116</v>
          </cell>
          <cell r="W17">
            <v>1721.7619444104691</v>
          </cell>
          <cell r="X17">
            <v>1725.9757605513387</v>
          </cell>
          <cell r="Y17">
            <v>1728.3390369532792</v>
          </cell>
        </row>
        <row r="18">
          <cell r="D18" t="str">
            <v xml:space="preserve"> Pereira</v>
          </cell>
          <cell r="E18">
            <v>4169.2211024157896</v>
          </cell>
          <cell r="F18">
            <v>4304.165990245202</v>
          </cell>
          <cell r="G18">
            <v>4431.3873046019307</v>
          </cell>
          <cell r="H18">
            <v>4530.0092911224792</v>
          </cell>
          <cell r="I18">
            <v>4591.1770343025819</v>
          </cell>
          <cell r="J18">
            <v>4640.3851409047447</v>
          </cell>
          <cell r="K18">
            <v>4696.5748705413289</v>
          </cell>
          <cell r="L18">
            <v>4735.3818926383283</v>
          </cell>
          <cell r="M18">
            <v>4824.1053344475704</v>
          </cell>
          <cell r="N18">
            <v>4912.4284630465118</v>
          </cell>
          <cell r="O18">
            <v>4994.3865528371507</v>
          </cell>
          <cell r="P18">
            <v>5066.3272448691296</v>
          </cell>
          <cell r="Q18">
            <v>5129.4100473150302</v>
          </cell>
          <cell r="R18">
            <v>5187.0086722018832</v>
          </cell>
          <cell r="S18">
            <v>5233.0425252893547</v>
          </cell>
          <cell r="T18">
            <v>5264.7577695475957</v>
          </cell>
          <cell r="U18">
            <v>5281.3182093456207</v>
          </cell>
          <cell r="V18">
            <v>5178.1681632285081</v>
          </cell>
          <cell r="W18">
            <v>5196.4790348257784</v>
          </cell>
          <cell r="X18">
            <v>5209.1968250544023</v>
          </cell>
          <cell r="Y18">
            <v>5216.3294697943156</v>
          </cell>
        </row>
        <row r="19">
          <cell r="D19" t="str">
            <v xml:space="preserve"> Cartago</v>
          </cell>
          <cell r="E19">
            <v>3719.2246760985872</v>
          </cell>
          <cell r="F19">
            <v>3839.6045610698338</v>
          </cell>
          <cell r="G19">
            <v>3953.0945008111144</v>
          </cell>
          <cell r="H19">
            <v>4041.07192317918</v>
          </cell>
          <cell r="I19">
            <v>4095.6376500207903</v>
          </cell>
          <cell r="J19">
            <v>4139.5345794095456</v>
          </cell>
          <cell r="K19">
            <v>4189.6595845062056</v>
          </cell>
          <cell r="L19">
            <v>4224.2780493569744</v>
          </cell>
          <cell r="M19">
            <v>4303.4253063671922</v>
          </cell>
          <cell r="N19">
            <v>4382.215457161803</v>
          </cell>
          <cell r="O19">
            <v>4455.3275667063463</v>
          </cell>
          <cell r="P19">
            <v>4519.5034860083742</v>
          </cell>
          <cell r="Q19">
            <v>4575.7775740768384</v>
          </cell>
          <cell r="R19">
            <v>4627.1594081715575</v>
          </cell>
          <cell r="S19">
            <v>4668.2246906627206</v>
          </cell>
          <cell r="T19">
            <v>4696.5168143367082</v>
          </cell>
          <cell r="U19">
            <v>4711.2898366425206</v>
          </cell>
          <cell r="V19">
            <v>4619.2730816095063</v>
          </cell>
          <cell r="W19">
            <v>4635.6076064074305</v>
          </cell>
          <cell r="X19">
            <v>4646.9527277338912</v>
          </cell>
          <cell r="Y19">
            <v>4653.3155249257115</v>
          </cell>
        </row>
        <row r="20">
          <cell r="D20" t="str">
            <v xml:space="preserve"> Medellín</v>
          </cell>
          <cell r="E20">
            <v>16352.88570324277</v>
          </cell>
          <cell r="F20">
            <v>16882.178411089957</v>
          </cell>
          <cell r="G20">
            <v>17381.177039751419</v>
          </cell>
          <cell r="H20">
            <v>17768.000869378204</v>
          </cell>
          <cell r="I20">
            <v>18007.918371563428</v>
          </cell>
          <cell r="J20">
            <v>18200.926735277189</v>
          </cell>
          <cell r="K20">
            <v>18421.31903491099</v>
          </cell>
          <cell r="L20">
            <v>18573.531350172405</v>
          </cell>
          <cell r="M20">
            <v>18921.530237126168</v>
          </cell>
          <cell r="N20">
            <v>19267.958980397758</v>
          </cell>
          <cell r="O20">
            <v>19589.422208631404</v>
          </cell>
          <cell r="P20">
            <v>19871.594318316231</v>
          </cell>
          <cell r="Q20">
            <v>20119.0232343889</v>
          </cell>
          <cell r="R20">
            <v>20344.941626889817</v>
          </cell>
          <cell r="S20">
            <v>20525.499654283256</v>
          </cell>
          <cell r="T20">
            <v>20649.895974762621</v>
          </cell>
          <cell r="U20">
            <v>20714.850788278171</v>
          </cell>
          <cell r="V20">
            <v>20310.266605045494</v>
          </cell>
          <cell r="W20">
            <v>20382.087116119703</v>
          </cell>
          <cell r="X20">
            <v>20431.969951521743</v>
          </cell>
          <cell r="Y20">
            <v>20459.946238057866</v>
          </cell>
        </row>
        <row r="21">
          <cell r="D21" t="str">
            <v xml:space="preserve"> Yumbo</v>
          </cell>
          <cell r="E21">
            <v>18923.275022590267</v>
          </cell>
          <cell r="F21">
            <v>19535.763341765502</v>
          </cell>
          <cell r="G21">
            <v>20113.195879203453</v>
          </cell>
          <cell r="H21">
            <v>20560.821689482778</v>
          </cell>
          <cell r="I21">
            <v>20838.45005177749</v>
          </cell>
          <cell r="J21">
            <v>21061.795974600849</v>
          </cell>
          <cell r="K21">
            <v>21316.830111970525</v>
          </cell>
          <cell r="L21">
            <v>21492.967556809748</v>
          </cell>
          <cell r="M21">
            <v>21895.665818442889</v>
          </cell>
          <cell r="N21">
            <v>22296.547137105728</v>
          </cell>
          <cell r="O21">
            <v>22668.538795820052</v>
          </cell>
          <cell r="P21">
            <v>22995.063455269701</v>
          </cell>
          <cell r="Q21">
            <v>23281.383895120638</v>
          </cell>
          <cell r="R21">
            <v>23542.812731078844</v>
          </cell>
          <cell r="S21">
            <v>23751.751341175343</v>
          </cell>
          <cell r="T21">
            <v>23895.700600464941</v>
          </cell>
          <cell r="U21">
            <v>23970.865181353078</v>
          </cell>
          <cell r="V21">
            <v>23502.687398664617</v>
          </cell>
          <cell r="W21">
            <v>23585.796845399811</v>
          </cell>
          <cell r="X21">
            <v>23643.52039525818</v>
          </cell>
          <cell r="Y21">
            <v>23675.894067638761</v>
          </cell>
        </row>
        <row r="22">
          <cell r="D22" t="str">
            <v xml:space="preserve"> Buenaventura</v>
          </cell>
          <cell r="E22">
            <v>846.61400924795544</v>
          </cell>
          <cell r="F22">
            <v>874.01630567367772</v>
          </cell>
          <cell r="G22">
            <v>899.8502310912902</v>
          </cell>
          <cell r="H22">
            <v>919.87669487364496</v>
          </cell>
          <cell r="I22">
            <v>932.29759245097648</v>
          </cell>
          <cell r="J22">
            <v>942.28993188191214</v>
          </cell>
          <cell r="K22">
            <v>953.69997973440491</v>
          </cell>
          <cell r="L22">
            <v>961.58024507832693</v>
          </cell>
          <cell r="M22">
            <v>979.59668194728442</v>
          </cell>
          <cell r="N22">
            <v>997.53183006623283</v>
          </cell>
          <cell r="O22">
            <v>1014.1744751271415</v>
          </cell>
          <cell r="P22">
            <v>1028.7829586335633</v>
          </cell>
          <cell r="Q22">
            <v>1041.5927336446257</v>
          </cell>
          <cell r="R22">
            <v>1053.2888758123734</v>
          </cell>
          <cell r="S22">
            <v>1062.6366422095389</v>
          </cell>
          <cell r="T22">
            <v>1069.0768307810181</v>
          </cell>
          <cell r="U22">
            <v>1072.4396412407921</v>
          </cell>
          <cell r="V22">
            <v>1051.4936966741395</v>
          </cell>
          <cell r="W22">
            <v>1055.2119548415478</v>
          </cell>
          <cell r="X22">
            <v>1057.7944658453396</v>
          </cell>
          <cell r="Y22">
            <v>1059.2428411680828</v>
          </cell>
        </row>
        <row r="23">
          <cell r="D23" t="str">
            <v xml:space="preserve"> Orito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</row>
        <row r="24">
          <cell r="D24" t="str">
            <v xml:space="preserve"> Import1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D25" t="str">
            <v xml:space="preserve"> Import2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D26" t="str">
            <v xml:space="preserve"> Import3</v>
          </cell>
          <cell r="E26">
            <v>172.29046910735022</v>
          </cell>
          <cell r="F26">
            <v>177.86698267106996</v>
          </cell>
          <cell r="G26">
            <v>183.12432436452775</v>
          </cell>
          <cell r="H26">
            <v>187.19981662184134</v>
          </cell>
          <cell r="I26">
            <v>189.72753556690552</v>
          </cell>
          <cell r="J26">
            <v>191.76102996840385</v>
          </cell>
          <cell r="K26">
            <v>194.08303559974175</v>
          </cell>
          <cell r="L26">
            <v>195.68671165277652</v>
          </cell>
          <cell r="M26">
            <v>199.35315270606475</v>
          </cell>
          <cell r="N26">
            <v>203.00305106490282</v>
          </cell>
          <cell r="O26">
            <v>206.38991815357545</v>
          </cell>
          <cell r="P26">
            <v>209.36282250995879</v>
          </cell>
          <cell r="Q26">
            <v>211.96968008815554</v>
          </cell>
          <cell r="R26">
            <v>214.34990743948123</v>
          </cell>
          <cell r="S26">
            <v>216.25222778863798</v>
          </cell>
          <cell r="T26">
            <v>217.56284053305214</v>
          </cell>
          <cell r="U26">
            <v>218.24719040832554</v>
          </cell>
          <cell r="V26">
            <v>213.98457890430518</v>
          </cell>
          <cell r="W26">
            <v>214.74126428504218</v>
          </cell>
          <cell r="X26">
            <v>215.26681905670654</v>
          </cell>
          <cell r="Y26">
            <v>215.56157116460119</v>
          </cell>
        </row>
        <row r="28">
          <cell r="E28">
            <v>135.71667446519808</v>
          </cell>
          <cell r="F28">
            <v>139.84551899489676</v>
          </cell>
          <cell r="G28">
            <v>143.73804902172429</v>
          </cell>
          <cell r="H28">
            <v>146.75553902155394</v>
          </cell>
          <cell r="I28">
            <v>148.62705935763691</v>
          </cell>
          <cell r="J28">
            <v>150.13265638342426</v>
          </cell>
          <cell r="K28">
            <v>151.85186680752375</v>
          </cell>
          <cell r="L28">
            <v>153.03922679926828</v>
          </cell>
          <cell r="M28">
            <v>155.75385573603251</v>
          </cell>
          <cell r="N28">
            <v>158.45623647995964</v>
          </cell>
          <cell r="O28">
            <v>160.96386915978673</v>
          </cell>
          <cell r="P28">
            <v>163.16500428640572</v>
          </cell>
          <cell r="Q28">
            <v>165.09511877970965</v>
          </cell>
          <cell r="R28">
            <v>166.8574365014664</v>
          </cell>
          <cell r="S28">
            <v>168.26591240269084</v>
          </cell>
          <cell r="T28">
            <v>169.23628864198363</v>
          </cell>
          <cell r="U28">
            <v>169.74298053946336</v>
          </cell>
          <cell r="V28">
            <v>166.58694765448905</v>
          </cell>
          <cell r="W28">
            <v>167.14719668092098</v>
          </cell>
          <cell r="X28">
            <v>167.5363168577571</v>
          </cell>
          <cell r="Y28">
            <v>167.75455099534005</v>
          </cell>
        </row>
        <row r="31">
          <cell r="C31" t="str">
            <v>Demanda GM</v>
          </cell>
          <cell r="F31">
            <v>127.81880436133565</v>
          </cell>
          <cell r="G31">
            <v>131.37657680585602</v>
          </cell>
          <cell r="H31">
            <v>134.13456266570032</v>
          </cell>
          <cell r="I31">
            <v>135.84513225288015</v>
          </cell>
          <cell r="J31">
            <v>137.22124793444979</v>
          </cell>
          <cell r="K31">
            <v>138.7926062620767</v>
          </cell>
          <cell r="L31">
            <v>139.87785329453121</v>
          </cell>
          <cell r="M31">
            <v>142.35902414273372</v>
          </cell>
          <cell r="N31">
            <v>144.82900014268313</v>
          </cell>
          <cell r="O31">
            <v>147.12097641204508</v>
          </cell>
          <cell r="P31">
            <v>149.13281391777483</v>
          </cell>
          <cell r="Q31">
            <v>150.89693856465462</v>
          </cell>
          <cell r="R31">
            <v>152.5076969623403</v>
          </cell>
          <cell r="S31">
            <v>153.79504393605944</v>
          </cell>
          <cell r="T31">
            <v>154.68196781877305</v>
          </cell>
          <cell r="U31">
            <v>155.14508421306951</v>
          </cell>
          <cell r="V31">
            <v>152.26047015620301</v>
          </cell>
          <cell r="W31">
            <v>152.77253776636178</v>
          </cell>
          <cell r="X31">
            <v>153.12819360799</v>
          </cell>
          <cell r="Y31">
            <v>153.32765960974081</v>
          </cell>
        </row>
        <row r="33">
          <cell r="D33" t="str">
            <v>Oferta GM</v>
          </cell>
          <cell r="E33">
            <v>91.76</v>
          </cell>
          <cell r="F33">
            <v>91.76</v>
          </cell>
          <cell r="G33">
            <v>91.76</v>
          </cell>
          <cell r="H33">
            <v>91.76</v>
          </cell>
          <cell r="I33">
            <v>91.76</v>
          </cell>
          <cell r="J33">
            <v>91.76</v>
          </cell>
          <cell r="K33">
            <v>91.76</v>
          </cell>
          <cell r="L33">
            <v>103.896</v>
          </cell>
          <cell r="M33">
            <v>103.896</v>
          </cell>
          <cell r="N33">
            <v>103.896</v>
          </cell>
          <cell r="O33">
            <v>103.896</v>
          </cell>
          <cell r="P33">
            <v>103.896</v>
          </cell>
          <cell r="Q33">
            <v>103.896</v>
          </cell>
          <cell r="R33">
            <v>103.896</v>
          </cell>
          <cell r="S33">
            <v>103.896</v>
          </cell>
          <cell r="T33">
            <v>103.896</v>
          </cell>
          <cell r="U33">
            <v>103.896</v>
          </cell>
          <cell r="V33">
            <v>103.896</v>
          </cell>
          <cell r="W33">
            <v>103.896</v>
          </cell>
          <cell r="X33">
            <v>103.896</v>
          </cell>
          <cell r="Y33">
            <v>103.896</v>
          </cell>
        </row>
        <row r="34">
          <cell r="D34" t="str">
            <v>Etanol</v>
          </cell>
          <cell r="E34">
            <v>11.671634004007032</v>
          </cell>
          <cell r="F34">
            <v>12.026714633561113</v>
          </cell>
          <cell r="G34">
            <v>12.361472215868275</v>
          </cell>
          <cell r="H34">
            <v>12.620976355853628</v>
          </cell>
          <cell r="I34">
            <v>12.781927104756761</v>
          </cell>
          <cell r="J34">
            <v>12.91140844897447</v>
          </cell>
          <cell r="K34">
            <v>13.059260545447046</v>
          </cell>
          <cell r="L34">
            <v>13.161373504737071</v>
          </cell>
          <cell r="M34">
            <v>13.39483159329879</v>
          </cell>
          <cell r="N34">
            <v>13.627236337276514</v>
          </cell>
          <cell r="O34">
            <v>13.842892747741644</v>
          </cell>
          <cell r="P34">
            <v>14.032190368630893</v>
          </cell>
          <cell r="Q34">
            <v>14.198180215055032</v>
          </cell>
          <cell r="R34">
            <v>14.349739539126091</v>
          </cell>
          <cell r="S34">
            <v>14.470868466631401</v>
          </cell>
          <cell r="T34">
            <v>14.554320823210588</v>
          </cell>
          <cell r="U34">
            <v>14.597896326393851</v>
          </cell>
          <cell r="V34">
            <v>14.326477498286039</v>
          </cell>
          <cell r="W34">
            <v>14.374658914559205</v>
          </cell>
          <cell r="X34">
            <v>14.408123249767101</v>
          </cell>
          <cell r="Y34">
            <v>14.426891385599248</v>
          </cell>
        </row>
        <row r="94">
          <cell r="E94">
            <v>91.76</v>
          </cell>
          <cell r="F94">
            <v>91.76</v>
          </cell>
          <cell r="G94">
            <v>91.76</v>
          </cell>
          <cell r="H94">
            <v>91.76</v>
          </cell>
          <cell r="I94">
            <v>91.76</v>
          </cell>
          <cell r="J94">
            <v>91.76</v>
          </cell>
          <cell r="K94">
            <v>91.76</v>
          </cell>
          <cell r="L94">
            <v>103.896</v>
          </cell>
          <cell r="M94">
            <v>103.896</v>
          </cell>
          <cell r="N94">
            <v>103.896</v>
          </cell>
          <cell r="O94">
            <v>103.896</v>
          </cell>
          <cell r="P94">
            <v>103.896</v>
          </cell>
          <cell r="Q94">
            <v>103.896</v>
          </cell>
          <cell r="R94">
            <v>103.896</v>
          </cell>
          <cell r="S94">
            <v>103.896</v>
          </cell>
          <cell r="T94">
            <v>103.896</v>
          </cell>
          <cell r="U94">
            <v>103.896</v>
          </cell>
          <cell r="V94">
            <v>103.896</v>
          </cell>
          <cell r="W94">
            <v>103.896</v>
          </cell>
          <cell r="X94">
            <v>103.896</v>
          </cell>
        </row>
        <row r="95">
          <cell r="E95">
            <v>124.04533800005285</v>
          </cell>
          <cell r="F95">
            <v>127.9485893284583</v>
          </cell>
          <cell r="G95">
            <v>128.5017720000547</v>
          </cell>
          <cell r="H95">
            <v>131.19897000005588</v>
          </cell>
          <cell r="I95">
            <v>132.87253800005658</v>
          </cell>
          <cell r="J95">
            <v>134.21800800005713</v>
          </cell>
          <cell r="K95">
            <v>135.75568800005777</v>
          </cell>
          <cell r="L95">
            <v>136.81686600005827</v>
          </cell>
          <cell r="M95">
            <v>139.24407600005927</v>
          </cell>
          <cell r="N95">
            <v>141.65966400006027</v>
          </cell>
          <cell r="O95">
            <v>143.90092200006126</v>
          </cell>
          <cell r="P95">
            <v>145.86951000006218</v>
          </cell>
          <cell r="Q95">
            <v>147.59493000006285</v>
          </cell>
          <cell r="R95">
            <v>149.17015800006351</v>
          </cell>
          <cell r="S95">
            <v>150.42980400006405</v>
          </cell>
          <cell r="T95">
            <v>151.29698400006447</v>
          </cell>
          <cell r="U95">
            <v>151.75024200006462</v>
          </cell>
          <cell r="V95">
            <v>148.9287780000634</v>
          </cell>
          <cell r="W95">
            <v>149.42941800006361</v>
          </cell>
          <cell r="X95">
            <v>149.77718400006378</v>
          </cell>
        </row>
      </sheetData>
      <sheetData sheetId="5">
        <row r="3">
          <cell r="E3">
            <v>2018</v>
          </cell>
          <cell r="F3">
            <v>2019</v>
          </cell>
          <cell r="G3">
            <v>2020</v>
          </cell>
          <cell r="H3">
            <v>2021</v>
          </cell>
          <cell r="I3">
            <v>2022</v>
          </cell>
          <cell r="J3">
            <v>2023</v>
          </cell>
          <cell r="K3">
            <v>2024</v>
          </cell>
          <cell r="L3">
            <v>2025</v>
          </cell>
          <cell r="M3">
            <v>2026</v>
          </cell>
          <cell r="N3">
            <v>2027</v>
          </cell>
          <cell r="O3">
            <v>2028</v>
          </cell>
          <cell r="P3">
            <v>2029</v>
          </cell>
          <cell r="Q3">
            <v>2030</v>
          </cell>
          <cell r="R3">
            <v>2031</v>
          </cell>
          <cell r="S3">
            <v>2032</v>
          </cell>
          <cell r="T3">
            <v>2033</v>
          </cell>
          <cell r="U3">
            <v>2034</v>
          </cell>
          <cell r="V3">
            <v>2035</v>
          </cell>
          <cell r="W3">
            <v>2036</v>
          </cell>
          <cell r="X3">
            <v>2037</v>
          </cell>
          <cell r="Y3">
            <v>2038</v>
          </cell>
        </row>
        <row r="4">
          <cell r="D4" t="str">
            <v xml:space="preserve"> Mamonal</v>
          </cell>
          <cell r="E4">
            <v>3128.286248387999</v>
          </cell>
          <cell r="F4">
            <v>3313.0050343056964</v>
          </cell>
          <cell r="G4">
            <v>3478.9864840101786</v>
          </cell>
          <cell r="H4">
            <v>3623.9210519260114</v>
          </cell>
          <cell r="I4">
            <v>3766.9115594200739</v>
          </cell>
          <cell r="J4">
            <v>3896.9438798349283</v>
          </cell>
          <cell r="K4">
            <v>4033.0234819665088</v>
          </cell>
          <cell r="L4">
            <v>4111.8412209727258</v>
          </cell>
          <cell r="M4">
            <v>4278.1487576706641</v>
          </cell>
          <cell r="N4">
            <v>4441.0224990906281</v>
          </cell>
          <cell r="O4">
            <v>4604.3718409232733</v>
          </cell>
          <cell r="P4">
            <v>4762.6833525855227</v>
          </cell>
          <cell r="Q4">
            <v>4917.8138642956928</v>
          </cell>
          <cell r="R4">
            <v>5069.0832677824446</v>
          </cell>
          <cell r="S4">
            <v>5212.2849425724762</v>
          </cell>
          <cell r="T4">
            <v>5347.5537286086546</v>
          </cell>
          <cell r="U4">
            <v>5471.7077782809938</v>
          </cell>
          <cell r="V4">
            <v>5500.3888638376784</v>
          </cell>
          <cell r="W4">
            <v>5615.7525675512516</v>
          </cell>
          <cell r="X4">
            <v>5726.5267764113114</v>
          </cell>
          <cell r="Y4">
            <v>5832.6870643213633</v>
          </cell>
        </row>
        <row r="5">
          <cell r="D5" t="str">
            <v xml:space="preserve"> Baranoa</v>
          </cell>
          <cell r="E5">
            <v>2860.3017261696305</v>
          </cell>
          <cell r="F5">
            <v>3029.19658433314</v>
          </cell>
          <cell r="G5">
            <v>3180.9592394758752</v>
          </cell>
          <cell r="H5">
            <v>3313.4779931560815</v>
          </cell>
          <cell r="I5">
            <v>3444.2192242764413</v>
          </cell>
          <cell r="J5">
            <v>3563.1123309197692</v>
          </cell>
          <cell r="K5">
            <v>3687.5346791220813</v>
          </cell>
          <cell r="L5">
            <v>3759.6004995208509</v>
          </cell>
          <cell r="M5">
            <v>3911.6613074271772</v>
          </cell>
          <cell r="N5">
            <v>4060.5824759971224</v>
          </cell>
          <cell r="O5">
            <v>4209.9385026885257</v>
          </cell>
          <cell r="P5">
            <v>4354.6882647390394</v>
          </cell>
          <cell r="Q5">
            <v>4496.5295270771094</v>
          </cell>
          <cell r="R5">
            <v>4634.8404428805343</v>
          </cell>
          <cell r="S5">
            <v>4765.7747516585041</v>
          </cell>
          <cell r="T5">
            <v>4889.4557422953176</v>
          </cell>
          <cell r="U5">
            <v>5002.9741400352095</v>
          </cell>
          <cell r="V5">
            <v>5029.1982614909994</v>
          </cell>
          <cell r="W5">
            <v>5134.679337923596</v>
          </cell>
          <cell r="X5">
            <v>5235.964078404355</v>
          </cell>
          <cell r="Y5">
            <v>5333.0301492974058</v>
          </cell>
        </row>
        <row r="6">
          <cell r="D6" t="str">
            <v xml:space="preserve"> Galán</v>
          </cell>
          <cell r="E6">
            <v>2416.6760578856192</v>
          </cell>
          <cell r="F6">
            <v>2559.3757445268375</v>
          </cell>
          <cell r="G6">
            <v>2687.6003901329314</v>
          </cell>
          <cell r="H6">
            <v>2799.5658154269495</v>
          </cell>
          <cell r="I6">
            <v>2910.0294074795893</v>
          </cell>
          <cell r="J6">
            <v>3010.4824896295431</v>
          </cell>
          <cell r="K6">
            <v>3115.6072417545929</v>
          </cell>
          <cell r="L6">
            <v>3176.4958330371696</v>
          </cell>
          <cell r="M6">
            <v>3304.9723886563829</v>
          </cell>
          <cell r="N6">
            <v>3430.7962551745795</v>
          </cell>
          <cell r="O6">
            <v>3556.9875344035017</v>
          </cell>
          <cell r="P6">
            <v>3679.2869691559913</v>
          </cell>
          <cell r="Q6">
            <v>3799.1290052518566</v>
          </cell>
          <cell r="R6">
            <v>3915.9882427610355</v>
          </cell>
          <cell r="S6">
            <v>4026.6149666078454</v>
          </cell>
          <cell r="T6">
            <v>4131.1133438779352</v>
          </cell>
          <cell r="U6">
            <v>4227.0253210786459</v>
          </cell>
          <cell r="V6">
            <v>4249.1821466615747</v>
          </cell>
          <cell r="W6">
            <v>4338.3033710563268</v>
          </cell>
          <cell r="X6">
            <v>4423.8791007457939</v>
          </cell>
          <cell r="Y6">
            <v>4505.8904659853615</v>
          </cell>
        </row>
        <row r="7">
          <cell r="D7" t="str">
            <v xml:space="preserve"> Lisama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D8" t="str">
            <v xml:space="preserve"> Ayacucho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D9" t="str">
            <v xml:space="preserve"> Chimitá</v>
          </cell>
          <cell r="E9">
            <v>469.28534107751028</v>
          </cell>
          <cell r="F9">
            <v>496.99566282235673</v>
          </cell>
          <cell r="G9">
            <v>521.89513015123237</v>
          </cell>
          <cell r="H9">
            <v>543.63727992200586</v>
          </cell>
          <cell r="I9">
            <v>565.08779427783747</v>
          </cell>
          <cell r="J9">
            <v>584.59440492397948</v>
          </cell>
          <cell r="K9">
            <v>605.00818979833923</v>
          </cell>
          <cell r="L9">
            <v>616.83191902118472</v>
          </cell>
          <cell r="M9">
            <v>641.78030381917733</v>
          </cell>
          <cell r="N9">
            <v>666.21357278048947</v>
          </cell>
          <cell r="O9">
            <v>690.71818825045204</v>
          </cell>
          <cell r="P9">
            <v>714.46706090722955</v>
          </cell>
          <cell r="Q9">
            <v>737.73874045284344</v>
          </cell>
          <cell r="R9">
            <v>760.43120142774683</v>
          </cell>
          <cell r="S9">
            <v>781.91339374033976</v>
          </cell>
          <cell r="T9">
            <v>802.20554520980306</v>
          </cell>
          <cell r="U9">
            <v>820.83033556479734</v>
          </cell>
          <cell r="V9">
            <v>825.1328871694908</v>
          </cell>
          <cell r="W9">
            <v>842.43900647781379</v>
          </cell>
          <cell r="X9">
            <v>859.05663934765505</v>
          </cell>
          <cell r="Y9">
            <v>874.98212153344514</v>
          </cell>
        </row>
        <row r="10">
          <cell r="D10" t="str">
            <v xml:space="preserve"> Sebastopol</v>
          </cell>
          <cell r="E10">
            <v>45.45583455379591</v>
          </cell>
          <cell r="F10">
            <v>48.139906887643114</v>
          </cell>
          <cell r="G10">
            <v>50.55171473312209</v>
          </cell>
          <cell r="H10">
            <v>52.657699038011977</v>
          </cell>
          <cell r="I10">
            <v>54.7354350043938</v>
          </cell>
          <cell r="J10">
            <v>56.624880909949788</v>
          </cell>
          <cell r="K10">
            <v>58.602197366788396</v>
          </cell>
          <cell r="L10">
            <v>59.747465356895447</v>
          </cell>
          <cell r="M10">
            <v>62.164011437704481</v>
          </cell>
          <cell r="N10">
            <v>64.530662458517767</v>
          </cell>
          <cell r="O10">
            <v>66.904224232361955</v>
          </cell>
          <cell r="P10">
            <v>69.204583378136647</v>
          </cell>
          <cell r="Q10">
            <v>71.458720728315797</v>
          </cell>
          <cell r="R10">
            <v>73.656753910697503</v>
          </cell>
          <cell r="S10">
            <v>75.737558261781558</v>
          </cell>
          <cell r="T10">
            <v>77.703093085048366</v>
          </cell>
          <cell r="U10">
            <v>79.507124267935723</v>
          </cell>
          <cell r="V10">
            <v>79.923877268259687</v>
          </cell>
          <cell r="W10">
            <v>81.600179567072502</v>
          </cell>
          <cell r="X10">
            <v>83.209793813008346</v>
          </cell>
          <cell r="Y10">
            <v>84.75236508055437</v>
          </cell>
        </row>
        <row r="11">
          <cell r="D11" t="str">
            <v xml:space="preserve"> Salgar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D12" t="str">
            <v xml:space="preserve"> Mansilla</v>
          </cell>
          <cell r="E12">
            <v>11452.301251704077</v>
          </cell>
          <cell r="F12">
            <v>12128.535782437508</v>
          </cell>
          <cell r="G12">
            <v>12736.175049844644</v>
          </cell>
          <cell r="H12">
            <v>13266.764069443791</v>
          </cell>
          <cell r="I12">
            <v>13790.236104267935</v>
          </cell>
          <cell r="J12">
            <v>14266.269685471185</v>
          </cell>
          <cell r="K12">
            <v>14764.441679362712</v>
          </cell>
          <cell r="L12">
            <v>15052.984485041863</v>
          </cell>
          <cell r="M12">
            <v>15661.817519958364</v>
          </cell>
          <cell r="N12">
            <v>16258.079819706272</v>
          </cell>
          <cell r="O12">
            <v>16856.08323863861</v>
          </cell>
          <cell r="P12">
            <v>17435.643732536184</v>
          </cell>
          <cell r="Q12">
            <v>18003.558946289839</v>
          </cell>
          <cell r="R12">
            <v>18557.339080632897</v>
          </cell>
          <cell r="S12">
            <v>19081.584174984186</v>
          </cell>
          <cell r="T12">
            <v>19576.787863085578</v>
          </cell>
          <cell r="U12">
            <v>20031.301761613675</v>
          </cell>
          <cell r="V12">
            <v>20136.299963805148</v>
          </cell>
          <cell r="W12">
            <v>20558.633402479751</v>
          </cell>
          <cell r="X12">
            <v>20964.165220879782</v>
          </cell>
          <cell r="Y12">
            <v>21352.805997835549</v>
          </cell>
        </row>
        <row r="13">
          <cell r="D13" t="str">
            <v xml:space="preserve"> Puente Aranda</v>
          </cell>
          <cell r="E13">
            <v>6998.2015091577759</v>
          </cell>
          <cell r="F13">
            <v>7411.4307291644645</v>
          </cell>
          <cell r="G13">
            <v>7782.7431793638862</v>
          </cell>
          <cell r="H13">
            <v>8106.9722400645715</v>
          </cell>
          <cell r="I13">
            <v>8426.8522976698587</v>
          </cell>
          <cell r="J13">
            <v>8717.7439580591345</v>
          </cell>
          <cell r="K13">
            <v>9022.1638229271721</v>
          </cell>
          <cell r="L13">
            <v>9198.4847783211808</v>
          </cell>
          <cell r="M13">
            <v>9570.5267085964406</v>
          </cell>
          <cell r="N13">
            <v>9934.8869916730673</v>
          </cell>
          <cell r="O13">
            <v>10300.311227106193</v>
          </cell>
          <cell r="P13">
            <v>10654.465473829203</v>
          </cell>
          <cell r="Q13">
            <v>11001.50359469361</v>
          </cell>
          <cell r="R13">
            <v>11339.904138542779</v>
          </cell>
          <cell r="S13">
            <v>11660.256592588803</v>
          </cell>
          <cell r="T13">
            <v>11962.862603489539</v>
          </cell>
          <cell r="U13">
            <v>12240.604149114633</v>
          </cell>
          <cell r="V13">
            <v>12304.765801946278</v>
          </cell>
          <cell r="W13">
            <v>12562.84271093962</v>
          </cell>
          <cell r="X13">
            <v>12810.652589597528</v>
          </cell>
          <cell r="Y13">
            <v>13048.14079498397</v>
          </cell>
        </row>
        <row r="14">
          <cell r="D14" t="str">
            <v xml:space="preserve"> Tocancipá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D15" t="str">
            <v xml:space="preserve"> Gualanday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D16" t="str">
            <v xml:space="preserve"> Neiva</v>
          </cell>
          <cell r="E16">
            <v>2.0022853426978391</v>
          </cell>
          <cell r="F16">
            <v>2.1205161208929399</v>
          </cell>
          <cell r="G16">
            <v>2.2267539129345986</v>
          </cell>
          <cell r="H16">
            <v>2.3195204751817893</v>
          </cell>
          <cell r="I16">
            <v>2.4110427255665874</v>
          </cell>
          <cell r="J16">
            <v>2.4942709817333033</v>
          </cell>
          <cell r="K16">
            <v>2.5813698503002769</v>
          </cell>
          <cell r="L16">
            <v>2.6318177924085333</v>
          </cell>
          <cell r="M16">
            <v>2.7382642991123416</v>
          </cell>
          <cell r="N16">
            <v>2.8425129769063258</v>
          </cell>
          <cell r="O16">
            <v>2.9470660666561477</v>
          </cell>
          <cell r="P16">
            <v>3.0483946517704421</v>
          </cell>
          <cell r="Q16">
            <v>3.1476872117024337</v>
          </cell>
          <cell r="R16">
            <v>3.2445084375593205</v>
          </cell>
          <cell r="S16">
            <v>3.3361658473087052</v>
          </cell>
          <cell r="T16">
            <v>3.4227457463650448</v>
          </cell>
          <cell r="U16">
            <v>3.5022115669956229</v>
          </cell>
          <cell r="V16">
            <v>3.5205691317013481</v>
          </cell>
          <cell r="W16">
            <v>3.5944086191024938</v>
          </cell>
          <cell r="X16">
            <v>3.6653105625751357</v>
          </cell>
          <cell r="Y16">
            <v>3.7332593279953117</v>
          </cell>
        </row>
        <row r="17">
          <cell r="D17" t="str">
            <v xml:space="preserve"> Manizales</v>
          </cell>
          <cell r="E17">
            <v>22.53125326910207</v>
          </cell>
          <cell r="F17">
            <v>23.861676836068593</v>
          </cell>
          <cell r="G17">
            <v>25.057146107204353</v>
          </cell>
          <cell r="H17">
            <v>26.101026749150797</v>
          </cell>
          <cell r="I17">
            <v>27.130905437869366</v>
          </cell>
          <cell r="J17">
            <v>28.067453730387619</v>
          </cell>
          <cell r="K17">
            <v>29.047557127883678</v>
          </cell>
          <cell r="L17">
            <v>29.615236137616936</v>
          </cell>
          <cell r="M17">
            <v>30.813054026511409</v>
          </cell>
          <cell r="N17">
            <v>31.986140255660189</v>
          </cell>
          <cell r="O17">
            <v>33.162651962051825</v>
          </cell>
          <cell r="P17">
            <v>34.302879064515544</v>
          </cell>
          <cell r="Q17">
            <v>35.420195247108609</v>
          </cell>
          <cell r="R17">
            <v>36.509702079669815</v>
          </cell>
          <cell r="S17">
            <v>37.541101685417665</v>
          </cell>
          <cell r="T17">
            <v>38.51536523919431</v>
          </cell>
          <cell r="U17">
            <v>39.409575715934928</v>
          </cell>
          <cell r="V17">
            <v>39.616149140295775</v>
          </cell>
          <cell r="W17">
            <v>40.447047792160376</v>
          </cell>
          <cell r="X17">
            <v>41.244890942478399</v>
          </cell>
          <cell r="Y17">
            <v>42.00950266407348</v>
          </cell>
        </row>
        <row r="18">
          <cell r="D18" t="str">
            <v xml:space="preserve"> Pereira</v>
          </cell>
          <cell r="E18">
            <v>1.466362546066672</v>
          </cell>
          <cell r="F18">
            <v>1.5529481995899694</v>
          </cell>
          <cell r="G18">
            <v>1.6307508563365893</v>
          </cell>
          <cell r="H18">
            <v>1.6986879327891193</v>
          </cell>
          <cell r="I18">
            <v>1.7657137443625981</v>
          </cell>
          <cell r="J18">
            <v>1.8266654953517338</v>
          </cell>
          <cell r="K18">
            <v>1.8904518678271516</v>
          </cell>
          <cell r="L18">
            <v>1.9273971379423562</v>
          </cell>
          <cell r="M18">
            <v>2.0053526457121866</v>
          </cell>
          <cell r="N18">
            <v>2.0816985856910022</v>
          </cell>
          <cell r="O18">
            <v>2.1582674600743683</v>
          </cell>
          <cell r="P18">
            <v>2.2324748864031907</v>
          </cell>
          <cell r="Q18">
            <v>2.3051912410018689</v>
          </cell>
          <cell r="R18">
            <v>2.3760977278213282</v>
          </cell>
          <cell r="S18">
            <v>2.4432225226045192</v>
          </cell>
          <cell r="T18">
            <v>2.5066288306422089</v>
          </cell>
          <cell r="U18">
            <v>2.564825182870472</v>
          </cell>
          <cell r="V18">
            <v>2.5782692433884402</v>
          </cell>
          <cell r="W18">
            <v>2.6323451817359258</v>
          </cell>
          <cell r="X18">
            <v>2.6842698261083076</v>
          </cell>
          <cell r="Y18">
            <v>2.7340317269417658</v>
          </cell>
        </row>
        <row r="19">
          <cell r="D19" t="str">
            <v xml:space="preserve"> Cartago</v>
          </cell>
          <cell r="E19">
            <v>7.5299361421955764</v>
          </cell>
          <cell r="F19">
            <v>7.9745631845389351</v>
          </cell>
          <cell r="G19">
            <v>8.3740885533276241</v>
          </cell>
          <cell r="H19">
            <v>8.7229530607764865</v>
          </cell>
          <cell r="I19">
            <v>9.0671381208633814</v>
          </cell>
          <cell r="J19">
            <v>9.3801321985792274</v>
          </cell>
          <cell r="K19">
            <v>9.7076823755600561</v>
          </cell>
          <cell r="L19">
            <v>9.8974004814063097</v>
          </cell>
          <cell r="M19">
            <v>10.297710757343053</v>
          </cell>
          <cell r="N19">
            <v>10.689755722142801</v>
          </cell>
          <cell r="O19">
            <v>11.082945480114377</v>
          </cell>
          <cell r="P19">
            <v>11.464008937464376</v>
          </cell>
          <cell r="Q19">
            <v>11.837415574240548</v>
          </cell>
          <cell r="R19">
            <v>12.201528336974523</v>
          </cell>
          <cell r="S19">
            <v>12.546221686945307</v>
          </cell>
          <cell r="T19">
            <v>12.871820190410137</v>
          </cell>
          <cell r="U19">
            <v>13.170664986441647</v>
          </cell>
          <cell r="V19">
            <v>13.239701745095678</v>
          </cell>
          <cell r="W19">
            <v>13.51738775370119</v>
          </cell>
          <cell r="X19">
            <v>13.784026626454063</v>
          </cell>
          <cell r="Y19">
            <v>14.03955956855989</v>
          </cell>
        </row>
        <row r="20">
          <cell r="D20" t="str">
            <v xml:space="preserve"> Medellín</v>
          </cell>
          <cell r="E20">
            <v>762.87041509779488</v>
          </cell>
          <cell r="F20">
            <v>807.91632384799584</v>
          </cell>
          <cell r="G20">
            <v>848.39290667344562</v>
          </cell>
          <cell r="H20">
            <v>883.73695296874405</v>
          </cell>
          <cell r="I20">
            <v>918.60691663119667</v>
          </cell>
          <cell r="J20">
            <v>950.31686974118645</v>
          </cell>
          <cell r="K20">
            <v>983.50152559483649</v>
          </cell>
          <cell r="L20">
            <v>1002.7221839676839</v>
          </cell>
          <cell r="M20">
            <v>1043.2782870480924</v>
          </cell>
          <cell r="N20">
            <v>1082.9970176436718</v>
          </cell>
          <cell r="O20">
            <v>1122.8317291487442</v>
          </cell>
          <cell r="P20">
            <v>1161.4379048715616</v>
          </cell>
          <cell r="Q20">
            <v>1199.2683553054544</v>
          </cell>
          <cell r="R20">
            <v>1236.1572278275898</v>
          </cell>
          <cell r="S20">
            <v>1271.0786871876674</v>
          </cell>
          <cell r="T20">
            <v>1304.0656157356443</v>
          </cell>
          <cell r="U20">
            <v>1334.34208147097</v>
          </cell>
          <cell r="V20">
            <v>1341.3363108690496</v>
          </cell>
          <cell r="W20">
            <v>1369.4691444882692</v>
          </cell>
          <cell r="X20">
            <v>1396.482774311547</v>
          </cell>
          <cell r="Y20">
            <v>1422.3712437400002</v>
          </cell>
        </row>
        <row r="21">
          <cell r="D21" t="str">
            <v xml:space="preserve"> Yumbo</v>
          </cell>
          <cell r="E21">
            <v>1785.0023663008328</v>
          </cell>
          <cell r="F21">
            <v>1890.4030373977355</v>
          </cell>
          <cell r="G21">
            <v>1985.1121710766674</v>
          </cell>
          <cell r="H21">
            <v>2067.8119389837325</v>
          </cell>
          <cell r="I21">
            <v>2149.4024246264648</v>
          </cell>
          <cell r="J21">
            <v>2223.5989594722478</v>
          </cell>
          <cell r="K21">
            <v>2301.2460775821437</v>
          </cell>
          <cell r="L21">
            <v>2346.2195357191913</v>
          </cell>
          <cell r="M21">
            <v>2441.1147348693498</v>
          </cell>
          <cell r="N21">
            <v>2534.0506079828538</v>
          </cell>
          <cell r="O21">
            <v>2627.2578590313169</v>
          </cell>
          <cell r="P21">
            <v>2717.5905205885492</v>
          </cell>
          <cell r="Q21">
            <v>2806.1081013025278</v>
          </cell>
          <cell r="R21">
            <v>2892.4225309081644</v>
          </cell>
          <cell r="S21">
            <v>2974.1335087607081</v>
          </cell>
          <cell r="T21">
            <v>3051.317974627807</v>
          </cell>
          <cell r="U21">
            <v>3122.1603639920013</v>
          </cell>
          <cell r="V21">
            <v>3138.5258118832035</v>
          </cell>
          <cell r="W21">
            <v>3204.3524235687769</v>
          </cell>
          <cell r="X21">
            <v>3267.5602662149545</v>
          </cell>
          <cell r="Y21">
            <v>3328.1354022736409</v>
          </cell>
        </row>
        <row r="22">
          <cell r="D22" t="str">
            <v xml:space="preserve"> Buenaventura</v>
          </cell>
          <cell r="E22">
            <v>0.34860610246159512</v>
          </cell>
          <cell r="F22">
            <v>0.36919056657301985</v>
          </cell>
          <cell r="G22">
            <v>0.38768700253447358</v>
          </cell>
          <cell r="H22">
            <v>0.40383804205623386</v>
          </cell>
          <cell r="I22">
            <v>0.41977244177179601</v>
          </cell>
          <cell r="J22">
            <v>0.43426282302677804</v>
          </cell>
          <cell r="K22">
            <v>0.44942709379901308</v>
          </cell>
          <cell r="L22">
            <v>0.4582102877327367</v>
          </cell>
          <cell r="M22">
            <v>0.47674306177415687</v>
          </cell>
          <cell r="N22">
            <v>0.49489318477489236</v>
          </cell>
          <cell r="O22">
            <v>0.51309630714749765</v>
          </cell>
          <cell r="P22">
            <v>0.53073803001854847</v>
          </cell>
          <cell r="Q22">
            <v>0.54802527254247746</v>
          </cell>
          <cell r="R22">
            <v>0.56488224565303613</v>
          </cell>
          <cell r="S22">
            <v>0.58084017716913383</v>
          </cell>
          <cell r="T22">
            <v>0.59591409321792332</v>
          </cell>
          <cell r="U22">
            <v>0.60974941899202728</v>
          </cell>
          <cell r="V22">
            <v>0.61294554641017374</v>
          </cell>
          <cell r="W22">
            <v>0.6258013044591203</v>
          </cell>
          <cell r="X22">
            <v>0.63814562404428343</v>
          </cell>
          <cell r="Y22">
            <v>0.6499757832004649</v>
          </cell>
        </row>
        <row r="23">
          <cell r="D23" t="str">
            <v xml:space="preserve"> Orito</v>
          </cell>
          <cell r="E23">
            <v>54.23083757966095</v>
          </cell>
          <cell r="F23">
            <v>57.433055561527794</v>
          </cell>
          <cell r="G23">
            <v>60.310449868010714</v>
          </cell>
          <cell r="H23">
            <v>62.822983053352075</v>
          </cell>
          <cell r="I23">
            <v>65.301814711209374</v>
          </cell>
          <cell r="J23">
            <v>67.55600793031077</v>
          </cell>
          <cell r="K23">
            <v>69.915034635397419</v>
          </cell>
          <cell r="L23">
            <v>71.281390417143683</v>
          </cell>
          <cell r="M23">
            <v>74.164437649661764</v>
          </cell>
          <cell r="N23">
            <v>76.987957850694926</v>
          </cell>
          <cell r="O23">
            <v>79.819722888256791</v>
          </cell>
          <cell r="P23">
            <v>82.564153926295617</v>
          </cell>
          <cell r="Q23">
            <v>85.253440301076395</v>
          </cell>
          <cell r="R23">
            <v>87.875791901889613</v>
          </cell>
          <cell r="S23">
            <v>90.358284279521428</v>
          </cell>
          <cell r="T23">
            <v>92.70325497039282</v>
          </cell>
          <cell r="U23">
            <v>94.85554461655525</v>
          </cell>
          <cell r="V23">
            <v>95.352749529703601</v>
          </cell>
          <cell r="W23">
            <v>97.352652921505651</v>
          </cell>
          <cell r="X23">
            <v>99.272994492485921</v>
          </cell>
          <cell r="Y23">
            <v>101.11335080068078</v>
          </cell>
        </row>
        <row r="24">
          <cell r="D24" t="str">
            <v xml:space="preserve"> Import1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D25" t="str">
            <v xml:space="preserve"> Import2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D26" t="str">
            <v xml:space="preserve"> Import3</v>
          </cell>
          <cell r="E26">
            <v>87.308777098315659</v>
          </cell>
          <cell r="F26">
            <v>92.464178498641544</v>
          </cell>
          <cell r="G26">
            <v>97.096630980306699</v>
          </cell>
          <cell r="H26">
            <v>101.141676375537</v>
          </cell>
          <cell r="I26">
            <v>105.13246409594056</v>
          </cell>
          <cell r="J26">
            <v>108.76159582406405</v>
          </cell>
          <cell r="K26">
            <v>112.55950391391863</v>
          </cell>
          <cell r="L26">
            <v>114.75926437696226</v>
          </cell>
          <cell r="M26">
            <v>119.40081777023387</v>
          </cell>
          <cell r="N26">
            <v>123.94653579464166</v>
          </cell>
          <cell r="O26">
            <v>128.50552756931449</v>
          </cell>
          <cell r="P26">
            <v>132.92391622890059</v>
          </cell>
          <cell r="Q26">
            <v>137.2535249004313</v>
          </cell>
          <cell r="R26">
            <v>141.47537212992495</v>
          </cell>
          <cell r="S26">
            <v>145.47205341533834</v>
          </cell>
          <cell r="T26">
            <v>149.24733206654176</v>
          </cell>
          <cell r="U26">
            <v>152.7124044378061</v>
          </cell>
          <cell r="V26">
            <v>153.51287802205584</v>
          </cell>
          <cell r="W26">
            <v>156.73261659232085</v>
          </cell>
          <cell r="X26">
            <v>159.82426484368821</v>
          </cell>
          <cell r="Y26">
            <v>162.78714105701678</v>
          </cell>
        </row>
        <row r="29">
          <cell r="C29" t="str">
            <v>Demanda JET</v>
          </cell>
          <cell r="E29">
            <v>30.093798808415531</v>
          </cell>
          <cell r="F29">
            <v>31.870774934691212</v>
          </cell>
          <cell r="G29">
            <v>33.467499772742627</v>
          </cell>
          <cell r="H29">
            <v>34.861755726618746</v>
          </cell>
          <cell r="I29">
            <v>36.237310014931381</v>
          </cell>
          <cell r="J29">
            <v>37.488207847945382</v>
          </cell>
          <cell r="K29">
            <v>38.797279922339861</v>
          </cell>
          <cell r="L29">
            <v>39.555498637589956</v>
          </cell>
          <cell r="M29">
            <v>41.155360399693706</v>
          </cell>
          <cell r="N29">
            <v>42.722189396877724</v>
          </cell>
          <cell r="O29">
            <v>44.293593622156592</v>
          </cell>
          <cell r="P29">
            <v>45.816534428316793</v>
          </cell>
          <cell r="Q29">
            <v>47.308874335145354</v>
          </cell>
          <cell r="R29">
            <v>48.764070769533383</v>
          </cell>
          <cell r="S29">
            <v>50.141656465976624</v>
          </cell>
          <cell r="T29">
            <v>51.442928571152095</v>
          </cell>
          <cell r="U29">
            <v>52.637278031344451</v>
          </cell>
          <cell r="V29">
            <v>52.913187187290326</v>
          </cell>
          <cell r="W29">
            <v>54.022974404217472</v>
          </cell>
          <cell r="X29">
            <v>55.088611142643764</v>
          </cell>
          <cell r="Y29">
            <v>56.109862425979756</v>
          </cell>
        </row>
        <row r="30">
          <cell r="D30" t="str">
            <v>Oferta JET</v>
          </cell>
          <cell r="E30">
            <v>28.065000000000001</v>
          </cell>
          <cell r="F30">
            <v>28.065000000000001</v>
          </cell>
          <cell r="G30">
            <v>28.065000000000001</v>
          </cell>
          <cell r="H30">
            <v>28.065000000000001</v>
          </cell>
          <cell r="I30">
            <v>28.065000000000001</v>
          </cell>
          <cell r="J30">
            <v>28.065000000000001</v>
          </cell>
          <cell r="K30">
            <v>28.065000000000001</v>
          </cell>
          <cell r="L30">
            <v>32.206000000000003</v>
          </cell>
          <cell r="M30">
            <v>32.206000000000003</v>
          </cell>
          <cell r="N30">
            <v>32.206000000000003</v>
          </cell>
          <cell r="O30">
            <v>32.206000000000003</v>
          </cell>
          <cell r="P30">
            <v>32.206000000000003</v>
          </cell>
          <cell r="Q30">
            <v>32.206000000000003</v>
          </cell>
          <cell r="R30">
            <v>32.206000000000003</v>
          </cell>
          <cell r="S30">
            <v>32.206000000000003</v>
          </cell>
          <cell r="T30">
            <v>32.206000000000003</v>
          </cell>
          <cell r="U30">
            <v>32.206000000000003</v>
          </cell>
          <cell r="V30">
            <v>32.206000000000003</v>
          </cell>
          <cell r="W30">
            <v>32.206000000000003</v>
          </cell>
          <cell r="X30">
            <v>32.206000000000003</v>
          </cell>
          <cell r="Y30">
            <v>32.206000000000003</v>
          </cell>
        </row>
      </sheetData>
      <sheetData sheetId="6">
        <row r="4">
          <cell r="B4">
            <v>2018</v>
          </cell>
          <cell r="C4">
            <v>2019</v>
          </cell>
          <cell r="D4">
            <v>2020</v>
          </cell>
          <cell r="E4">
            <v>2021</v>
          </cell>
          <cell r="F4">
            <v>2022</v>
          </cell>
          <cell r="G4">
            <v>2023</v>
          </cell>
          <cell r="H4">
            <v>2024</v>
          </cell>
          <cell r="I4">
            <v>2025</v>
          </cell>
          <cell r="J4">
            <v>2026</v>
          </cell>
          <cell r="K4">
            <v>2027</v>
          </cell>
          <cell r="L4">
            <v>2028</v>
          </cell>
          <cell r="M4">
            <v>2029</v>
          </cell>
          <cell r="N4">
            <v>2030</v>
          </cell>
          <cell r="O4">
            <v>2031</v>
          </cell>
          <cell r="P4">
            <v>2032</v>
          </cell>
          <cell r="Q4">
            <v>2033</v>
          </cell>
          <cell r="R4">
            <v>2034</v>
          </cell>
          <cell r="S4">
            <v>2035</v>
          </cell>
          <cell r="T4">
            <v>2036</v>
          </cell>
          <cell r="U4">
            <v>2037</v>
          </cell>
          <cell r="V4">
            <v>2038</v>
          </cell>
        </row>
        <row r="5">
          <cell r="A5" t="str">
            <v>Oferta Costa</v>
          </cell>
          <cell r="B5">
            <v>75.924000000000007</v>
          </cell>
          <cell r="C5">
            <v>75.924000000000007</v>
          </cell>
          <cell r="D5">
            <v>75.924000000000007</v>
          </cell>
          <cell r="E5">
            <v>75.924000000000007</v>
          </cell>
          <cell r="F5">
            <v>75.924000000000007</v>
          </cell>
          <cell r="G5">
            <v>75.924000000000007</v>
          </cell>
          <cell r="H5">
            <v>75.924000000000007</v>
          </cell>
          <cell r="I5">
            <v>75.924000000000007</v>
          </cell>
          <cell r="J5">
            <v>75.924000000000007</v>
          </cell>
          <cell r="K5">
            <v>75.924000000000007</v>
          </cell>
          <cell r="L5">
            <v>75.924000000000007</v>
          </cell>
          <cell r="M5">
            <v>75.924000000000007</v>
          </cell>
          <cell r="N5">
            <v>75.924000000000007</v>
          </cell>
          <cell r="O5">
            <v>75.924000000000007</v>
          </cell>
          <cell r="P5">
            <v>75.924000000000007</v>
          </cell>
          <cell r="Q5">
            <v>75.924000000000007</v>
          </cell>
          <cell r="R5">
            <v>75.924000000000007</v>
          </cell>
          <cell r="S5">
            <v>75.924000000000007</v>
          </cell>
          <cell r="T5">
            <v>75.924000000000007</v>
          </cell>
          <cell r="U5">
            <v>75.924000000000007</v>
          </cell>
          <cell r="V5">
            <v>75.924000000000007</v>
          </cell>
        </row>
        <row r="6">
          <cell r="A6" t="str">
            <v>Demanda Costa</v>
          </cell>
          <cell r="B6">
            <v>26.226744102041664</v>
          </cell>
          <cell r="C6">
            <v>26.615852793497041</v>
          </cell>
          <cell r="D6">
            <v>26.987769593231693</v>
          </cell>
          <cell r="E6">
            <v>27.336935214790397</v>
          </cell>
          <cell r="F6">
            <v>27.689095563364088</v>
          </cell>
          <cell r="G6">
            <v>28.007597156000092</v>
          </cell>
          <cell r="H6">
            <v>28.279932241909734</v>
          </cell>
          <cell r="I6">
            <v>28.424436026492494</v>
          </cell>
          <cell r="J6">
            <v>28.648203717642037</v>
          </cell>
          <cell r="K6">
            <v>28.778154600460716</v>
          </cell>
          <cell r="L6">
            <v>28.832252887430712</v>
          </cell>
          <cell r="M6">
            <v>28.812669572424696</v>
          </cell>
          <cell r="N6">
            <v>28.759048746287117</v>
          </cell>
          <cell r="O6">
            <v>28.704604187007224</v>
          </cell>
          <cell r="P6">
            <v>28.66608815398256</v>
          </cell>
          <cell r="Q6">
            <v>28.659508980094529</v>
          </cell>
          <cell r="R6">
            <v>28.678044013422419</v>
          </cell>
          <cell r="S6">
            <v>28.592191468219166</v>
          </cell>
          <cell r="T6">
            <v>28.686883422073212</v>
          </cell>
          <cell r="U6">
            <v>28.811284483185112</v>
          </cell>
          <cell r="V6">
            <v>28.961338089474651</v>
          </cell>
        </row>
        <row r="13">
          <cell r="A13" t="str">
            <v>Oferta Costa</v>
          </cell>
          <cell r="B13">
            <v>29.896000000000004</v>
          </cell>
          <cell r="C13">
            <v>29.896000000000004</v>
          </cell>
          <cell r="D13">
            <v>29.896000000000004</v>
          </cell>
          <cell r="E13">
            <v>29.896000000000004</v>
          </cell>
          <cell r="F13">
            <v>29.896000000000004</v>
          </cell>
          <cell r="G13">
            <v>29.896000000000004</v>
          </cell>
          <cell r="H13">
            <v>29.896000000000004</v>
          </cell>
          <cell r="I13">
            <v>29.896000000000004</v>
          </cell>
          <cell r="J13">
            <v>29.896000000000004</v>
          </cell>
          <cell r="K13">
            <v>29.896000000000004</v>
          </cell>
          <cell r="L13">
            <v>29.896000000000004</v>
          </cell>
          <cell r="M13">
            <v>29.896000000000004</v>
          </cell>
          <cell r="N13">
            <v>29.896000000000004</v>
          </cell>
          <cell r="O13">
            <v>29.896000000000004</v>
          </cell>
          <cell r="P13">
            <v>29.896000000000004</v>
          </cell>
          <cell r="Q13">
            <v>29.896000000000004</v>
          </cell>
          <cell r="R13">
            <v>29.896000000000004</v>
          </cell>
          <cell r="S13">
            <v>29.896000000000004</v>
          </cell>
          <cell r="T13">
            <v>29.896000000000004</v>
          </cell>
          <cell r="U13">
            <v>29.896000000000004</v>
          </cell>
          <cell r="V13">
            <v>29.896000000000004</v>
          </cell>
        </row>
        <row r="14">
          <cell r="A14" t="str">
            <v>Demanda Costa</v>
          </cell>
          <cell r="B14">
            <v>19.121621334924683</v>
          </cell>
          <cell r="C14">
            <v>19.832950355258681</v>
          </cell>
          <cell r="D14">
            <v>19.809016020496458</v>
          </cell>
          <cell r="E14">
            <v>20.224968125293763</v>
          </cell>
          <cell r="F14">
            <v>20.48305786665847</v>
          </cell>
          <cell r="G14">
            <v>20.690542892895593</v>
          </cell>
          <cell r="H14">
            <v>20.927678746539549</v>
          </cell>
          <cell r="I14">
            <v>21.09131548122598</v>
          </cell>
          <cell r="J14">
            <v>21.46563365737784</v>
          </cell>
          <cell r="K14">
            <v>21.838148240818516</v>
          </cell>
          <cell r="L14">
            <v>22.183774053349694</v>
          </cell>
          <cell r="M14">
            <v>22.487355167041365</v>
          </cell>
          <cell r="N14">
            <v>22.753457231102047</v>
          </cell>
          <cell r="O14">
            <v>22.996367455999824</v>
          </cell>
          <cell r="P14">
            <v>23.190637070416141</v>
          </cell>
          <cell r="Q14">
            <v>23.324349130899694</v>
          </cell>
          <cell r="R14">
            <v>23.394264652971749</v>
          </cell>
          <cell r="S14">
            <v>22.959138664627986</v>
          </cell>
          <cell r="T14">
            <v>23.036358303869008</v>
          </cell>
          <cell r="U14">
            <v>23.089975333753074</v>
          </cell>
          <cell r="V14">
            <v>23.120036931353969</v>
          </cell>
        </row>
        <row r="20">
          <cell r="B20">
            <v>2018</v>
          </cell>
          <cell r="C20">
            <v>2019</v>
          </cell>
          <cell r="D20">
            <v>2020</v>
          </cell>
          <cell r="E20">
            <v>2021</v>
          </cell>
          <cell r="F20">
            <v>2022</v>
          </cell>
          <cell r="G20">
            <v>2023</v>
          </cell>
          <cell r="H20">
            <v>2024</v>
          </cell>
          <cell r="I20">
            <v>2025</v>
          </cell>
          <cell r="J20">
            <v>2026</v>
          </cell>
          <cell r="K20">
            <v>2027</v>
          </cell>
          <cell r="L20">
            <v>2028</v>
          </cell>
          <cell r="M20">
            <v>2029</v>
          </cell>
          <cell r="N20">
            <v>2030</v>
          </cell>
          <cell r="O20">
            <v>2031</v>
          </cell>
          <cell r="P20">
            <v>2032</v>
          </cell>
          <cell r="Q20">
            <v>2033</v>
          </cell>
          <cell r="R20">
            <v>2034</v>
          </cell>
          <cell r="S20">
            <v>2035</v>
          </cell>
          <cell r="T20">
            <v>2036</v>
          </cell>
          <cell r="U20">
            <v>2037</v>
          </cell>
          <cell r="V20">
            <v>2038</v>
          </cell>
        </row>
        <row r="21">
          <cell r="A21" t="str">
            <v>Oferta Costa</v>
          </cell>
          <cell r="B21">
            <v>6.9560000000000004</v>
          </cell>
          <cell r="C21">
            <v>6.9560000000000004</v>
          </cell>
          <cell r="D21">
            <v>6.9560000000000004</v>
          </cell>
          <cell r="E21">
            <v>6.9560000000000004</v>
          </cell>
          <cell r="F21">
            <v>6.9560000000000004</v>
          </cell>
          <cell r="G21">
            <v>6.9560000000000004</v>
          </cell>
          <cell r="H21">
            <v>6.9560000000000004</v>
          </cell>
          <cell r="I21">
            <v>6.9560000000000004</v>
          </cell>
          <cell r="J21">
            <v>6.9560000000000004</v>
          </cell>
          <cell r="K21">
            <v>6.9560000000000004</v>
          </cell>
          <cell r="L21">
            <v>6.9560000000000004</v>
          </cell>
          <cell r="M21">
            <v>6.9560000000000004</v>
          </cell>
          <cell r="N21">
            <v>6.9560000000000004</v>
          </cell>
          <cell r="O21">
            <v>6.9560000000000004</v>
          </cell>
          <cell r="P21">
            <v>6.9560000000000004</v>
          </cell>
          <cell r="Q21">
            <v>6.9560000000000004</v>
          </cell>
          <cell r="R21">
            <v>6.9560000000000004</v>
          </cell>
          <cell r="S21">
            <v>6.9560000000000004</v>
          </cell>
          <cell r="T21">
            <v>6.9560000000000004</v>
          </cell>
          <cell r="U21">
            <v>6.9560000000000004</v>
          </cell>
          <cell r="V21">
            <v>6.9560000000000004</v>
          </cell>
        </row>
        <row r="22">
          <cell r="A22" t="str">
            <v>Demanda Costa</v>
          </cell>
          <cell r="B22">
            <v>5.9888270085700404</v>
          </cell>
          <cell r="C22">
            <v>6.3428433982775037</v>
          </cell>
          <cell r="D22">
            <v>6.6608412570478936</v>
          </cell>
          <cell r="E22">
            <v>6.9386416393028796</v>
          </cell>
          <cell r="F22">
            <v>7.2126610707965151</v>
          </cell>
          <cell r="G22">
            <v>7.4618058262286358</v>
          </cell>
          <cell r="H22">
            <v>7.7226914287617907</v>
          </cell>
          <cell r="I22">
            <v>7.8737304618073027</v>
          </cell>
          <cell r="J22">
            <v>8.1923253128031703</v>
          </cell>
          <cell r="K22">
            <v>8.5043532493187985</v>
          </cell>
          <cell r="L22">
            <v>8.8171771754683945</v>
          </cell>
          <cell r="M22">
            <v>9.1204492260103702</v>
          </cell>
          <cell r="N22">
            <v>9.4175523568890895</v>
          </cell>
          <cell r="O22">
            <v>9.7072925836536008</v>
          </cell>
          <cell r="P22">
            <v>9.9817100099642211</v>
          </cell>
          <cell r="Q22">
            <v>10.240804635820947</v>
          </cell>
          <cell r="R22">
            <v>10.47860653896902</v>
          </cell>
          <cell r="S22">
            <v>10.533529823712842</v>
          </cell>
          <cell r="T22">
            <v>10.754416947139081</v>
          </cell>
          <cell r="U22">
            <v>10.966548184591671</v>
          </cell>
          <cell r="V22">
            <v>11.169923536070607</v>
          </cell>
        </row>
      </sheetData>
      <sheetData sheetId="7">
        <row r="4">
          <cell r="B4">
            <v>2018</v>
          </cell>
          <cell r="C4">
            <v>2019</v>
          </cell>
          <cell r="D4">
            <v>2020</v>
          </cell>
          <cell r="E4">
            <v>2021</v>
          </cell>
          <cell r="F4">
            <v>2022</v>
          </cell>
          <cell r="G4">
            <v>2023</v>
          </cell>
          <cell r="H4">
            <v>2024</v>
          </cell>
          <cell r="I4">
            <v>2025</v>
          </cell>
          <cell r="J4">
            <v>2026</v>
          </cell>
          <cell r="K4">
            <v>2027</v>
          </cell>
          <cell r="L4">
            <v>2028</v>
          </cell>
          <cell r="M4">
            <v>2029</v>
          </cell>
          <cell r="N4">
            <v>2030</v>
          </cell>
          <cell r="O4">
            <v>2031</v>
          </cell>
          <cell r="P4">
            <v>2032</v>
          </cell>
          <cell r="Q4">
            <v>2033</v>
          </cell>
          <cell r="R4">
            <v>2034</v>
          </cell>
          <cell r="S4">
            <v>2035</v>
          </cell>
          <cell r="T4">
            <v>2036</v>
          </cell>
          <cell r="U4">
            <v>2037</v>
          </cell>
          <cell r="V4">
            <v>2038</v>
          </cell>
        </row>
        <row r="5">
          <cell r="A5" t="str">
            <v>Oferta Interior</v>
          </cell>
          <cell r="B5">
            <v>64.162999999999997</v>
          </cell>
          <cell r="C5">
            <v>64.162999999999997</v>
          </cell>
          <cell r="D5">
            <v>64.162999999999997</v>
          </cell>
          <cell r="E5">
            <v>64.162999999999997</v>
          </cell>
          <cell r="F5">
            <v>64.162999999999997</v>
          </cell>
          <cell r="G5">
            <v>64.162999999999997</v>
          </cell>
          <cell r="H5">
            <v>64.162999999999997</v>
          </cell>
          <cell r="I5">
            <v>76.75</v>
          </cell>
          <cell r="J5">
            <v>76.75</v>
          </cell>
          <cell r="K5">
            <v>76.75</v>
          </cell>
          <cell r="L5">
            <v>76.75</v>
          </cell>
          <cell r="M5">
            <v>76.75</v>
          </cell>
          <cell r="N5">
            <v>76.75</v>
          </cell>
          <cell r="O5">
            <v>76.75</v>
          </cell>
          <cell r="P5">
            <v>76.75</v>
          </cell>
          <cell r="Q5">
            <v>76.75</v>
          </cell>
          <cell r="R5">
            <v>76.75</v>
          </cell>
          <cell r="S5">
            <v>76.75</v>
          </cell>
          <cell r="T5">
            <v>76.75</v>
          </cell>
          <cell r="U5">
            <v>76.75</v>
          </cell>
          <cell r="V5">
            <v>76.75</v>
          </cell>
        </row>
        <row r="6">
          <cell r="A6" t="str">
            <v>Demanda Interior</v>
          </cell>
          <cell r="B6">
            <v>107.4769170127836</v>
          </cell>
          <cell r="C6">
            <v>109.06530839835068</v>
          </cell>
          <cell r="D6">
            <v>109.62618042980647</v>
          </cell>
          <cell r="E6">
            <v>111.0412581043859</v>
          </cell>
          <cell r="F6">
            <v>112.46629146000262</v>
          </cell>
          <cell r="G6">
            <v>113.75593978411905</v>
          </cell>
          <cell r="H6">
            <v>114.85531880917178</v>
          </cell>
          <cell r="I6">
            <v>115.43961618897229</v>
          </cell>
          <cell r="J6">
            <v>116.34644241268835</v>
          </cell>
          <cell r="K6">
            <v>116.87140068992572</v>
          </cell>
          <cell r="L6">
            <v>117.09162915081684</v>
          </cell>
          <cell r="M6">
            <v>117.01420794497044</v>
          </cell>
          <cell r="N6">
            <v>116.79535476098856</v>
          </cell>
          <cell r="O6">
            <v>116.57362604557819</v>
          </cell>
          <cell r="P6">
            <v>116.42090903805425</v>
          </cell>
          <cell r="Q6">
            <v>116.39240420218813</v>
          </cell>
          <cell r="R6">
            <v>116.46899623172291</v>
          </cell>
          <cell r="S6">
            <v>116.12163413918742</v>
          </cell>
          <cell r="T6">
            <v>116.5035811347181</v>
          </cell>
          <cell r="U6">
            <v>117.00820692689334</v>
          </cell>
          <cell r="V6">
            <v>117.61283679175604</v>
          </cell>
        </row>
        <row r="13">
          <cell r="A13" t="str">
            <v>Oferta Interior</v>
          </cell>
          <cell r="B13">
            <v>61.863999999999997</v>
          </cell>
          <cell r="C13">
            <v>61.863999999999997</v>
          </cell>
          <cell r="D13">
            <v>61.863999999999997</v>
          </cell>
          <cell r="E13">
            <v>61.863999999999997</v>
          </cell>
          <cell r="F13">
            <v>61.863999999999997</v>
          </cell>
          <cell r="G13">
            <v>61.863999999999997</v>
          </cell>
          <cell r="H13">
            <v>61.863999999999997</v>
          </cell>
          <cell r="I13">
            <v>74</v>
          </cell>
          <cell r="J13">
            <v>74</v>
          </cell>
          <cell r="K13">
            <v>74</v>
          </cell>
          <cell r="L13">
            <v>74</v>
          </cell>
          <cell r="M13">
            <v>74</v>
          </cell>
          <cell r="N13">
            <v>74</v>
          </cell>
          <cell r="O13">
            <v>74</v>
          </cell>
          <cell r="P13">
            <v>74</v>
          </cell>
          <cell r="Q13">
            <v>74</v>
          </cell>
          <cell r="R13">
            <v>74</v>
          </cell>
          <cell r="S13">
            <v>74</v>
          </cell>
          <cell r="T13">
            <v>74</v>
          </cell>
          <cell r="U13">
            <v>74</v>
          </cell>
          <cell r="V13">
            <v>74</v>
          </cell>
        </row>
        <row r="14">
          <cell r="A14" t="str">
            <v>Demanda Interior</v>
          </cell>
          <cell r="B14">
            <v>104.92371666512817</v>
          </cell>
          <cell r="C14">
            <v>108.11563897319961</v>
          </cell>
          <cell r="D14">
            <v>108.69275597955826</v>
          </cell>
          <cell r="E14">
            <v>110.97400187476212</v>
          </cell>
          <cell r="F14">
            <v>112.3894801333981</v>
          </cell>
          <cell r="G14">
            <v>113.52746510716155</v>
          </cell>
          <cell r="H14">
            <v>114.82800925351823</v>
          </cell>
          <cell r="I14">
            <v>115.72555051883229</v>
          </cell>
          <cell r="J14">
            <v>117.77844234268143</v>
          </cell>
          <cell r="K14">
            <v>119.82151575924176</v>
          </cell>
          <cell r="L14">
            <v>121.71714794671156</v>
          </cell>
          <cell r="M14">
            <v>123.38215483302081</v>
          </cell>
          <cell r="N14">
            <v>124.84147276896078</v>
          </cell>
          <cell r="O14">
            <v>126.17379054406368</v>
          </cell>
          <cell r="P14">
            <v>127.23916692964791</v>
          </cell>
          <cell r="Q14">
            <v>127.97263486916476</v>
          </cell>
          <cell r="R14">
            <v>128.35597734709287</v>
          </cell>
          <cell r="S14">
            <v>125.96963933543543</v>
          </cell>
          <cell r="T14">
            <v>126.39305969619458</v>
          </cell>
          <cell r="U14">
            <v>126.68720866631071</v>
          </cell>
          <cell r="V14">
            <v>126.85203906870986</v>
          </cell>
        </row>
        <row r="20">
          <cell r="B20">
            <v>2018</v>
          </cell>
          <cell r="C20">
            <v>2019</v>
          </cell>
          <cell r="D20">
            <v>2020</v>
          </cell>
          <cell r="E20">
            <v>2021</v>
          </cell>
          <cell r="F20">
            <v>2022</v>
          </cell>
          <cell r="G20">
            <v>2023</v>
          </cell>
          <cell r="H20">
            <v>2024</v>
          </cell>
          <cell r="I20">
            <v>2025</v>
          </cell>
          <cell r="J20">
            <v>2026</v>
          </cell>
          <cell r="K20">
            <v>2027</v>
          </cell>
          <cell r="L20">
            <v>2028</v>
          </cell>
          <cell r="M20">
            <v>2029</v>
          </cell>
          <cell r="N20">
            <v>2030</v>
          </cell>
          <cell r="O20">
            <v>2031</v>
          </cell>
          <cell r="P20">
            <v>2032</v>
          </cell>
          <cell r="Q20">
            <v>2033</v>
          </cell>
          <cell r="R20">
            <v>2034</v>
          </cell>
          <cell r="S20">
            <v>2035</v>
          </cell>
          <cell r="T20">
            <v>2036</v>
          </cell>
          <cell r="U20">
            <v>2037</v>
          </cell>
          <cell r="V20">
            <v>2038</v>
          </cell>
        </row>
        <row r="21">
          <cell r="A21" t="str">
            <v>Oferta Interior</v>
          </cell>
          <cell r="B21">
            <v>21.109000000000002</v>
          </cell>
          <cell r="C21">
            <v>21.109000000000002</v>
          </cell>
          <cell r="D21">
            <v>21.109000000000002</v>
          </cell>
          <cell r="E21">
            <v>21.109000000000002</v>
          </cell>
          <cell r="F21">
            <v>21.109000000000002</v>
          </cell>
          <cell r="G21">
            <v>21.109000000000002</v>
          </cell>
          <cell r="H21">
            <v>21.109000000000002</v>
          </cell>
          <cell r="I21">
            <v>25.25</v>
          </cell>
          <cell r="J21">
            <v>25.25</v>
          </cell>
          <cell r="K21">
            <v>25.25</v>
          </cell>
          <cell r="L21">
            <v>25.25</v>
          </cell>
          <cell r="M21">
            <v>25.25</v>
          </cell>
          <cell r="N21">
            <v>25.25</v>
          </cell>
          <cell r="O21">
            <v>25.25</v>
          </cell>
          <cell r="P21">
            <v>25.25</v>
          </cell>
          <cell r="Q21">
            <v>25.25</v>
          </cell>
          <cell r="R21">
            <v>25.25</v>
          </cell>
          <cell r="S21">
            <v>25.25</v>
          </cell>
          <cell r="T21">
            <v>25.25</v>
          </cell>
          <cell r="U21">
            <v>25.25</v>
          </cell>
          <cell r="V21">
            <v>25.25</v>
          </cell>
        </row>
        <row r="22">
          <cell r="A22" t="str">
            <v>Demanda Interior</v>
          </cell>
          <cell r="B22">
            <v>24.106173127161814</v>
          </cell>
          <cell r="C22">
            <v>25.531156745477841</v>
          </cell>
          <cell r="D22">
            <v>26.811158893914605</v>
          </cell>
          <cell r="E22">
            <v>27.929358517955748</v>
          </cell>
          <cell r="F22">
            <v>29.032339092672533</v>
          </cell>
          <cell r="G22">
            <v>30.035194342887074</v>
          </cell>
          <cell r="H22">
            <v>31.085308746266687</v>
          </cell>
          <cell r="I22">
            <v>31.693269716644341</v>
          </cell>
          <cell r="J22">
            <v>32.975674872869163</v>
          </cell>
          <cell r="K22">
            <v>34.231646943425403</v>
          </cell>
          <cell r="L22">
            <v>35.490823024365696</v>
          </cell>
          <cell r="M22">
            <v>36.711550980697126</v>
          </cell>
          <cell r="N22">
            <v>37.907447856552025</v>
          </cell>
          <cell r="O22">
            <v>39.073707636354229</v>
          </cell>
          <cell r="P22">
            <v>40.178290216263065</v>
          </cell>
          <cell r="Q22">
            <v>41.221195596278484</v>
          </cell>
          <cell r="R22">
            <v>42.178393698520004</v>
          </cell>
          <cell r="S22">
            <v>42.399470415020971</v>
          </cell>
          <cell r="T22">
            <v>43.288583296600962</v>
          </cell>
          <cell r="U22">
            <v>44.142452063956142</v>
          </cell>
          <cell r="V22">
            <v>44.961076717086549</v>
          </cell>
        </row>
      </sheetData>
      <sheetData sheetId="8">
        <row r="6">
          <cell r="B6">
            <v>2018</v>
          </cell>
          <cell r="C6">
            <v>2019</v>
          </cell>
          <cell r="D6">
            <v>2020</v>
          </cell>
          <cell r="E6">
            <v>2021</v>
          </cell>
          <cell r="F6">
            <v>2022</v>
          </cell>
          <cell r="G6">
            <v>2023</v>
          </cell>
          <cell r="H6">
            <v>2024</v>
          </cell>
          <cell r="I6">
            <v>2025</v>
          </cell>
          <cell r="J6">
            <v>2026</v>
          </cell>
          <cell r="K6">
            <v>2027</v>
          </cell>
          <cell r="L6">
            <v>2028</v>
          </cell>
          <cell r="M6">
            <v>2029</v>
          </cell>
          <cell r="N6">
            <v>2030</v>
          </cell>
          <cell r="O6">
            <v>2031</v>
          </cell>
          <cell r="P6">
            <v>2032</v>
          </cell>
          <cell r="Q6">
            <v>2033</v>
          </cell>
          <cell r="R6">
            <v>2034</v>
          </cell>
          <cell r="S6">
            <v>2035</v>
          </cell>
          <cell r="T6">
            <v>2036</v>
          </cell>
          <cell r="U6">
            <v>2037</v>
          </cell>
          <cell r="V6">
            <v>2038</v>
          </cell>
        </row>
        <row r="7">
          <cell r="A7" t="str">
            <v>Gasolinas</v>
          </cell>
          <cell r="B7">
            <v>10.751754665075318</v>
          </cell>
          <cell r="C7">
            <v>10.040425644741317</v>
          </cell>
          <cell r="D7">
            <v>10.064359979503545</v>
          </cell>
          <cell r="E7">
            <v>9.648407874706237</v>
          </cell>
          <cell r="F7">
            <v>9.3903181333415304</v>
          </cell>
          <cell r="G7">
            <v>9.1828331071044094</v>
          </cell>
          <cell r="H7">
            <v>8.94569725346045</v>
          </cell>
          <cell r="I7">
            <v>5.7255505188322857</v>
          </cell>
          <cell r="J7">
            <v>7.7784423426814318</v>
          </cell>
          <cell r="K7">
            <v>8.0352277591814847</v>
          </cell>
          <cell r="L7">
            <v>7.6896019466503054</v>
          </cell>
          <cell r="M7">
            <v>7.3860208329586348</v>
          </cell>
          <cell r="N7">
            <v>7.1199187688979544</v>
          </cell>
          <cell r="O7">
            <v>6.8770085440001747</v>
          </cell>
          <cell r="P7">
            <v>6.6827389295838584</v>
          </cell>
          <cell r="Q7">
            <v>6.5490268691003077</v>
          </cell>
          <cell r="R7">
            <v>6.4791113470282511</v>
          </cell>
          <cell r="S7">
            <v>6.9142373353720137</v>
          </cell>
          <cell r="T7">
            <v>6.8370176961309914</v>
          </cell>
          <cell r="U7">
            <v>6.7834006662469255</v>
          </cell>
          <cell r="V7">
            <v>6.7533390686460297</v>
          </cell>
        </row>
        <row r="8">
          <cell r="A8" t="str">
            <v>ACPM</v>
          </cell>
          <cell r="B8">
            <v>43.313917012783598</v>
          </cell>
          <cell r="C8">
            <v>44.902308398350684</v>
          </cell>
          <cell r="D8">
            <v>45.463180429806464</v>
          </cell>
          <cell r="E8">
            <v>46.878258104385907</v>
          </cell>
          <cell r="F8">
            <v>48.147870836635917</v>
          </cell>
          <cell r="G8">
            <v>47.829369243999913</v>
          </cell>
          <cell r="H8">
            <v>47.557034158090275</v>
          </cell>
          <cell r="I8">
            <v>33.970486464868301</v>
          </cell>
          <cell r="J8">
            <v>34.877312688584354</v>
          </cell>
          <cell r="K8">
            <v>35.402270965821721</v>
          </cell>
          <cell r="L8">
            <v>35.622499426712835</v>
          </cell>
          <cell r="M8">
            <v>35.545078220866429</v>
          </cell>
          <cell r="N8">
            <v>35.326225036884559</v>
          </cell>
          <cell r="O8">
            <v>35.104496321474187</v>
          </cell>
          <cell r="P8">
            <v>34.951779313950247</v>
          </cell>
          <cell r="Q8">
            <v>34.923274478084132</v>
          </cell>
          <cell r="R8">
            <v>34.999866507618904</v>
          </cell>
          <cell r="S8">
            <v>34.652504415083413</v>
          </cell>
          <cell r="T8">
            <v>35.034451410614096</v>
          </cell>
          <cell r="U8">
            <v>35.539077202789343</v>
          </cell>
          <cell r="V8">
            <v>36.143707067652038</v>
          </cell>
        </row>
        <row r="9">
          <cell r="A9" t="str">
            <v>JET</v>
          </cell>
          <cell r="B9">
            <v>0.96190899142995934</v>
          </cell>
          <cell r="C9">
            <v>0.60789260172249582</v>
          </cell>
          <cell r="D9">
            <v>0.28989474295210582</v>
          </cell>
          <cell r="E9">
            <v>1.2094360697120464E-2</v>
          </cell>
          <cell r="F9">
            <v>0</v>
          </cell>
          <cell r="G9">
            <v>0</v>
          </cell>
          <cell r="H9">
            <v>0</v>
          </cell>
          <cell r="I9">
            <v>0.92299446180730316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</sheetData>
      <sheetData sheetId="9">
        <row r="6">
          <cell r="B6">
            <v>2018</v>
          </cell>
          <cell r="C6">
            <v>2019</v>
          </cell>
          <cell r="D6">
            <v>2020</v>
          </cell>
          <cell r="E6">
            <v>2021</v>
          </cell>
          <cell r="F6">
            <v>2022</v>
          </cell>
          <cell r="G6">
            <v>2023</v>
          </cell>
          <cell r="H6">
            <v>2024</v>
          </cell>
          <cell r="I6">
            <v>2025</v>
          </cell>
          <cell r="J6">
            <v>2026</v>
          </cell>
          <cell r="K6">
            <v>2027</v>
          </cell>
          <cell r="L6">
            <v>2028</v>
          </cell>
          <cell r="M6">
            <v>2029</v>
          </cell>
          <cell r="N6">
            <v>2030</v>
          </cell>
          <cell r="O6">
            <v>2031</v>
          </cell>
          <cell r="P6">
            <v>2032</v>
          </cell>
          <cell r="Q6">
            <v>2033</v>
          </cell>
          <cell r="R6">
            <v>2034</v>
          </cell>
          <cell r="S6">
            <v>2035</v>
          </cell>
          <cell r="T6">
            <v>2036</v>
          </cell>
          <cell r="U6">
            <v>2037</v>
          </cell>
          <cell r="V6">
            <v>2038</v>
          </cell>
        </row>
        <row r="7">
          <cell r="A7" t="str">
            <v>Gasolinas</v>
          </cell>
          <cell r="B7">
            <v>32.245262000052854</v>
          </cell>
          <cell r="C7">
            <v>36.148513328458286</v>
          </cell>
          <cell r="D7">
            <v>36.70169600005471</v>
          </cell>
          <cell r="E7">
            <v>39.398894000055883</v>
          </cell>
          <cell r="F7">
            <v>41.072462000056561</v>
          </cell>
          <cell r="G7">
            <v>42.417932000057142</v>
          </cell>
          <cell r="H7">
            <v>43.955612000057776</v>
          </cell>
          <cell r="I7">
            <v>0</v>
          </cell>
          <cell r="J7">
            <v>0</v>
          </cell>
          <cell r="K7">
            <v>1.7862880000602819</v>
          </cell>
          <cell r="L7">
            <v>4.0275460000612515</v>
          </cell>
          <cell r="M7">
            <v>5.9961340000621677</v>
          </cell>
          <cell r="N7">
            <v>7.7215540000628282</v>
          </cell>
          <cell r="O7">
            <v>9.2967820000635069</v>
          </cell>
          <cell r="P7">
            <v>10.55642800006405</v>
          </cell>
          <cell r="Q7">
            <v>11.423608000064451</v>
          </cell>
          <cell r="R7">
            <v>11.876866000064613</v>
          </cell>
          <cell r="S7">
            <v>9.0554020000634221</v>
          </cell>
          <cell r="T7">
            <v>9.5560420000635933</v>
          </cell>
          <cell r="U7">
            <v>9.903808000063778</v>
          </cell>
          <cell r="V7">
            <v>10.098700000063825</v>
          </cell>
        </row>
        <row r="8">
          <cell r="A8" t="str">
            <v>ACPM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0.15542062336670642</v>
          </cell>
          <cell r="G8">
            <v>1.7635705401191371</v>
          </cell>
          <cell r="H8">
            <v>3.1352846510814998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JET</v>
          </cell>
          <cell r="B9">
            <v>2.0352641357318526</v>
          </cell>
          <cell r="C9">
            <v>3.8142641437553455</v>
          </cell>
          <cell r="D9">
            <v>5.4122641509624998</v>
          </cell>
          <cell r="E9">
            <v>6.8082641572586278</v>
          </cell>
          <cell r="F9">
            <v>7.9233390926725331</v>
          </cell>
          <cell r="G9">
            <v>8.9261943428870723</v>
          </cell>
          <cell r="H9">
            <v>9.9763087462666888</v>
          </cell>
          <cell r="I9">
            <v>4.7394049789410957</v>
          </cell>
          <cell r="J9">
            <v>6.9448045969732197</v>
          </cell>
          <cell r="K9">
            <v>8.2007766675294622</v>
          </cell>
          <cell r="L9">
            <v>9.4599527484697532</v>
          </cell>
          <cell r="M9">
            <v>10.680680704801183</v>
          </cell>
          <cell r="N9">
            <v>11.876577580656084</v>
          </cell>
          <cell r="O9">
            <v>13.042837360458288</v>
          </cell>
          <cell r="P9">
            <v>14.147419940367122</v>
          </cell>
          <cell r="Q9">
            <v>15.190325320382545</v>
          </cell>
          <cell r="R9">
            <v>16.147523422624065</v>
          </cell>
          <cell r="S9">
            <v>16.368600139125032</v>
          </cell>
          <cell r="T9">
            <v>17.257713020705022</v>
          </cell>
          <cell r="U9">
            <v>18.111581788060203</v>
          </cell>
          <cell r="V9">
            <v>18.930206441190609</v>
          </cell>
        </row>
      </sheetData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il – Proved reserves"/>
      <sheetName val="Oil - Proved reserves history"/>
      <sheetName val="Oil Production – Barrels"/>
      <sheetName val="Oil Production – Tonnes"/>
      <sheetName val="Oil Consumption – Barrels"/>
      <sheetName val="Oil Consumption – Tonnes"/>
      <sheetName val="Oil - Regional Consumption "/>
      <sheetName val="Oil –  Spot crude prices"/>
      <sheetName val="Oil - Crude prices since 1861"/>
      <sheetName val="Oil - Refinery throughput"/>
      <sheetName val="Oil - Refinery capacities"/>
      <sheetName val="Oil - Regional refining margins"/>
      <sheetName val="Oil - Trade movements"/>
      <sheetName val="Oil - Inter-area movements "/>
      <sheetName val="Oil - Trade 2014 - 2015"/>
      <sheetName val="Gas – Proved reserves"/>
      <sheetName val="Gas - Proved reserves history "/>
      <sheetName val="Gas Production – Bcm"/>
      <sheetName val="Gas Production – Bcf"/>
      <sheetName val="Gas Production – tonnes"/>
      <sheetName val="Gas Consumption – Bcm"/>
      <sheetName val="Gas Consumption – Bcf"/>
      <sheetName val="Gas Consumption – tonnes"/>
      <sheetName val="Gas - Trade - pipeline"/>
      <sheetName val="Gas – Trade movements LNG"/>
      <sheetName val="Gas - Trade 2014-2015"/>
      <sheetName val="Gas - Prices "/>
      <sheetName val="Coal - Reserves"/>
      <sheetName val="Coal - Prices"/>
      <sheetName val="Coal Production - Tonnes"/>
      <sheetName val=" Coal Production - Mtoe"/>
      <sheetName val="Coal Consumption -  Mtoe"/>
      <sheetName val="Nuclear Consumption - TWh"/>
      <sheetName val="Nuclear Consumption - Mtoe"/>
      <sheetName val="Hydro Consumption - TWh"/>
      <sheetName val=" Hydro Consumption - Mtoe"/>
      <sheetName val="Other renewables -TWh"/>
      <sheetName val="Other renewables - Mtoe"/>
      <sheetName val="Solar Consumption - TWh"/>
      <sheetName val="Solar Consumption - Mtoe"/>
      <sheetName val="Wind Consumption - TWh "/>
      <sheetName val="Wind Consumption - Mtoe"/>
      <sheetName val="Geo Biomass Other - TWh"/>
      <sheetName val="Geo Biomass Other - Mtoe"/>
      <sheetName val="Biofuels Production - Kboed"/>
      <sheetName val="Biofuels Production - Ktoe"/>
      <sheetName val="Primary Energy Consumption "/>
      <sheetName val="Primary Energy - Cons by fuel"/>
      <sheetName val="Electricity Generation "/>
      <sheetName val="Carbon Dioxide Emissions"/>
      <sheetName val="Geothermal capacity"/>
      <sheetName val="Solar capacity"/>
      <sheetName val="Wind capacity"/>
      <sheetName val="Approximate conversion factors"/>
      <sheetName val="Definitions"/>
      <sheetName val="Hoja2"/>
      <sheetName val="GRAFICAS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il – Proved reserves"/>
      <sheetName val="Oil - Proved reserves history"/>
      <sheetName val="Oil Production – Barrels"/>
      <sheetName val="Oil Production – Tonnes"/>
      <sheetName val="Oil Consumption – Barrels"/>
      <sheetName val="Oil Consumption – Tonnes"/>
      <sheetName val="Oil - Regional Consumption "/>
      <sheetName val="Oil –  Spot crude prices"/>
      <sheetName val="Oil - Crude prices since 1861"/>
      <sheetName val="Oil - Refinery throughput"/>
      <sheetName val="Oil - Refinery capacities"/>
      <sheetName val="Oil - Regional refining margins"/>
      <sheetName val="Oil - Trade movements"/>
      <sheetName val="Oil - Inter-area movements "/>
      <sheetName val="Oil - Trade 2014 - 2015"/>
      <sheetName val="Gas – Proved reserves"/>
      <sheetName val="Gas - Proved reserves history "/>
      <sheetName val="Gas Production – Bcm"/>
      <sheetName val="Gas Production – Bcf"/>
      <sheetName val="Gas Production – tonnes"/>
      <sheetName val="Gas Consumption – Bcm"/>
      <sheetName val="Gas Consumption – Bcf"/>
      <sheetName val="Gas Consumption – tonnes"/>
      <sheetName val="Gas - Trade - pipeline"/>
      <sheetName val="Gas – Trade movements LNG"/>
      <sheetName val="Gas - Trade 2014-2015"/>
      <sheetName val="Gas - Prices "/>
      <sheetName val="Coal - Reserves"/>
      <sheetName val="Coal - Prices"/>
      <sheetName val="Coal Production - Tonnes"/>
      <sheetName val=" Coal Production - Mtoe"/>
      <sheetName val="Coal Consumption -  Mtoe"/>
      <sheetName val="Nuclear Consumption - TWh"/>
      <sheetName val="Nuclear Consumption - Mtoe"/>
      <sheetName val="Hydro Consumption - TWh"/>
      <sheetName val=" Hydro Consumption - Mtoe"/>
      <sheetName val="Other renewables -TWh"/>
      <sheetName val="Other renewables - Mtoe"/>
      <sheetName val="Solar Consumption - TWh"/>
      <sheetName val="Solar Consumption - Mtoe"/>
      <sheetName val="Wind Consumption - TWh "/>
      <sheetName val="Wind Consumption - Mtoe"/>
      <sheetName val="Geo Biomass Other - TWh"/>
      <sheetName val="Geo Biomass Other - Mtoe"/>
      <sheetName val="Biofuels Production - Kboed"/>
      <sheetName val="Biofuels Production - Ktoe"/>
      <sheetName val="Primary Energy Consumption "/>
      <sheetName val="Primary Energy - Cons by fuel"/>
      <sheetName val="Electricity Generation "/>
      <sheetName val="Carbon Dioxide Emissions"/>
      <sheetName val="Geothermal capacity"/>
      <sheetName val="Solar capacity"/>
      <sheetName val="Wind capacity"/>
      <sheetName val="Approximate conversion factors"/>
      <sheetName val="Definitions"/>
      <sheetName val="Hoja2"/>
      <sheetName val="GRAFICAS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U"/>
      <sheetName val="BAU BAJO"/>
      <sheetName val="BAU ALTO"/>
      <sheetName val="BASE"/>
      <sheetName val="VERDE"/>
      <sheetName val="PESIMISTA"/>
      <sheetName val="Escenarios OTROS diesel"/>
      <sheetName val="Resumen unidades reales"/>
      <sheetName val="Resumen Regionalización"/>
      <sheetName val="Resumen en energía"/>
      <sheetName val="Hist"/>
      <sheetName val="Balance ECP"/>
      <sheetName val="Escenarios Otros"/>
      <sheetName val="factores"/>
    </sheetNames>
    <sheetDataSet>
      <sheetData sheetId="0">
        <row r="44">
          <cell r="E44">
            <v>97396.647103975003</v>
          </cell>
        </row>
      </sheetData>
      <sheetData sheetId="1">
        <row r="44">
          <cell r="E44">
            <v>97396.647103975003</v>
          </cell>
        </row>
      </sheetData>
      <sheetData sheetId="2">
        <row r="44">
          <cell r="E44">
            <v>97396.647103975003</v>
          </cell>
        </row>
      </sheetData>
      <sheetData sheetId="3">
        <row r="44">
          <cell r="E44">
            <v>97396.647103975003</v>
          </cell>
        </row>
      </sheetData>
      <sheetData sheetId="4">
        <row r="44">
          <cell r="E44">
            <v>97396.647103975003</v>
          </cell>
        </row>
      </sheetData>
      <sheetData sheetId="5">
        <row r="44">
          <cell r="E44">
            <v>97396.647103975003</v>
          </cell>
        </row>
      </sheetData>
      <sheetData sheetId="6">
        <row r="3">
          <cell r="AB3" t="str">
            <v>BAU-Bajo</v>
          </cell>
          <cell r="AC3" t="str">
            <v>BAU</v>
          </cell>
          <cell r="AD3" t="str">
            <v>BAU-Alto</v>
          </cell>
          <cell r="AE3" t="str">
            <v>BASE</v>
          </cell>
          <cell r="AF3" t="str">
            <v>VERDE</v>
          </cell>
          <cell r="AG3" t="str">
            <v>PESIMISTA</v>
          </cell>
        </row>
        <row r="9">
          <cell r="Q9">
            <v>2015</v>
          </cell>
          <cell r="R9">
            <v>25581.271688325091</v>
          </cell>
          <cell r="S9">
            <v>25581.610796481626</v>
          </cell>
          <cell r="T9">
            <v>25581.708402361168</v>
          </cell>
          <cell r="U9">
            <v>25581.610796481626</v>
          </cell>
          <cell r="V9">
            <v>25581.708402361168</v>
          </cell>
          <cell r="W9">
            <v>25581.271688325091</v>
          </cell>
        </row>
        <row r="10">
          <cell r="Q10">
            <v>2016</v>
          </cell>
          <cell r="R10">
            <v>25667.3272319362</v>
          </cell>
          <cell r="S10">
            <v>25668.232307967872</v>
          </cell>
          <cell r="T10">
            <v>25668.473622449073</v>
          </cell>
          <cell r="U10">
            <v>25668.232307967872</v>
          </cell>
          <cell r="V10">
            <v>25668.473622449073</v>
          </cell>
          <cell r="W10">
            <v>25667.3272319362</v>
          </cell>
        </row>
        <row r="11">
          <cell r="Q11">
            <v>2017</v>
          </cell>
          <cell r="R11">
            <v>25827.587878230232</v>
          </cell>
          <cell r="S11">
            <v>25829.825249215937</v>
          </cell>
          <cell r="T11">
            <v>25831.367253911234</v>
          </cell>
          <cell r="U11">
            <v>25829.825249215937</v>
          </cell>
          <cell r="V11">
            <v>25831.367253911234</v>
          </cell>
          <cell r="W11">
            <v>25827.587878230232</v>
          </cell>
        </row>
        <row r="12">
          <cell r="Q12">
            <v>2018</v>
          </cell>
          <cell r="R12">
            <v>25999.855902967382</v>
          </cell>
          <cell r="S12">
            <v>26003.44692148258</v>
          </cell>
          <cell r="T12">
            <v>26007.159769845799</v>
          </cell>
          <cell r="U12">
            <v>26003.44692148258</v>
          </cell>
          <cell r="V12">
            <v>26007.159769845799</v>
          </cell>
          <cell r="W12">
            <v>25999.855902967382</v>
          </cell>
        </row>
        <row r="13">
          <cell r="Q13">
            <v>2019</v>
          </cell>
          <cell r="R13">
            <v>26174.806906606907</v>
          </cell>
          <cell r="S13">
            <v>26179.714730808118</v>
          </cell>
          <cell r="T13">
            <v>26185.762573108495</v>
          </cell>
          <cell r="U13">
            <v>26179.714730808118</v>
          </cell>
          <cell r="V13">
            <v>26185.762573108495</v>
          </cell>
          <cell r="W13">
            <v>26174.806906606907</v>
          </cell>
        </row>
        <row r="14">
          <cell r="Q14">
            <v>2020</v>
          </cell>
          <cell r="R14">
            <v>26351.152633659869</v>
          </cell>
          <cell r="S14">
            <v>26357.314885805488</v>
          </cell>
          <cell r="T14">
            <v>26365.77499770412</v>
          </cell>
          <cell r="U14">
            <v>26357.314885805488</v>
          </cell>
          <cell r="V14">
            <v>26365.77499770412</v>
          </cell>
          <cell r="W14">
            <v>26351.152633659869</v>
          </cell>
        </row>
        <row r="15">
          <cell r="Q15">
            <v>2021</v>
          </cell>
          <cell r="R15">
            <v>26528.633986689751</v>
          </cell>
          <cell r="S15">
            <v>26536.13715708661</v>
          </cell>
          <cell r="T15">
            <v>26546.935633744299</v>
          </cell>
          <cell r="U15">
            <v>26536.13715708661</v>
          </cell>
          <cell r="V15">
            <v>26546.935633744299</v>
          </cell>
          <cell r="W15">
            <v>26528.633986689751</v>
          </cell>
        </row>
        <row r="16">
          <cell r="Q16">
            <v>2022</v>
          </cell>
          <cell r="R16">
            <v>26707.103741520987</v>
          </cell>
          <cell r="S16">
            <v>26716.142817296091</v>
          </cell>
          <cell r="T16">
            <v>26729.088044235916</v>
          </cell>
          <cell r="U16">
            <v>26716.142817296091</v>
          </cell>
          <cell r="V16">
            <v>26729.088044235916</v>
          </cell>
          <cell r="W16">
            <v>26707.103741520987</v>
          </cell>
        </row>
        <row r="17">
          <cell r="Q17">
            <v>2023</v>
          </cell>
          <cell r="R17">
            <v>26886.634641290333</v>
          </cell>
          <cell r="S17">
            <v>26897.386982720323</v>
          </cell>
          <cell r="T17">
            <v>26912.306314656882</v>
          </cell>
          <cell r="U17">
            <v>26897.386982720323</v>
          </cell>
          <cell r="V17">
            <v>26912.306314656882</v>
          </cell>
          <cell r="W17">
            <v>26886.634641290333</v>
          </cell>
        </row>
        <row r="18">
          <cell r="Q18">
            <v>2024</v>
          </cell>
          <cell r="R18">
            <v>27067.335725324272</v>
          </cell>
          <cell r="S18">
            <v>27079.862185463044</v>
          </cell>
          <cell r="T18">
            <v>27096.693003331085</v>
          </cell>
          <cell r="U18">
            <v>27079.862185463044</v>
          </cell>
          <cell r="V18">
            <v>27096.693003331085</v>
          </cell>
          <cell r="W18">
            <v>27067.335725324272</v>
          </cell>
        </row>
        <row r="19">
          <cell r="Q19">
            <v>2025</v>
          </cell>
          <cell r="R19">
            <v>27249.259718216854</v>
          </cell>
          <cell r="S19">
            <v>27263.58967895346</v>
          </cell>
          <cell r="T19">
            <v>27282.310293711314</v>
          </cell>
          <cell r="U19">
            <v>27263.58967895346</v>
          </cell>
          <cell r="V19">
            <v>27282.310293711314</v>
          </cell>
          <cell r="W19">
            <v>27249.259718216854</v>
          </cell>
        </row>
        <row r="20">
          <cell r="Q20">
            <v>2026</v>
          </cell>
          <cell r="R20">
            <v>27432.42379084952</v>
          </cell>
          <cell r="S20">
            <v>27448.570853957361</v>
          </cell>
          <cell r="T20">
            <v>27469.164395934276</v>
          </cell>
          <cell r="U20">
            <v>27448.570853957361</v>
          </cell>
          <cell r="V20">
            <v>27469.164395934276</v>
          </cell>
          <cell r="W20">
            <v>27432.42379084952</v>
          </cell>
        </row>
        <row r="21">
          <cell r="Q21">
            <v>2027</v>
          </cell>
          <cell r="R21">
            <v>27616.846362952754</v>
          </cell>
          <cell r="S21">
            <v>27634.811230839809</v>
          </cell>
          <cell r="T21">
            <v>27657.277027902906</v>
          </cell>
          <cell r="U21">
            <v>27634.811230839809</v>
          </cell>
          <cell r="V21">
            <v>27657.277027902906</v>
          </cell>
          <cell r="W21">
            <v>27616.846362952754</v>
          </cell>
        </row>
        <row r="22">
          <cell r="Q22">
            <v>2028</v>
          </cell>
          <cell r="R22">
            <v>27802.533980588374</v>
          </cell>
          <cell r="S22">
            <v>27822.312486465882</v>
          </cell>
          <cell r="T22">
            <v>27846.651227235881</v>
          </cell>
          <cell r="U22">
            <v>27822.312486465882</v>
          </cell>
          <cell r="V22">
            <v>27846.651227235881</v>
          </cell>
          <cell r="W22">
            <v>27802.533980588374</v>
          </cell>
        </row>
        <row r="23">
          <cell r="Q23">
            <v>2029</v>
          </cell>
          <cell r="R23">
            <v>27989.505205893518</v>
          </cell>
          <cell r="S23">
            <v>28011.109083420259</v>
          </cell>
          <cell r="T23">
            <v>28037.315999750539</v>
          </cell>
          <cell r="U23">
            <v>28011.109083420259</v>
          </cell>
          <cell r="V23">
            <v>28037.315999750539</v>
          </cell>
          <cell r="W23">
            <v>27989.505205893518</v>
          </cell>
        </row>
        <row r="24">
          <cell r="Q24">
            <v>2030</v>
          </cell>
          <cell r="R24">
            <v>28177.75944385249</v>
          </cell>
          <cell r="S24">
            <v>28201.192800697685</v>
          </cell>
          <cell r="T24">
            <v>28229.260302551986</v>
          </cell>
          <cell r="U24">
            <v>28201.192800697685</v>
          </cell>
          <cell r="V24">
            <v>28229.260302551986</v>
          </cell>
          <cell r="W24">
            <v>28177.75944385249</v>
          </cell>
        </row>
        <row r="25">
          <cell r="Q25">
            <v>2031</v>
          </cell>
          <cell r="R25">
            <v>28367.308885171016</v>
          </cell>
          <cell r="S25">
            <v>28392.575536851509</v>
          </cell>
          <cell r="T25">
            <v>28422.499808725137</v>
          </cell>
          <cell r="U25">
            <v>28392.575536851509</v>
          </cell>
          <cell r="V25">
            <v>28422.499808725137</v>
          </cell>
          <cell r="W25">
            <v>28367.308885171016</v>
          </cell>
        </row>
        <row r="26">
          <cell r="Q26">
            <v>2032</v>
          </cell>
          <cell r="R26">
            <v>28558.159411938908</v>
          </cell>
          <cell r="S26">
            <v>28585.262864937991</v>
          </cell>
          <cell r="T26">
            <v>28617.036917896254</v>
          </cell>
          <cell r="U26">
            <v>28585.262864937991</v>
          </cell>
          <cell r="V26">
            <v>28617.036917896254</v>
          </cell>
          <cell r="W26">
            <v>28558.159411938908</v>
          </cell>
        </row>
        <row r="27">
          <cell r="Q27">
            <v>2033</v>
          </cell>
          <cell r="R27">
            <v>28750.329708209596</v>
          </cell>
          <cell r="S27">
            <v>28779.278978788185</v>
          </cell>
          <cell r="T27">
            <v>28812.900761476649</v>
          </cell>
          <cell r="U27">
            <v>28779.278978788185</v>
          </cell>
          <cell r="V27">
            <v>28812.900761476649</v>
          </cell>
          <cell r="W27">
            <v>28750.329708209596</v>
          </cell>
        </row>
        <row r="28">
          <cell r="Q28">
            <v>2034</v>
          </cell>
          <cell r="R28">
            <v>28943.819413681114</v>
          </cell>
          <cell r="S28">
            <v>28974.616073833178</v>
          </cell>
          <cell r="T28">
            <v>29010.080531804786</v>
          </cell>
          <cell r="U28">
            <v>28974.616073833178</v>
          </cell>
          <cell r="V28">
            <v>29010.080531804786</v>
          </cell>
          <cell r="W28">
            <v>28943.819413681114</v>
          </cell>
        </row>
        <row r="29">
          <cell r="Q29">
            <v>2035</v>
          </cell>
          <cell r="R29">
            <v>29138.640971215184</v>
          </cell>
          <cell r="S29">
            <v>29171.291674596439</v>
          </cell>
          <cell r="T29">
            <v>29208.592154195481</v>
          </cell>
          <cell r="U29">
            <v>29171.291674596439</v>
          </cell>
          <cell r="V29">
            <v>29208.592154195481</v>
          </cell>
          <cell r="W29">
            <v>29138.640971215184</v>
          </cell>
        </row>
        <row r="30">
          <cell r="Q30">
            <v>2036</v>
          </cell>
          <cell r="R30">
            <v>29334.800519073047</v>
          </cell>
          <cell r="S30">
            <v>29369.309702303144</v>
          </cell>
          <cell r="T30">
            <v>29408.438284456857</v>
          </cell>
          <cell r="U30">
            <v>29369.309702303144</v>
          </cell>
          <cell r="V30">
            <v>29408.438284456857</v>
          </cell>
          <cell r="W30">
            <v>29334.800519073047</v>
          </cell>
        </row>
        <row r="31">
          <cell r="Q31">
            <v>2037</v>
          </cell>
          <cell r="R31">
            <v>29532.316999589952</v>
          </cell>
          <cell r="S31">
            <v>29568.694264073689</v>
          </cell>
          <cell r="T31">
            <v>29609.648312283509</v>
          </cell>
          <cell r="U31">
            <v>29568.694264073689</v>
          </cell>
          <cell r="V31">
            <v>29609.648312283509</v>
          </cell>
          <cell r="W31">
            <v>29532.316999589952</v>
          </cell>
        </row>
        <row r="32">
          <cell r="Q32">
            <v>2038</v>
          </cell>
          <cell r="R32">
            <v>29731.190312598636</v>
          </cell>
          <cell r="S32">
            <v>29769.439697031376</v>
          </cell>
          <cell r="T32">
            <v>29812.211690148815</v>
          </cell>
          <cell r="U32">
            <v>29769.439697031376</v>
          </cell>
          <cell r="V32">
            <v>29812.211690148815</v>
          </cell>
          <cell r="W32">
            <v>29731.190312598636</v>
          </cell>
        </row>
        <row r="33">
          <cell r="Q33">
            <v>2039</v>
          </cell>
          <cell r="R33">
            <v>29931.4331629228</v>
          </cell>
          <cell r="S33">
            <v>29971.560942736629</v>
          </cell>
          <cell r="T33">
            <v>30016.144605329609</v>
          </cell>
          <cell r="U33">
            <v>29971.560942736629</v>
          </cell>
          <cell r="V33">
            <v>30016.144605329609</v>
          </cell>
          <cell r="W33">
            <v>29931.4331629228</v>
          </cell>
        </row>
        <row r="34">
          <cell r="Q34">
            <v>2040</v>
          </cell>
          <cell r="R34">
            <v>30133.051952620317</v>
          </cell>
          <cell r="S34">
            <v>30175.061500820608</v>
          </cell>
          <cell r="T34">
            <v>30221.449977430631</v>
          </cell>
          <cell r="U34">
            <v>30175.061500820608</v>
          </cell>
          <cell r="V34">
            <v>30221.449977430631</v>
          </cell>
          <cell r="W34">
            <v>30133.051952620317</v>
          </cell>
        </row>
        <row r="35">
          <cell r="Q35">
            <v>2041</v>
          </cell>
          <cell r="R35">
            <v>30336.06588966975</v>
          </cell>
          <cell r="S35">
            <v>30379.968618890533</v>
          </cell>
          <cell r="T35">
            <v>30428.157461789815</v>
          </cell>
          <cell r="U35">
            <v>30379.968618890533</v>
          </cell>
          <cell r="V35">
            <v>30428.157461789815</v>
          </cell>
          <cell r="W35">
            <v>30336.06588966975</v>
          </cell>
        </row>
        <row r="36">
          <cell r="Q36">
            <v>2042</v>
          </cell>
          <cell r="R36">
            <v>30540.475141406692</v>
          </cell>
          <cell r="S36">
            <v>30586.275591337137</v>
          </cell>
          <cell r="T36">
            <v>30636.256778383384</v>
          </cell>
          <cell r="U36">
            <v>30586.275591337137</v>
          </cell>
          <cell r="V36">
            <v>30636.256778383384</v>
          </cell>
          <cell r="W36">
            <v>30540.475141406692</v>
          </cell>
        </row>
        <row r="37">
          <cell r="Q37">
            <v>2043</v>
          </cell>
          <cell r="R37">
            <v>30746.292682030216</v>
          </cell>
          <cell r="S37">
            <v>30793.997013490462</v>
          </cell>
          <cell r="T37">
            <v>30845.764383863534</v>
          </cell>
          <cell r="U37">
            <v>30793.997013490462</v>
          </cell>
          <cell r="V37">
            <v>30845.764383863534</v>
          </cell>
          <cell r="W37">
            <v>30746.292682030216</v>
          </cell>
        </row>
        <row r="38">
          <cell r="Q38">
            <v>2044</v>
          </cell>
          <cell r="R38">
            <v>30953.525184859187</v>
          </cell>
          <cell r="S38">
            <v>31003.137934379745</v>
          </cell>
          <cell r="T38">
            <v>31056.683469096013</v>
          </cell>
          <cell r="U38">
            <v>31003.137934379745</v>
          </cell>
          <cell r="V38">
            <v>31056.683469096013</v>
          </cell>
          <cell r="W38">
            <v>30953.525184859187</v>
          </cell>
        </row>
        <row r="39">
          <cell r="Q39">
            <v>2045</v>
          </cell>
          <cell r="R39">
            <v>31162.192131031999</v>
          </cell>
          <cell r="S39">
            <v>31213.7246740708</v>
          </cell>
          <cell r="T39">
            <v>31269.043962578569</v>
          </cell>
          <cell r="U39">
            <v>31213.7246740708</v>
          </cell>
          <cell r="V39">
            <v>31269.043962578569</v>
          </cell>
          <cell r="W39">
            <v>31162.192131031999</v>
          </cell>
        </row>
        <row r="40">
          <cell r="Q40">
            <v>2046</v>
          </cell>
          <cell r="R40">
            <v>31372.293962956177</v>
          </cell>
          <cell r="S40">
            <v>31425.750563803522</v>
          </cell>
          <cell r="T40">
            <v>31482.835859359377</v>
          </cell>
          <cell r="U40">
            <v>31425.750563803522</v>
          </cell>
          <cell r="V40">
            <v>31482.835859359377</v>
          </cell>
          <cell r="W40">
            <v>31372.293962956177</v>
          </cell>
        </row>
        <row r="41">
          <cell r="Q41">
            <v>2047</v>
          </cell>
          <cell r="R41">
            <v>31583.843931828251</v>
          </cell>
          <cell r="S41">
            <v>31639.231645784665</v>
          </cell>
          <cell r="T41">
            <v>31698.075893088077</v>
          </cell>
          <cell r="U41">
            <v>31639.231645784665</v>
          </cell>
          <cell r="V41">
            <v>31698.075893088077</v>
          </cell>
          <cell r="W41">
            <v>31583.843931828251</v>
          </cell>
        </row>
        <row r="42">
          <cell r="Q42">
            <v>2048</v>
          </cell>
          <cell r="R42">
            <v>31796.848989903512</v>
          </cell>
          <cell r="S42">
            <v>31854.172470927639</v>
          </cell>
          <cell r="T42">
            <v>31914.767533566846</v>
          </cell>
          <cell r="U42">
            <v>31854.172470927639</v>
          </cell>
          <cell r="V42">
            <v>31914.767533566846</v>
          </cell>
          <cell r="W42">
            <v>31796.848989903512</v>
          </cell>
        </row>
        <row r="43">
          <cell r="Q43">
            <v>2049</v>
          </cell>
          <cell r="R43">
            <v>32011.328899209337</v>
          </cell>
          <cell r="S43">
            <v>32070.599573416395</v>
          </cell>
          <cell r="T43">
            <v>32132.940990182418</v>
          </cell>
          <cell r="U43">
            <v>32070.599573416395</v>
          </cell>
          <cell r="V43">
            <v>32132.940990182418</v>
          </cell>
          <cell r="W43">
            <v>32011.328899209337</v>
          </cell>
        </row>
        <row r="44">
          <cell r="Q44">
            <v>2050</v>
          </cell>
          <cell r="R44">
            <v>32227.284385008457</v>
          </cell>
          <cell r="S44">
            <v>32288.506995096548</v>
          </cell>
          <cell r="T44">
            <v>32352.586540838165</v>
          </cell>
          <cell r="U44">
            <v>32288.506995096548</v>
          </cell>
          <cell r="V44">
            <v>32352.586540838165</v>
          </cell>
          <cell r="W44">
            <v>32227.284385008457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Historico"/>
      <sheetName val="Biocombustibles"/>
      <sheetName val="Poliductos"/>
      <sheetName val="Almacen"/>
      <sheetName val="Demandas"/>
      <sheetName val="Terminal"/>
      <sheetName val="Transporte"/>
      <sheetName val="Balance O&amp;D"/>
      <sheetName val="Decisiones"/>
      <sheetName val="Expansiones"/>
      <sheetName val="Tarifa"/>
      <sheetName val="Resumen"/>
      <sheetName val="Sensibilidad"/>
      <sheetName val="Cenit"/>
    </sheetNames>
    <sheetDataSet>
      <sheetData sheetId="0"/>
      <sheetData sheetId="1">
        <row r="7">
          <cell r="W7">
            <v>0.10358767600973419</v>
          </cell>
        </row>
      </sheetData>
      <sheetData sheetId="2">
        <row r="14">
          <cell r="E14">
            <v>0.08</v>
          </cell>
        </row>
        <row r="98">
          <cell r="C98" t="str">
            <v>C-B100-R</v>
          </cell>
          <cell r="D98">
            <v>0.04</v>
          </cell>
          <cell r="E98">
            <v>0.04</v>
          </cell>
          <cell r="F98">
            <v>0.04</v>
          </cell>
          <cell r="G98">
            <v>0.04</v>
          </cell>
          <cell r="H98">
            <v>0.04</v>
          </cell>
          <cell r="I98">
            <v>0.04</v>
          </cell>
          <cell r="J98">
            <v>0.04</v>
          </cell>
          <cell r="K98">
            <v>0.04</v>
          </cell>
          <cell r="L98">
            <v>0.04</v>
          </cell>
          <cell r="M98">
            <v>0.04</v>
          </cell>
          <cell r="N98">
            <v>0.04</v>
          </cell>
          <cell r="O98">
            <v>0.04</v>
          </cell>
          <cell r="P98">
            <v>0.04</v>
          </cell>
          <cell r="Q98">
            <v>0.04</v>
          </cell>
          <cell r="R98">
            <v>0.04</v>
          </cell>
          <cell r="S98">
            <v>0.04</v>
          </cell>
          <cell r="T98">
            <v>0.04</v>
          </cell>
          <cell r="U98">
            <v>0.04</v>
          </cell>
          <cell r="V98">
            <v>0.04</v>
          </cell>
          <cell r="W98">
            <v>0.04</v>
          </cell>
          <cell r="X98">
            <v>0.04</v>
          </cell>
          <cell r="Y98">
            <v>0.04</v>
          </cell>
          <cell r="Z98">
            <v>0.04</v>
          </cell>
          <cell r="AA98">
            <v>0.04</v>
          </cell>
          <cell r="AB98">
            <v>0.04</v>
          </cell>
          <cell r="AC98">
            <v>0.04</v>
          </cell>
        </row>
        <row r="99">
          <cell r="C99" t="str">
            <v>C-B100-P</v>
          </cell>
          <cell r="D99">
            <v>6.0000000000000005E-2</v>
          </cell>
          <cell r="E99">
            <v>6.0000000000000005E-2</v>
          </cell>
          <cell r="F99">
            <v>6.0000000000000005E-2</v>
          </cell>
          <cell r="G99">
            <v>6.0000000000000005E-2</v>
          </cell>
          <cell r="H99">
            <v>6.0000000000000005E-2</v>
          </cell>
          <cell r="I99">
            <v>6.0000000000000005E-2</v>
          </cell>
          <cell r="J99">
            <v>6.0000000000000005E-2</v>
          </cell>
          <cell r="K99">
            <v>6.0000000000000005E-2</v>
          </cell>
          <cell r="L99">
            <v>6.0000000000000005E-2</v>
          </cell>
          <cell r="M99">
            <v>6.0000000000000005E-2</v>
          </cell>
          <cell r="N99">
            <v>6.0000000000000005E-2</v>
          </cell>
          <cell r="O99">
            <v>6.0000000000000005E-2</v>
          </cell>
          <cell r="P99">
            <v>6.0000000000000005E-2</v>
          </cell>
          <cell r="Q99">
            <v>6.0000000000000005E-2</v>
          </cell>
          <cell r="R99">
            <v>6.0000000000000005E-2</v>
          </cell>
          <cell r="S99">
            <v>6.0000000000000005E-2</v>
          </cell>
          <cell r="T99">
            <v>6.0000000000000005E-2</v>
          </cell>
          <cell r="U99">
            <v>6.0000000000000005E-2</v>
          </cell>
          <cell r="V99">
            <v>6.0000000000000005E-2</v>
          </cell>
          <cell r="W99">
            <v>6.0000000000000005E-2</v>
          </cell>
          <cell r="X99">
            <v>6.0000000000000005E-2</v>
          </cell>
          <cell r="Y99">
            <v>6.0000000000000005E-2</v>
          </cell>
          <cell r="Z99">
            <v>6.0000000000000005E-2</v>
          </cell>
          <cell r="AA99">
            <v>6.0000000000000005E-2</v>
          </cell>
          <cell r="AB99">
            <v>6.0000000000000005E-2</v>
          </cell>
          <cell r="AC99">
            <v>6.0000000000000005E-2</v>
          </cell>
        </row>
        <row r="100">
          <cell r="D100">
            <v>0.1</v>
          </cell>
          <cell r="E100">
            <v>0.1</v>
          </cell>
          <cell r="F100">
            <v>0.1</v>
          </cell>
          <cell r="G100">
            <v>0.1</v>
          </cell>
          <cell r="H100">
            <v>0.1</v>
          </cell>
          <cell r="I100">
            <v>0.1</v>
          </cell>
          <cell r="J100">
            <v>0.1</v>
          </cell>
          <cell r="K100">
            <v>0.1</v>
          </cell>
          <cell r="L100">
            <v>0.1</v>
          </cell>
          <cell r="M100">
            <v>0.1</v>
          </cell>
          <cell r="N100">
            <v>0.1</v>
          </cell>
          <cell r="O100">
            <v>0.1</v>
          </cell>
          <cell r="P100">
            <v>0.1</v>
          </cell>
          <cell r="Q100">
            <v>0.1</v>
          </cell>
          <cell r="R100">
            <v>0.1</v>
          </cell>
          <cell r="S100">
            <v>0.1</v>
          </cell>
          <cell r="T100">
            <v>0.1</v>
          </cell>
          <cell r="U100">
            <v>0.1</v>
          </cell>
          <cell r="V100">
            <v>0.1</v>
          </cell>
          <cell r="W100">
            <v>0.1</v>
          </cell>
          <cell r="X100">
            <v>0.1</v>
          </cell>
          <cell r="Y100">
            <v>0.1</v>
          </cell>
          <cell r="Z100">
            <v>0.1</v>
          </cell>
          <cell r="AA100">
            <v>0.1</v>
          </cell>
          <cell r="AB100">
            <v>0.1</v>
          </cell>
          <cell r="AC100">
            <v>0.1</v>
          </cell>
        </row>
        <row r="102">
          <cell r="C102" t="str">
            <v>C-E100-R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C103" t="str">
            <v>C-E100-P</v>
          </cell>
          <cell r="D103">
            <v>0.08</v>
          </cell>
          <cell r="E103">
            <v>0.08</v>
          </cell>
          <cell r="F103">
            <v>0.08</v>
          </cell>
          <cell r="G103">
            <v>0.1</v>
          </cell>
          <cell r="H103">
            <v>0.1</v>
          </cell>
          <cell r="I103">
            <v>0.1</v>
          </cell>
          <cell r="J103">
            <v>0.1</v>
          </cell>
          <cell r="K103">
            <v>0.1</v>
          </cell>
          <cell r="L103">
            <v>0.1</v>
          </cell>
          <cell r="M103">
            <v>0.1</v>
          </cell>
          <cell r="N103">
            <v>0.1</v>
          </cell>
          <cell r="O103">
            <v>0.1</v>
          </cell>
          <cell r="P103">
            <v>0.1</v>
          </cell>
          <cell r="Q103">
            <v>0.1</v>
          </cell>
          <cell r="R103">
            <v>0.1</v>
          </cell>
          <cell r="S103">
            <v>0.1</v>
          </cell>
          <cell r="T103">
            <v>0.1</v>
          </cell>
          <cell r="U103">
            <v>0.1</v>
          </cell>
          <cell r="V103">
            <v>0.1</v>
          </cell>
          <cell r="W103">
            <v>0.1</v>
          </cell>
          <cell r="X103">
            <v>0.1</v>
          </cell>
          <cell r="Y103">
            <v>0.1</v>
          </cell>
          <cell r="Z103">
            <v>0.1</v>
          </cell>
          <cell r="AA103">
            <v>0.1</v>
          </cell>
          <cell r="AB103">
            <v>0.1</v>
          </cell>
          <cell r="AC103">
            <v>0.1</v>
          </cell>
        </row>
        <row r="104">
          <cell r="D104">
            <v>0.08</v>
          </cell>
          <cell r="E104">
            <v>0.08</v>
          </cell>
          <cell r="F104">
            <v>0.08</v>
          </cell>
          <cell r="G104">
            <v>0.1</v>
          </cell>
          <cell r="H104">
            <v>0.1</v>
          </cell>
          <cell r="I104">
            <v>0.1</v>
          </cell>
          <cell r="J104">
            <v>0.1</v>
          </cell>
          <cell r="K104">
            <v>0.1</v>
          </cell>
          <cell r="L104">
            <v>0.1</v>
          </cell>
          <cell r="M104">
            <v>0.1</v>
          </cell>
          <cell r="N104">
            <v>0.1</v>
          </cell>
          <cell r="O104">
            <v>0.1</v>
          </cell>
          <cell r="P104">
            <v>0.1</v>
          </cell>
          <cell r="Q104">
            <v>0.1</v>
          </cell>
          <cell r="R104">
            <v>0.1</v>
          </cell>
          <cell r="S104">
            <v>0.1</v>
          </cell>
          <cell r="T104">
            <v>0.1</v>
          </cell>
          <cell r="U104">
            <v>0.1</v>
          </cell>
          <cell r="V104">
            <v>0.1</v>
          </cell>
          <cell r="W104">
            <v>0.1</v>
          </cell>
          <cell r="X104">
            <v>0.1</v>
          </cell>
          <cell r="Y104">
            <v>0.1</v>
          </cell>
          <cell r="Z104">
            <v>0.1</v>
          </cell>
          <cell r="AA104">
            <v>0.1</v>
          </cell>
          <cell r="AB104">
            <v>0.1</v>
          </cell>
          <cell r="AC104">
            <v>0.1</v>
          </cell>
        </row>
        <row r="108">
          <cell r="C108" t="str">
            <v>B-B100-R</v>
          </cell>
          <cell r="D108">
            <v>0.02</v>
          </cell>
          <cell r="E108">
            <v>0.02</v>
          </cell>
          <cell r="F108">
            <v>0.02</v>
          </cell>
          <cell r="G108">
            <v>0.02</v>
          </cell>
          <cell r="H108">
            <v>0.02</v>
          </cell>
          <cell r="I108">
            <v>0.02</v>
          </cell>
          <cell r="J108">
            <v>0.02</v>
          </cell>
          <cell r="K108">
            <v>0.02</v>
          </cell>
          <cell r="L108">
            <v>0.02</v>
          </cell>
          <cell r="M108">
            <v>0.02</v>
          </cell>
          <cell r="N108">
            <v>0.02</v>
          </cell>
          <cell r="O108">
            <v>0.02</v>
          </cell>
          <cell r="P108">
            <v>0.02</v>
          </cell>
          <cell r="Q108">
            <v>0.02</v>
          </cell>
          <cell r="R108">
            <v>0.02</v>
          </cell>
          <cell r="S108">
            <v>0.02</v>
          </cell>
          <cell r="T108">
            <v>0.02</v>
          </cell>
          <cell r="U108">
            <v>0.02</v>
          </cell>
          <cell r="V108">
            <v>0.02</v>
          </cell>
          <cell r="W108">
            <v>0.02</v>
          </cell>
          <cell r="X108">
            <v>0.02</v>
          </cell>
          <cell r="Y108">
            <v>0.02</v>
          </cell>
          <cell r="Z108">
            <v>0.02</v>
          </cell>
          <cell r="AA108">
            <v>0.02</v>
          </cell>
          <cell r="AB108">
            <v>0.02</v>
          </cell>
          <cell r="AC108">
            <v>0.02</v>
          </cell>
        </row>
        <row r="109">
          <cell r="C109" t="str">
            <v>B-B100-P</v>
          </cell>
          <cell r="D109">
            <v>0.06</v>
          </cell>
          <cell r="E109">
            <v>0.06</v>
          </cell>
          <cell r="F109">
            <v>0.06</v>
          </cell>
          <cell r="G109">
            <v>0.08</v>
          </cell>
          <cell r="H109">
            <v>0.08</v>
          </cell>
          <cell r="I109">
            <v>0.08</v>
          </cell>
          <cell r="J109">
            <v>0.08</v>
          </cell>
          <cell r="K109">
            <v>0.08</v>
          </cell>
          <cell r="L109">
            <v>0.08</v>
          </cell>
          <cell r="M109">
            <v>0.08</v>
          </cell>
          <cell r="N109">
            <v>0.08</v>
          </cell>
          <cell r="O109">
            <v>0.08</v>
          </cell>
          <cell r="P109">
            <v>0.08</v>
          </cell>
          <cell r="Q109">
            <v>0.08</v>
          </cell>
          <cell r="R109">
            <v>0.08</v>
          </cell>
          <cell r="S109">
            <v>0.08</v>
          </cell>
          <cell r="T109">
            <v>0.08</v>
          </cell>
          <cell r="U109">
            <v>0.08</v>
          </cell>
          <cell r="V109">
            <v>0.08</v>
          </cell>
          <cell r="W109">
            <v>0.08</v>
          </cell>
          <cell r="X109">
            <v>0.08</v>
          </cell>
          <cell r="Y109">
            <v>0.08</v>
          </cell>
          <cell r="Z109">
            <v>0.08</v>
          </cell>
          <cell r="AA109">
            <v>0.08</v>
          </cell>
          <cell r="AB109">
            <v>0.08</v>
          </cell>
          <cell r="AC109">
            <v>0.08</v>
          </cell>
        </row>
        <row r="110">
          <cell r="D110">
            <v>0.08</v>
          </cell>
          <cell r="E110">
            <v>0.08</v>
          </cell>
          <cell r="F110">
            <v>0.08</v>
          </cell>
          <cell r="G110">
            <v>0.1</v>
          </cell>
          <cell r="H110">
            <v>0.1</v>
          </cell>
          <cell r="I110">
            <v>0.1</v>
          </cell>
          <cell r="J110">
            <v>0.1</v>
          </cell>
          <cell r="K110">
            <v>0.1</v>
          </cell>
          <cell r="L110">
            <v>0.1</v>
          </cell>
          <cell r="M110">
            <v>0.1</v>
          </cell>
          <cell r="N110">
            <v>0.1</v>
          </cell>
          <cell r="O110">
            <v>0.1</v>
          </cell>
          <cell r="P110">
            <v>0.1</v>
          </cell>
          <cell r="Q110">
            <v>0.1</v>
          </cell>
          <cell r="R110">
            <v>0.1</v>
          </cell>
          <cell r="S110">
            <v>0.1</v>
          </cell>
          <cell r="T110">
            <v>0.1</v>
          </cell>
          <cell r="U110">
            <v>0.1</v>
          </cell>
          <cell r="V110">
            <v>0.1</v>
          </cell>
          <cell r="W110">
            <v>0.1</v>
          </cell>
          <cell r="X110">
            <v>0.1</v>
          </cell>
          <cell r="Y110">
            <v>0.1</v>
          </cell>
          <cell r="Z110">
            <v>0.1</v>
          </cell>
          <cell r="AA110">
            <v>0.1</v>
          </cell>
          <cell r="AB110">
            <v>0.1</v>
          </cell>
          <cell r="AC110">
            <v>0.1</v>
          </cell>
        </row>
        <row r="112">
          <cell r="C112" t="str">
            <v>B-E100-R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C113" t="str">
            <v>B-E100-P</v>
          </cell>
          <cell r="D113">
            <v>0.08</v>
          </cell>
          <cell r="E113">
            <v>0.08</v>
          </cell>
          <cell r="F113">
            <v>0.08</v>
          </cell>
          <cell r="G113">
            <v>0.1</v>
          </cell>
          <cell r="H113">
            <v>0.1</v>
          </cell>
          <cell r="I113">
            <v>0.1</v>
          </cell>
          <cell r="J113">
            <v>0.1</v>
          </cell>
          <cell r="K113">
            <v>0.1</v>
          </cell>
          <cell r="L113">
            <v>0.1</v>
          </cell>
          <cell r="M113">
            <v>0.1</v>
          </cell>
          <cell r="N113">
            <v>0.1</v>
          </cell>
          <cell r="O113">
            <v>0.1</v>
          </cell>
          <cell r="P113">
            <v>0.1</v>
          </cell>
          <cell r="Q113">
            <v>0.1</v>
          </cell>
          <cell r="R113">
            <v>0.1</v>
          </cell>
          <cell r="S113">
            <v>0.1</v>
          </cell>
          <cell r="T113">
            <v>0.1</v>
          </cell>
          <cell r="U113">
            <v>0.1</v>
          </cell>
          <cell r="V113">
            <v>0.1</v>
          </cell>
          <cell r="W113">
            <v>0.1</v>
          </cell>
          <cell r="X113">
            <v>0.1</v>
          </cell>
          <cell r="Y113">
            <v>0.1</v>
          </cell>
          <cell r="Z113">
            <v>0.1</v>
          </cell>
          <cell r="AA113">
            <v>0.1</v>
          </cell>
          <cell r="AB113">
            <v>0.1</v>
          </cell>
          <cell r="AC113">
            <v>0.1</v>
          </cell>
        </row>
        <row r="114">
          <cell r="D114">
            <v>0.08</v>
          </cell>
          <cell r="E114">
            <v>0.08</v>
          </cell>
          <cell r="F114">
            <v>0.08</v>
          </cell>
          <cell r="G114">
            <v>0.1</v>
          </cell>
          <cell r="H114">
            <v>0.1</v>
          </cell>
          <cell r="I114">
            <v>0.1</v>
          </cell>
          <cell r="J114">
            <v>0.1</v>
          </cell>
          <cell r="K114">
            <v>0.1</v>
          </cell>
          <cell r="L114">
            <v>0.1</v>
          </cell>
          <cell r="M114">
            <v>0.1</v>
          </cell>
          <cell r="N114">
            <v>0.1</v>
          </cell>
          <cell r="O114">
            <v>0.1</v>
          </cell>
          <cell r="P114">
            <v>0.1</v>
          </cell>
          <cell r="Q114">
            <v>0.1</v>
          </cell>
          <cell r="R114">
            <v>0.1</v>
          </cell>
          <cell r="S114">
            <v>0.1</v>
          </cell>
          <cell r="T114">
            <v>0.1</v>
          </cell>
          <cell r="U114">
            <v>0.1</v>
          </cell>
          <cell r="V114">
            <v>0.1</v>
          </cell>
          <cell r="W114">
            <v>0.1</v>
          </cell>
          <cell r="X114">
            <v>0.1</v>
          </cell>
          <cell r="Y114">
            <v>0.1</v>
          </cell>
          <cell r="Z114">
            <v>0.1</v>
          </cell>
          <cell r="AA114">
            <v>0.1</v>
          </cell>
          <cell r="AB114">
            <v>0.1</v>
          </cell>
          <cell r="AC114">
            <v>0.1</v>
          </cell>
        </row>
        <row r="118">
          <cell r="C118" t="str">
            <v>R-B100-R</v>
          </cell>
          <cell r="D118">
            <v>0.02</v>
          </cell>
          <cell r="E118">
            <v>0.02</v>
          </cell>
          <cell r="F118">
            <v>0.02</v>
          </cell>
          <cell r="G118">
            <v>0.02</v>
          </cell>
          <cell r="H118">
            <v>0.02</v>
          </cell>
          <cell r="I118">
            <v>0.02</v>
          </cell>
          <cell r="J118">
            <v>0.02</v>
          </cell>
          <cell r="K118">
            <v>0.02</v>
          </cell>
          <cell r="L118">
            <v>0.02</v>
          </cell>
          <cell r="M118">
            <v>0.02</v>
          </cell>
          <cell r="N118">
            <v>0.02</v>
          </cell>
          <cell r="O118">
            <v>0.02</v>
          </cell>
          <cell r="P118">
            <v>0.02</v>
          </cell>
          <cell r="Q118">
            <v>0.02</v>
          </cell>
          <cell r="R118">
            <v>0.02</v>
          </cell>
          <cell r="S118">
            <v>0.02</v>
          </cell>
          <cell r="T118">
            <v>0.02</v>
          </cell>
          <cell r="U118">
            <v>0.02</v>
          </cell>
          <cell r="V118">
            <v>0.02</v>
          </cell>
          <cell r="W118">
            <v>0.02</v>
          </cell>
          <cell r="X118">
            <v>0.02</v>
          </cell>
          <cell r="Y118">
            <v>0.02</v>
          </cell>
          <cell r="Z118">
            <v>0.02</v>
          </cell>
          <cell r="AA118">
            <v>0.02</v>
          </cell>
          <cell r="AB118">
            <v>0.02</v>
          </cell>
          <cell r="AC118">
            <v>0.02</v>
          </cell>
        </row>
        <row r="119">
          <cell r="C119" t="str">
            <v>R-B100-P</v>
          </cell>
          <cell r="D119">
            <v>0.08</v>
          </cell>
          <cell r="E119">
            <v>0.08</v>
          </cell>
          <cell r="F119">
            <v>0.08</v>
          </cell>
          <cell r="G119">
            <v>0.08</v>
          </cell>
          <cell r="H119">
            <v>0.08</v>
          </cell>
          <cell r="I119">
            <v>0.08</v>
          </cell>
          <cell r="J119">
            <v>0.08</v>
          </cell>
          <cell r="K119">
            <v>0.08</v>
          </cell>
          <cell r="L119">
            <v>0.08</v>
          </cell>
          <cell r="M119">
            <v>0.08</v>
          </cell>
          <cell r="N119">
            <v>0.08</v>
          </cell>
          <cell r="O119">
            <v>0.08</v>
          </cell>
          <cell r="P119">
            <v>0.08</v>
          </cell>
          <cell r="Q119">
            <v>0.08</v>
          </cell>
          <cell r="R119">
            <v>0.08</v>
          </cell>
          <cell r="S119">
            <v>0.08</v>
          </cell>
          <cell r="T119">
            <v>0.08</v>
          </cell>
          <cell r="U119">
            <v>0.08</v>
          </cell>
          <cell r="V119">
            <v>0.08</v>
          </cell>
          <cell r="W119">
            <v>0.08</v>
          </cell>
          <cell r="X119">
            <v>0.08</v>
          </cell>
          <cell r="Y119">
            <v>0.08</v>
          </cell>
          <cell r="Z119">
            <v>0.08</v>
          </cell>
          <cell r="AA119">
            <v>0.08</v>
          </cell>
          <cell r="AB119">
            <v>0.08</v>
          </cell>
          <cell r="AC119">
            <v>0.08</v>
          </cell>
        </row>
        <row r="120">
          <cell r="D120">
            <v>0.1</v>
          </cell>
          <cell r="E120">
            <v>0.1</v>
          </cell>
          <cell r="F120">
            <v>0.1</v>
          </cell>
          <cell r="G120">
            <v>0.1</v>
          </cell>
          <cell r="H120">
            <v>0.1</v>
          </cell>
          <cell r="I120">
            <v>0.1</v>
          </cell>
          <cell r="J120">
            <v>0.1</v>
          </cell>
          <cell r="K120">
            <v>0.1</v>
          </cell>
          <cell r="L120">
            <v>0.1</v>
          </cell>
          <cell r="M120">
            <v>0.1</v>
          </cell>
          <cell r="N120">
            <v>0.1</v>
          </cell>
          <cell r="O120">
            <v>0.1</v>
          </cell>
          <cell r="P120">
            <v>0.1</v>
          </cell>
          <cell r="Q120">
            <v>0.1</v>
          </cell>
          <cell r="R120">
            <v>0.1</v>
          </cell>
          <cell r="S120">
            <v>0.1</v>
          </cell>
          <cell r="T120">
            <v>0.1</v>
          </cell>
          <cell r="U120">
            <v>0.1</v>
          </cell>
          <cell r="V120">
            <v>0.1</v>
          </cell>
          <cell r="W120">
            <v>0.1</v>
          </cell>
          <cell r="X120">
            <v>0.1</v>
          </cell>
          <cell r="Y120">
            <v>0.1</v>
          </cell>
          <cell r="Z120">
            <v>0.1</v>
          </cell>
          <cell r="AA120">
            <v>0.1</v>
          </cell>
          <cell r="AB120">
            <v>0.1</v>
          </cell>
          <cell r="AC120">
            <v>0.1</v>
          </cell>
        </row>
        <row r="122">
          <cell r="C122" t="str">
            <v>R-E100-R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C123" t="str">
            <v>R-E100-P</v>
          </cell>
          <cell r="D123">
            <v>0.08</v>
          </cell>
          <cell r="E123">
            <v>0.08</v>
          </cell>
          <cell r="F123">
            <v>0.08</v>
          </cell>
          <cell r="G123">
            <v>0.1</v>
          </cell>
          <cell r="H123">
            <v>0.1</v>
          </cell>
          <cell r="I123">
            <v>0.1</v>
          </cell>
          <cell r="J123">
            <v>0.1</v>
          </cell>
          <cell r="K123">
            <v>0.1</v>
          </cell>
          <cell r="L123">
            <v>0.1</v>
          </cell>
          <cell r="M123">
            <v>0.1</v>
          </cell>
          <cell r="N123">
            <v>0.1</v>
          </cell>
          <cell r="O123">
            <v>0.1</v>
          </cell>
          <cell r="P123">
            <v>0.1</v>
          </cell>
          <cell r="Q123">
            <v>0.1</v>
          </cell>
          <cell r="R123">
            <v>0.1</v>
          </cell>
          <cell r="S123">
            <v>0.1</v>
          </cell>
          <cell r="T123">
            <v>0.1</v>
          </cell>
          <cell r="U123">
            <v>0.1</v>
          </cell>
          <cell r="V123">
            <v>0.1</v>
          </cell>
          <cell r="W123">
            <v>0.1</v>
          </cell>
          <cell r="X123">
            <v>0.1</v>
          </cell>
          <cell r="Y123">
            <v>0.1</v>
          </cell>
          <cell r="Z123">
            <v>0.1</v>
          </cell>
          <cell r="AA123">
            <v>0.1</v>
          </cell>
          <cell r="AB123">
            <v>0.1</v>
          </cell>
          <cell r="AC123">
            <v>0.1</v>
          </cell>
        </row>
      </sheetData>
      <sheetData sheetId="3">
        <row r="4">
          <cell r="D4" t="str">
            <v>Pozos-Galán</v>
          </cell>
        </row>
        <row r="52">
          <cell r="D52" t="str">
            <v>Ductos</v>
          </cell>
          <cell r="E52">
            <v>2017</v>
          </cell>
          <cell r="F52">
            <v>2018</v>
          </cell>
          <cell r="G52">
            <v>2019</v>
          </cell>
          <cell r="H52">
            <v>2020</v>
          </cell>
          <cell r="I52">
            <v>2021</v>
          </cell>
          <cell r="J52">
            <v>2022</v>
          </cell>
          <cell r="K52">
            <v>2023</v>
          </cell>
          <cell r="L52">
            <v>2024</v>
          </cell>
          <cell r="M52">
            <v>2025</v>
          </cell>
          <cell r="N52">
            <v>2026</v>
          </cell>
          <cell r="O52">
            <v>2027</v>
          </cell>
          <cell r="P52">
            <v>2028</v>
          </cell>
          <cell r="Q52">
            <v>2029</v>
          </cell>
          <cell r="R52">
            <v>2030</v>
          </cell>
          <cell r="S52">
            <v>2031</v>
          </cell>
          <cell r="T52">
            <v>2032</v>
          </cell>
          <cell r="U52">
            <v>2033</v>
          </cell>
          <cell r="V52">
            <v>2034</v>
          </cell>
          <cell r="W52">
            <v>2035</v>
          </cell>
          <cell r="X52">
            <v>2036</v>
          </cell>
          <cell r="Y52">
            <v>2037</v>
          </cell>
          <cell r="Z52">
            <v>2038</v>
          </cell>
          <cell r="AA52">
            <v>2039</v>
          </cell>
          <cell r="AB52">
            <v>2040</v>
          </cell>
          <cell r="AC52">
            <v>2041</v>
          </cell>
          <cell r="AD52">
            <v>2042</v>
          </cell>
        </row>
        <row r="53">
          <cell r="D53" t="str">
            <v>Pozos-Galán</v>
          </cell>
          <cell r="E53">
            <v>60000</v>
          </cell>
          <cell r="F53">
            <v>60000</v>
          </cell>
          <cell r="G53">
            <v>60000</v>
          </cell>
          <cell r="H53">
            <v>60000</v>
          </cell>
          <cell r="I53">
            <v>60000</v>
          </cell>
          <cell r="J53">
            <v>60000</v>
          </cell>
          <cell r="K53">
            <v>60000</v>
          </cell>
          <cell r="L53">
            <v>60000</v>
          </cell>
          <cell r="M53">
            <v>60000</v>
          </cell>
          <cell r="N53">
            <v>60000</v>
          </cell>
          <cell r="O53">
            <v>60000</v>
          </cell>
          <cell r="P53">
            <v>60000</v>
          </cell>
          <cell r="Q53">
            <v>60000</v>
          </cell>
          <cell r="R53">
            <v>60000</v>
          </cell>
          <cell r="S53">
            <v>60000</v>
          </cell>
          <cell r="T53">
            <v>60000</v>
          </cell>
          <cell r="U53">
            <v>60000</v>
          </cell>
          <cell r="V53">
            <v>60000</v>
          </cell>
          <cell r="W53">
            <v>60000</v>
          </cell>
          <cell r="X53">
            <v>60000</v>
          </cell>
          <cell r="Y53">
            <v>60000</v>
          </cell>
          <cell r="Z53">
            <v>60000</v>
          </cell>
          <cell r="AA53">
            <v>60000</v>
          </cell>
          <cell r="AB53">
            <v>60000</v>
          </cell>
          <cell r="AC53">
            <v>60000</v>
          </cell>
          <cell r="AD53">
            <v>60000</v>
          </cell>
        </row>
        <row r="54">
          <cell r="D54" t="str">
            <v>Pozos-Galán SN</v>
          </cell>
          <cell r="E54">
            <v>130000</v>
          </cell>
          <cell r="F54">
            <v>130000</v>
          </cell>
          <cell r="G54">
            <v>130000</v>
          </cell>
          <cell r="H54">
            <v>130000</v>
          </cell>
          <cell r="I54">
            <v>130000</v>
          </cell>
          <cell r="J54">
            <v>130000</v>
          </cell>
          <cell r="K54">
            <v>130000</v>
          </cell>
          <cell r="L54">
            <v>130000</v>
          </cell>
          <cell r="M54">
            <v>130000</v>
          </cell>
          <cell r="N54">
            <v>130000</v>
          </cell>
          <cell r="O54">
            <v>130000</v>
          </cell>
          <cell r="P54">
            <v>130000</v>
          </cell>
          <cell r="Q54">
            <v>130000</v>
          </cell>
          <cell r="R54">
            <v>130000</v>
          </cell>
          <cell r="S54">
            <v>130000</v>
          </cell>
          <cell r="T54">
            <v>130000</v>
          </cell>
          <cell r="U54">
            <v>130000</v>
          </cell>
          <cell r="V54">
            <v>130000</v>
          </cell>
          <cell r="W54">
            <v>130000</v>
          </cell>
          <cell r="X54">
            <v>130000</v>
          </cell>
          <cell r="Y54">
            <v>130000</v>
          </cell>
          <cell r="Z54">
            <v>130000</v>
          </cell>
          <cell r="AA54">
            <v>130000</v>
          </cell>
          <cell r="AB54">
            <v>130000</v>
          </cell>
          <cell r="AC54">
            <v>130000</v>
          </cell>
          <cell r="AD54">
            <v>130000</v>
          </cell>
        </row>
        <row r="55">
          <cell r="D55" t="str">
            <v>Segunda entrada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D56" t="str">
            <v>Cartagena-Baranoa</v>
          </cell>
          <cell r="E56">
            <v>27000</v>
          </cell>
          <cell r="F56">
            <v>27000</v>
          </cell>
          <cell r="G56">
            <v>27000</v>
          </cell>
          <cell r="H56">
            <v>27000</v>
          </cell>
          <cell r="I56">
            <v>27000</v>
          </cell>
          <cell r="J56">
            <v>27000</v>
          </cell>
          <cell r="K56">
            <v>27000</v>
          </cell>
          <cell r="L56">
            <v>27000</v>
          </cell>
          <cell r="M56">
            <v>27000</v>
          </cell>
          <cell r="N56">
            <v>27000</v>
          </cell>
          <cell r="O56">
            <v>27000</v>
          </cell>
          <cell r="P56">
            <v>27000</v>
          </cell>
          <cell r="Q56">
            <v>27000</v>
          </cell>
          <cell r="R56">
            <v>27000</v>
          </cell>
          <cell r="S56">
            <v>27000</v>
          </cell>
          <cell r="T56">
            <v>27000</v>
          </cell>
          <cell r="U56">
            <v>27000</v>
          </cell>
          <cell r="V56">
            <v>27000</v>
          </cell>
          <cell r="W56">
            <v>27000</v>
          </cell>
          <cell r="X56">
            <v>27000</v>
          </cell>
          <cell r="Y56">
            <v>27000</v>
          </cell>
          <cell r="Z56">
            <v>27000</v>
          </cell>
          <cell r="AA56">
            <v>27000</v>
          </cell>
          <cell r="AB56">
            <v>27000</v>
          </cell>
          <cell r="AC56">
            <v>27000</v>
          </cell>
          <cell r="AD56">
            <v>27000</v>
          </cell>
        </row>
        <row r="57">
          <cell r="D57" t="str">
            <v>Galán-Lisama</v>
          </cell>
          <cell r="E57">
            <v>22010</v>
          </cell>
          <cell r="F57">
            <v>22010</v>
          </cell>
          <cell r="G57">
            <v>22010</v>
          </cell>
          <cell r="H57">
            <v>22010</v>
          </cell>
          <cell r="I57">
            <v>22010</v>
          </cell>
          <cell r="J57">
            <v>22010</v>
          </cell>
          <cell r="K57">
            <v>22010</v>
          </cell>
          <cell r="L57">
            <v>22010</v>
          </cell>
          <cell r="M57">
            <v>22010</v>
          </cell>
          <cell r="N57">
            <v>22010</v>
          </cell>
          <cell r="O57">
            <v>22010</v>
          </cell>
          <cell r="P57">
            <v>22010</v>
          </cell>
          <cell r="Q57">
            <v>22010</v>
          </cell>
          <cell r="R57">
            <v>22010</v>
          </cell>
          <cell r="S57">
            <v>22010</v>
          </cell>
          <cell r="T57">
            <v>22010</v>
          </cell>
          <cell r="U57">
            <v>22010</v>
          </cell>
          <cell r="V57">
            <v>22010</v>
          </cell>
          <cell r="W57">
            <v>22010</v>
          </cell>
          <cell r="X57">
            <v>22010</v>
          </cell>
          <cell r="Y57">
            <v>22010</v>
          </cell>
          <cell r="Z57">
            <v>22010</v>
          </cell>
          <cell r="AA57">
            <v>22010</v>
          </cell>
          <cell r="AB57">
            <v>22010</v>
          </cell>
          <cell r="AC57">
            <v>22010</v>
          </cell>
          <cell r="AD57">
            <v>22010</v>
          </cell>
        </row>
        <row r="58">
          <cell r="D58" t="str">
            <v>Lisama-Chimitá</v>
          </cell>
          <cell r="E58">
            <v>22010</v>
          </cell>
          <cell r="F58">
            <v>22010</v>
          </cell>
          <cell r="G58">
            <v>22010</v>
          </cell>
          <cell r="H58">
            <v>22010</v>
          </cell>
          <cell r="I58">
            <v>22010</v>
          </cell>
          <cell r="J58">
            <v>22010</v>
          </cell>
          <cell r="K58">
            <v>22010</v>
          </cell>
          <cell r="L58">
            <v>22010</v>
          </cell>
          <cell r="M58">
            <v>22010</v>
          </cell>
          <cell r="N58">
            <v>22010</v>
          </cell>
          <cell r="O58">
            <v>22010</v>
          </cell>
          <cell r="P58">
            <v>22010</v>
          </cell>
          <cell r="Q58">
            <v>22010</v>
          </cell>
          <cell r="R58">
            <v>22010</v>
          </cell>
          <cell r="S58">
            <v>22010</v>
          </cell>
          <cell r="T58">
            <v>22010</v>
          </cell>
          <cell r="U58">
            <v>22010</v>
          </cell>
          <cell r="V58">
            <v>22010</v>
          </cell>
          <cell r="W58">
            <v>22010</v>
          </cell>
          <cell r="X58">
            <v>22010</v>
          </cell>
          <cell r="Y58">
            <v>22010</v>
          </cell>
          <cell r="Z58">
            <v>22010</v>
          </cell>
          <cell r="AA58">
            <v>22010</v>
          </cell>
          <cell r="AB58">
            <v>22010</v>
          </cell>
          <cell r="AC58">
            <v>22010</v>
          </cell>
          <cell r="AD58">
            <v>22010</v>
          </cell>
        </row>
        <row r="59">
          <cell r="D59" t="str">
            <v>Galán-Sebastopol</v>
          </cell>
          <cell r="E59">
            <v>194000</v>
          </cell>
          <cell r="F59">
            <v>194000</v>
          </cell>
          <cell r="G59">
            <v>194000</v>
          </cell>
          <cell r="H59">
            <v>194000</v>
          </cell>
          <cell r="I59">
            <v>194000</v>
          </cell>
          <cell r="J59">
            <v>194000</v>
          </cell>
          <cell r="K59">
            <v>194000</v>
          </cell>
          <cell r="L59">
            <v>194000</v>
          </cell>
          <cell r="M59">
            <v>194000</v>
          </cell>
          <cell r="N59">
            <v>194000</v>
          </cell>
          <cell r="O59">
            <v>194000</v>
          </cell>
          <cell r="P59">
            <v>194000</v>
          </cell>
          <cell r="Q59">
            <v>194000</v>
          </cell>
          <cell r="R59">
            <v>194000</v>
          </cell>
          <cell r="S59">
            <v>194000</v>
          </cell>
          <cell r="T59">
            <v>194000</v>
          </cell>
          <cell r="U59">
            <v>194000</v>
          </cell>
          <cell r="V59">
            <v>194000</v>
          </cell>
          <cell r="W59">
            <v>194000</v>
          </cell>
          <cell r="X59">
            <v>194000</v>
          </cell>
          <cell r="Y59">
            <v>194000</v>
          </cell>
          <cell r="Z59">
            <v>194000</v>
          </cell>
          <cell r="AA59">
            <v>194000</v>
          </cell>
          <cell r="AB59">
            <v>194000</v>
          </cell>
          <cell r="AC59">
            <v>194000</v>
          </cell>
          <cell r="AD59">
            <v>194000</v>
          </cell>
        </row>
        <row r="60">
          <cell r="D60" t="str">
            <v>Sebastopol-Salgar</v>
          </cell>
          <cell r="E60">
            <v>109700</v>
          </cell>
          <cell r="F60">
            <v>109700</v>
          </cell>
          <cell r="G60">
            <v>109700</v>
          </cell>
          <cell r="H60">
            <v>109700</v>
          </cell>
          <cell r="I60">
            <v>109700</v>
          </cell>
          <cell r="J60">
            <v>109700</v>
          </cell>
          <cell r="K60">
            <v>109700</v>
          </cell>
          <cell r="L60">
            <v>109700</v>
          </cell>
          <cell r="M60">
            <v>109700</v>
          </cell>
          <cell r="N60">
            <v>109700</v>
          </cell>
          <cell r="O60">
            <v>109700</v>
          </cell>
          <cell r="P60">
            <v>109700</v>
          </cell>
          <cell r="Q60">
            <v>109700</v>
          </cell>
          <cell r="R60">
            <v>109700</v>
          </cell>
          <cell r="S60">
            <v>109700</v>
          </cell>
          <cell r="T60">
            <v>109700</v>
          </cell>
          <cell r="U60">
            <v>109700</v>
          </cell>
          <cell r="V60">
            <v>109700</v>
          </cell>
          <cell r="W60">
            <v>109700</v>
          </cell>
          <cell r="X60">
            <v>109700</v>
          </cell>
          <cell r="Y60">
            <v>109700</v>
          </cell>
          <cell r="Z60">
            <v>109700</v>
          </cell>
          <cell r="AA60">
            <v>109700</v>
          </cell>
          <cell r="AB60">
            <v>109700</v>
          </cell>
          <cell r="AC60">
            <v>109700</v>
          </cell>
          <cell r="AD60">
            <v>109700</v>
          </cell>
        </row>
        <row r="61">
          <cell r="D61" t="str">
            <v>Salgar-Mansilla</v>
          </cell>
          <cell r="E61">
            <v>72300</v>
          </cell>
          <cell r="F61">
            <v>72300</v>
          </cell>
          <cell r="G61">
            <v>72300</v>
          </cell>
          <cell r="H61">
            <v>72300</v>
          </cell>
          <cell r="I61">
            <v>72300</v>
          </cell>
          <cell r="J61">
            <v>72300</v>
          </cell>
          <cell r="K61">
            <v>72300</v>
          </cell>
          <cell r="L61">
            <v>72300</v>
          </cell>
          <cell r="M61">
            <v>72300</v>
          </cell>
          <cell r="N61">
            <v>72300</v>
          </cell>
          <cell r="O61">
            <v>72300</v>
          </cell>
          <cell r="P61">
            <v>72300</v>
          </cell>
          <cell r="Q61">
            <v>72300</v>
          </cell>
          <cell r="R61">
            <v>72300</v>
          </cell>
          <cell r="S61">
            <v>72300</v>
          </cell>
          <cell r="T61">
            <v>72300</v>
          </cell>
          <cell r="U61">
            <v>72300</v>
          </cell>
          <cell r="V61">
            <v>72300</v>
          </cell>
          <cell r="W61">
            <v>72300</v>
          </cell>
          <cell r="X61">
            <v>72300</v>
          </cell>
          <cell r="Y61">
            <v>72300</v>
          </cell>
          <cell r="Z61">
            <v>72300</v>
          </cell>
          <cell r="AA61">
            <v>72300</v>
          </cell>
          <cell r="AB61">
            <v>72300</v>
          </cell>
          <cell r="AC61">
            <v>72300</v>
          </cell>
          <cell r="AD61">
            <v>72300</v>
          </cell>
        </row>
        <row r="62">
          <cell r="D62" t="str">
            <v>Mansilla-Puente Aranda</v>
          </cell>
          <cell r="E62">
            <v>61600</v>
          </cell>
          <cell r="F62">
            <v>61600</v>
          </cell>
          <cell r="G62">
            <v>61600</v>
          </cell>
          <cell r="H62">
            <v>61600</v>
          </cell>
          <cell r="I62">
            <v>61600</v>
          </cell>
          <cell r="J62">
            <v>61600</v>
          </cell>
          <cell r="K62">
            <v>61600</v>
          </cell>
          <cell r="L62">
            <v>61600</v>
          </cell>
          <cell r="M62">
            <v>61600</v>
          </cell>
          <cell r="N62">
            <v>61600</v>
          </cell>
          <cell r="O62">
            <v>61600</v>
          </cell>
          <cell r="P62">
            <v>61600</v>
          </cell>
          <cell r="Q62">
            <v>61600</v>
          </cell>
          <cell r="R62">
            <v>61600</v>
          </cell>
          <cell r="S62">
            <v>61600</v>
          </cell>
          <cell r="T62">
            <v>61600</v>
          </cell>
          <cell r="U62">
            <v>61600</v>
          </cell>
          <cell r="V62">
            <v>61600</v>
          </cell>
          <cell r="W62">
            <v>61600</v>
          </cell>
          <cell r="X62">
            <v>61600</v>
          </cell>
          <cell r="Y62">
            <v>61600</v>
          </cell>
          <cell r="Z62">
            <v>61600</v>
          </cell>
          <cell r="AA62">
            <v>61600</v>
          </cell>
          <cell r="AB62">
            <v>61600</v>
          </cell>
          <cell r="AC62">
            <v>61600</v>
          </cell>
          <cell r="AD62">
            <v>61600</v>
          </cell>
        </row>
        <row r="63">
          <cell r="D63" t="str">
            <v>Sebastopol-Tocancipá</v>
          </cell>
          <cell r="E63">
            <v>25500</v>
          </cell>
          <cell r="F63">
            <v>25500</v>
          </cell>
          <cell r="G63">
            <v>25500</v>
          </cell>
          <cell r="H63">
            <v>25500</v>
          </cell>
          <cell r="I63">
            <v>25500</v>
          </cell>
          <cell r="J63">
            <v>25500</v>
          </cell>
          <cell r="K63">
            <v>25500</v>
          </cell>
          <cell r="L63">
            <v>25500</v>
          </cell>
          <cell r="M63">
            <v>25500</v>
          </cell>
          <cell r="N63">
            <v>25500</v>
          </cell>
          <cell r="O63">
            <v>25500</v>
          </cell>
          <cell r="P63">
            <v>25500</v>
          </cell>
          <cell r="Q63">
            <v>25500</v>
          </cell>
          <cell r="R63">
            <v>25500</v>
          </cell>
          <cell r="S63">
            <v>25500</v>
          </cell>
          <cell r="T63">
            <v>25500</v>
          </cell>
          <cell r="U63">
            <v>25500</v>
          </cell>
          <cell r="V63">
            <v>25500</v>
          </cell>
          <cell r="W63">
            <v>25500</v>
          </cell>
          <cell r="X63">
            <v>25500</v>
          </cell>
          <cell r="Y63">
            <v>25500</v>
          </cell>
          <cell r="Z63">
            <v>25500</v>
          </cell>
          <cell r="AA63">
            <v>25500</v>
          </cell>
          <cell r="AB63">
            <v>25500</v>
          </cell>
          <cell r="AC63">
            <v>25500</v>
          </cell>
          <cell r="AD63">
            <v>25500</v>
          </cell>
        </row>
        <row r="64">
          <cell r="D64" t="str">
            <v>Sebastopol-Apiay</v>
          </cell>
          <cell r="E64">
            <v>1800</v>
          </cell>
          <cell r="F64">
            <v>1800</v>
          </cell>
          <cell r="G64">
            <v>1800</v>
          </cell>
          <cell r="H64">
            <v>1800</v>
          </cell>
          <cell r="I64">
            <v>1800</v>
          </cell>
          <cell r="J64">
            <v>1800</v>
          </cell>
          <cell r="K64">
            <v>1800</v>
          </cell>
          <cell r="L64">
            <v>1800</v>
          </cell>
          <cell r="M64">
            <v>1800</v>
          </cell>
          <cell r="N64">
            <v>1800</v>
          </cell>
          <cell r="O64">
            <v>1800</v>
          </cell>
          <cell r="P64">
            <v>1800</v>
          </cell>
          <cell r="Q64">
            <v>1800</v>
          </cell>
          <cell r="R64">
            <v>1800</v>
          </cell>
          <cell r="S64">
            <v>1800</v>
          </cell>
          <cell r="T64">
            <v>1800</v>
          </cell>
          <cell r="U64">
            <v>1800</v>
          </cell>
          <cell r="V64">
            <v>1800</v>
          </cell>
          <cell r="W64">
            <v>1800</v>
          </cell>
          <cell r="X64">
            <v>1800</v>
          </cell>
          <cell r="Y64">
            <v>1800</v>
          </cell>
          <cell r="Z64">
            <v>1800</v>
          </cell>
          <cell r="AA64">
            <v>1800</v>
          </cell>
          <cell r="AB64">
            <v>1800</v>
          </cell>
          <cell r="AC64">
            <v>1800</v>
          </cell>
          <cell r="AD64">
            <v>1800</v>
          </cell>
        </row>
        <row r="65">
          <cell r="D65" t="str">
            <v>Sebastopol-Medellín</v>
          </cell>
          <cell r="E65">
            <v>59500</v>
          </cell>
          <cell r="F65">
            <v>59500</v>
          </cell>
          <cell r="G65">
            <v>59500</v>
          </cell>
          <cell r="H65">
            <v>59500</v>
          </cell>
          <cell r="I65">
            <v>59500</v>
          </cell>
          <cell r="J65">
            <v>59500</v>
          </cell>
          <cell r="K65">
            <v>59500</v>
          </cell>
          <cell r="L65">
            <v>59500</v>
          </cell>
          <cell r="M65">
            <v>59500</v>
          </cell>
          <cell r="N65">
            <v>59500</v>
          </cell>
          <cell r="O65">
            <v>59500</v>
          </cell>
          <cell r="P65">
            <v>59500</v>
          </cell>
          <cell r="Q65">
            <v>59500</v>
          </cell>
          <cell r="R65">
            <v>59500</v>
          </cell>
          <cell r="S65">
            <v>59500</v>
          </cell>
          <cell r="T65">
            <v>59500</v>
          </cell>
          <cell r="U65">
            <v>59500</v>
          </cell>
          <cell r="V65">
            <v>59500</v>
          </cell>
          <cell r="W65">
            <v>59500</v>
          </cell>
          <cell r="X65">
            <v>59500</v>
          </cell>
          <cell r="Y65">
            <v>59500</v>
          </cell>
          <cell r="Z65">
            <v>59500</v>
          </cell>
          <cell r="AA65">
            <v>59500</v>
          </cell>
          <cell r="AB65">
            <v>59500</v>
          </cell>
          <cell r="AC65">
            <v>59500</v>
          </cell>
          <cell r="AD65">
            <v>59500</v>
          </cell>
        </row>
        <row r="66">
          <cell r="D66" t="str">
            <v>Medellín-Cartago</v>
          </cell>
          <cell r="E66">
            <v>44200</v>
          </cell>
          <cell r="F66">
            <v>44200</v>
          </cell>
          <cell r="G66">
            <v>44200</v>
          </cell>
          <cell r="H66">
            <v>44200</v>
          </cell>
          <cell r="I66">
            <v>44200</v>
          </cell>
          <cell r="J66">
            <v>44200</v>
          </cell>
          <cell r="K66">
            <v>44200</v>
          </cell>
          <cell r="L66">
            <v>44200</v>
          </cell>
          <cell r="M66">
            <v>44200</v>
          </cell>
          <cell r="N66">
            <v>44200</v>
          </cell>
          <cell r="O66">
            <v>44200</v>
          </cell>
          <cell r="P66">
            <v>44200</v>
          </cell>
          <cell r="Q66">
            <v>44200</v>
          </cell>
          <cell r="R66">
            <v>44200</v>
          </cell>
          <cell r="S66">
            <v>44200</v>
          </cell>
          <cell r="T66">
            <v>44200</v>
          </cell>
          <cell r="U66">
            <v>44200</v>
          </cell>
          <cell r="V66">
            <v>44200</v>
          </cell>
          <cell r="W66">
            <v>44200</v>
          </cell>
          <cell r="X66">
            <v>44200</v>
          </cell>
          <cell r="Y66">
            <v>44200</v>
          </cell>
          <cell r="Z66">
            <v>44200</v>
          </cell>
          <cell r="AA66">
            <v>44200</v>
          </cell>
          <cell r="AB66">
            <v>44200</v>
          </cell>
          <cell r="AC66">
            <v>44200</v>
          </cell>
          <cell r="AD66">
            <v>44200</v>
          </cell>
        </row>
        <row r="67">
          <cell r="D67" t="str">
            <v>Salgar-Manizales</v>
          </cell>
          <cell r="E67">
            <v>19745</v>
          </cell>
          <cell r="F67">
            <v>19745</v>
          </cell>
          <cell r="G67">
            <v>19745</v>
          </cell>
          <cell r="H67">
            <v>19745</v>
          </cell>
          <cell r="I67">
            <v>19745</v>
          </cell>
          <cell r="J67">
            <v>19745</v>
          </cell>
          <cell r="K67">
            <v>19745</v>
          </cell>
          <cell r="L67">
            <v>19745</v>
          </cell>
          <cell r="M67">
            <v>19745</v>
          </cell>
          <cell r="N67">
            <v>19745</v>
          </cell>
          <cell r="O67">
            <v>19745</v>
          </cell>
          <cell r="P67">
            <v>19745</v>
          </cell>
          <cell r="Q67">
            <v>19745</v>
          </cell>
          <cell r="R67">
            <v>19745</v>
          </cell>
          <cell r="S67">
            <v>19745</v>
          </cell>
          <cell r="T67">
            <v>19745</v>
          </cell>
          <cell r="U67">
            <v>19745</v>
          </cell>
          <cell r="V67">
            <v>19745</v>
          </cell>
          <cell r="W67">
            <v>19745</v>
          </cell>
          <cell r="X67">
            <v>19745</v>
          </cell>
          <cell r="Y67">
            <v>19745</v>
          </cell>
          <cell r="Z67">
            <v>19745</v>
          </cell>
          <cell r="AA67">
            <v>19745</v>
          </cell>
          <cell r="AB67">
            <v>19745</v>
          </cell>
          <cell r="AC67">
            <v>19745</v>
          </cell>
          <cell r="AD67">
            <v>19745</v>
          </cell>
        </row>
        <row r="68">
          <cell r="D68" t="str">
            <v>Manizales-Pereira</v>
          </cell>
          <cell r="E68">
            <v>17383</v>
          </cell>
          <cell r="F68">
            <v>17383</v>
          </cell>
          <cell r="G68">
            <v>17383</v>
          </cell>
          <cell r="H68">
            <v>17383</v>
          </cell>
          <cell r="I68">
            <v>17383</v>
          </cell>
          <cell r="J68">
            <v>17383</v>
          </cell>
          <cell r="K68">
            <v>17383</v>
          </cell>
          <cell r="L68">
            <v>17383</v>
          </cell>
          <cell r="M68">
            <v>17383</v>
          </cell>
          <cell r="N68">
            <v>17383</v>
          </cell>
          <cell r="O68">
            <v>17383</v>
          </cell>
          <cell r="P68">
            <v>17383</v>
          </cell>
          <cell r="Q68">
            <v>17383</v>
          </cell>
          <cell r="R68">
            <v>17383</v>
          </cell>
          <cell r="S68">
            <v>17383</v>
          </cell>
          <cell r="T68">
            <v>17383</v>
          </cell>
          <cell r="U68">
            <v>17383</v>
          </cell>
          <cell r="V68">
            <v>17383</v>
          </cell>
          <cell r="W68">
            <v>17383</v>
          </cell>
          <cell r="X68">
            <v>17383</v>
          </cell>
          <cell r="Y68">
            <v>17383</v>
          </cell>
          <cell r="Z68">
            <v>17383</v>
          </cell>
          <cell r="AA68">
            <v>17383</v>
          </cell>
          <cell r="AB68">
            <v>17383</v>
          </cell>
          <cell r="AC68">
            <v>17383</v>
          </cell>
          <cell r="AD68">
            <v>17383</v>
          </cell>
        </row>
        <row r="69">
          <cell r="D69" t="str">
            <v>Pereira-Cartago</v>
          </cell>
          <cell r="E69">
            <v>19102</v>
          </cell>
          <cell r="F69">
            <v>19102</v>
          </cell>
          <cell r="G69">
            <v>19102</v>
          </cell>
          <cell r="H69">
            <v>19102</v>
          </cell>
          <cell r="I69">
            <v>19102</v>
          </cell>
          <cell r="J69">
            <v>19102</v>
          </cell>
          <cell r="K69">
            <v>19102</v>
          </cell>
          <cell r="L69">
            <v>19102</v>
          </cell>
          <cell r="M69">
            <v>19102</v>
          </cell>
          <cell r="N69">
            <v>19102</v>
          </cell>
          <cell r="O69">
            <v>19102</v>
          </cell>
          <cell r="P69">
            <v>19102</v>
          </cell>
          <cell r="Q69">
            <v>19102</v>
          </cell>
          <cell r="R69">
            <v>19102</v>
          </cell>
          <cell r="S69">
            <v>19102</v>
          </cell>
          <cell r="T69">
            <v>19102</v>
          </cell>
          <cell r="U69">
            <v>19102</v>
          </cell>
          <cell r="V69">
            <v>19102</v>
          </cell>
          <cell r="W69">
            <v>19102</v>
          </cell>
          <cell r="X69">
            <v>19102</v>
          </cell>
          <cell r="Y69">
            <v>19102</v>
          </cell>
          <cell r="Z69">
            <v>19102</v>
          </cell>
          <cell r="AA69">
            <v>19102</v>
          </cell>
          <cell r="AB69">
            <v>19102</v>
          </cell>
          <cell r="AC69">
            <v>19102</v>
          </cell>
          <cell r="AD69">
            <v>19102</v>
          </cell>
        </row>
        <row r="70">
          <cell r="D70" t="str">
            <v>Cartago-Yumbo</v>
          </cell>
          <cell r="E70">
            <v>37461</v>
          </cell>
          <cell r="F70">
            <v>37461</v>
          </cell>
          <cell r="G70">
            <v>37461</v>
          </cell>
          <cell r="H70">
            <v>37461</v>
          </cell>
          <cell r="I70">
            <v>37461</v>
          </cell>
          <cell r="J70">
            <v>37461</v>
          </cell>
          <cell r="K70">
            <v>37461</v>
          </cell>
          <cell r="L70">
            <v>37461</v>
          </cell>
          <cell r="M70">
            <v>37461</v>
          </cell>
          <cell r="N70">
            <v>37461</v>
          </cell>
          <cell r="O70">
            <v>37461</v>
          </cell>
          <cell r="P70">
            <v>37461</v>
          </cell>
          <cell r="Q70">
            <v>37461</v>
          </cell>
          <cell r="R70">
            <v>37461</v>
          </cell>
          <cell r="S70">
            <v>37461</v>
          </cell>
          <cell r="T70">
            <v>37461</v>
          </cell>
          <cell r="U70">
            <v>37461</v>
          </cell>
          <cell r="V70">
            <v>37461</v>
          </cell>
          <cell r="W70">
            <v>37461</v>
          </cell>
          <cell r="X70">
            <v>37461</v>
          </cell>
          <cell r="Y70">
            <v>37461</v>
          </cell>
          <cell r="Z70">
            <v>37461</v>
          </cell>
          <cell r="AA70">
            <v>37461</v>
          </cell>
          <cell r="AB70">
            <v>37461</v>
          </cell>
          <cell r="AC70">
            <v>37461</v>
          </cell>
          <cell r="AD70">
            <v>37461</v>
          </cell>
        </row>
        <row r="71">
          <cell r="D71" t="str">
            <v>Yumbo-Buenventura</v>
          </cell>
          <cell r="E71">
            <v>13500</v>
          </cell>
          <cell r="F71">
            <v>13500</v>
          </cell>
          <cell r="G71">
            <v>13500</v>
          </cell>
          <cell r="H71">
            <v>13500</v>
          </cell>
          <cell r="I71">
            <v>13500</v>
          </cell>
          <cell r="J71">
            <v>13500</v>
          </cell>
          <cell r="K71">
            <v>13500</v>
          </cell>
          <cell r="L71">
            <v>13500</v>
          </cell>
          <cell r="M71">
            <v>13500</v>
          </cell>
          <cell r="N71">
            <v>13500</v>
          </cell>
          <cell r="O71">
            <v>13500</v>
          </cell>
          <cell r="P71">
            <v>13500</v>
          </cell>
          <cell r="Q71">
            <v>13500</v>
          </cell>
          <cell r="R71">
            <v>13500</v>
          </cell>
          <cell r="S71">
            <v>13500</v>
          </cell>
          <cell r="T71">
            <v>13500</v>
          </cell>
          <cell r="U71">
            <v>13500</v>
          </cell>
          <cell r="V71">
            <v>13500</v>
          </cell>
          <cell r="W71">
            <v>13500</v>
          </cell>
          <cell r="X71">
            <v>13500</v>
          </cell>
          <cell r="Y71">
            <v>13500</v>
          </cell>
          <cell r="Z71">
            <v>13500</v>
          </cell>
          <cell r="AA71">
            <v>13500</v>
          </cell>
          <cell r="AB71">
            <v>13500</v>
          </cell>
          <cell r="AC71">
            <v>13500</v>
          </cell>
          <cell r="AD71">
            <v>13500</v>
          </cell>
        </row>
        <row r="72">
          <cell r="D72" t="str">
            <v>Salgar-Gualanday</v>
          </cell>
          <cell r="E72">
            <v>23700</v>
          </cell>
          <cell r="F72">
            <v>23700</v>
          </cell>
          <cell r="G72">
            <v>23700</v>
          </cell>
          <cell r="H72">
            <v>23700</v>
          </cell>
          <cell r="I72">
            <v>23700</v>
          </cell>
          <cell r="J72">
            <v>23700</v>
          </cell>
          <cell r="K72">
            <v>23700</v>
          </cell>
          <cell r="L72">
            <v>23700</v>
          </cell>
          <cell r="M72">
            <v>23700</v>
          </cell>
          <cell r="N72">
            <v>23700</v>
          </cell>
          <cell r="O72">
            <v>23700</v>
          </cell>
          <cell r="P72">
            <v>23700</v>
          </cell>
          <cell r="Q72">
            <v>23700</v>
          </cell>
          <cell r="R72">
            <v>23700</v>
          </cell>
          <cell r="S72">
            <v>23700</v>
          </cell>
          <cell r="T72">
            <v>23700</v>
          </cell>
          <cell r="U72">
            <v>23700</v>
          </cell>
          <cell r="V72">
            <v>23700</v>
          </cell>
          <cell r="W72">
            <v>23700</v>
          </cell>
          <cell r="X72">
            <v>23700</v>
          </cell>
          <cell r="Y72">
            <v>23700</v>
          </cell>
          <cell r="Z72">
            <v>23700</v>
          </cell>
          <cell r="AA72">
            <v>23700</v>
          </cell>
          <cell r="AB72">
            <v>23700</v>
          </cell>
          <cell r="AC72">
            <v>23700</v>
          </cell>
          <cell r="AD72">
            <v>23700</v>
          </cell>
        </row>
        <row r="73">
          <cell r="D73" t="str">
            <v>Gualanday-Neiva</v>
          </cell>
          <cell r="E73">
            <v>10000</v>
          </cell>
          <cell r="F73">
            <v>10000</v>
          </cell>
          <cell r="G73">
            <v>10000</v>
          </cell>
          <cell r="H73">
            <v>10000</v>
          </cell>
          <cell r="I73">
            <v>10000</v>
          </cell>
          <cell r="J73">
            <v>10000</v>
          </cell>
          <cell r="K73">
            <v>10000</v>
          </cell>
          <cell r="L73">
            <v>10000</v>
          </cell>
          <cell r="M73">
            <v>10000</v>
          </cell>
          <cell r="N73">
            <v>10000</v>
          </cell>
          <cell r="O73">
            <v>10000</v>
          </cell>
          <cell r="P73">
            <v>10000</v>
          </cell>
          <cell r="Q73">
            <v>10000</v>
          </cell>
          <cell r="R73">
            <v>10000</v>
          </cell>
          <cell r="S73">
            <v>10000</v>
          </cell>
          <cell r="T73">
            <v>10000</v>
          </cell>
          <cell r="U73">
            <v>10000</v>
          </cell>
          <cell r="V73">
            <v>10000</v>
          </cell>
          <cell r="W73">
            <v>10000</v>
          </cell>
          <cell r="X73">
            <v>10000</v>
          </cell>
          <cell r="Y73">
            <v>10000</v>
          </cell>
          <cell r="Z73">
            <v>10000</v>
          </cell>
          <cell r="AA73">
            <v>10000</v>
          </cell>
          <cell r="AB73">
            <v>10000</v>
          </cell>
          <cell r="AC73">
            <v>10000</v>
          </cell>
          <cell r="AD73">
            <v>10000</v>
          </cell>
        </row>
        <row r="134">
          <cell r="D134" t="str">
            <v>Ductos</v>
          </cell>
          <cell r="E134">
            <v>2017</v>
          </cell>
          <cell r="F134">
            <v>2018</v>
          </cell>
          <cell r="G134">
            <v>2019</v>
          </cell>
          <cell r="H134">
            <v>2020</v>
          </cell>
          <cell r="I134">
            <v>2021</v>
          </cell>
          <cell r="J134">
            <v>2022</v>
          </cell>
          <cell r="K134">
            <v>2023</v>
          </cell>
          <cell r="L134">
            <v>2024</v>
          </cell>
          <cell r="M134">
            <v>2025</v>
          </cell>
          <cell r="N134">
            <v>2026</v>
          </cell>
          <cell r="O134">
            <v>2027</v>
          </cell>
          <cell r="P134">
            <v>2028</v>
          </cell>
          <cell r="Q134">
            <v>2029</v>
          </cell>
          <cell r="R134">
            <v>2030</v>
          </cell>
          <cell r="S134">
            <v>2031</v>
          </cell>
          <cell r="T134">
            <v>2032</v>
          </cell>
          <cell r="U134">
            <v>2033</v>
          </cell>
          <cell r="V134">
            <v>2034</v>
          </cell>
          <cell r="W134">
            <v>2035</v>
          </cell>
          <cell r="X134">
            <v>2036</v>
          </cell>
          <cell r="Y134">
            <v>2037</v>
          </cell>
          <cell r="Z134">
            <v>2038</v>
          </cell>
          <cell r="AA134">
            <v>2039</v>
          </cell>
          <cell r="AB134">
            <v>2040</v>
          </cell>
          <cell r="AC134">
            <v>2041</v>
          </cell>
          <cell r="AD134">
            <v>2042</v>
          </cell>
        </row>
        <row r="135">
          <cell r="D135" t="str">
            <v>Pozos-Galán</v>
          </cell>
          <cell r="E135">
            <v>60000</v>
          </cell>
          <cell r="F135">
            <v>60000</v>
          </cell>
          <cell r="G135">
            <v>60000</v>
          </cell>
          <cell r="H135">
            <v>60000</v>
          </cell>
          <cell r="I135">
            <v>60000</v>
          </cell>
          <cell r="J135">
            <v>60000</v>
          </cell>
          <cell r="K135">
            <v>60000</v>
          </cell>
          <cell r="L135">
            <v>60000</v>
          </cell>
          <cell r="M135">
            <v>60000</v>
          </cell>
          <cell r="N135">
            <v>60000</v>
          </cell>
          <cell r="O135">
            <v>60000</v>
          </cell>
          <cell r="P135">
            <v>60000</v>
          </cell>
          <cell r="Q135">
            <v>60000</v>
          </cell>
          <cell r="R135">
            <v>60000</v>
          </cell>
          <cell r="S135">
            <v>60000</v>
          </cell>
          <cell r="T135">
            <v>60000</v>
          </cell>
          <cell r="U135">
            <v>60000</v>
          </cell>
          <cell r="V135">
            <v>60000</v>
          </cell>
          <cell r="W135">
            <v>60000</v>
          </cell>
          <cell r="X135">
            <v>60000</v>
          </cell>
          <cell r="Y135">
            <v>60000</v>
          </cell>
          <cell r="Z135">
            <v>60000</v>
          </cell>
          <cell r="AA135">
            <v>60000</v>
          </cell>
          <cell r="AB135">
            <v>60000</v>
          </cell>
          <cell r="AC135">
            <v>60000</v>
          </cell>
          <cell r="AD135">
            <v>60000</v>
          </cell>
        </row>
        <row r="136">
          <cell r="D136" t="str">
            <v>Pozos-Galán SN</v>
          </cell>
          <cell r="E136">
            <v>130000</v>
          </cell>
          <cell r="F136">
            <v>130000</v>
          </cell>
          <cell r="G136">
            <v>130000</v>
          </cell>
          <cell r="H136">
            <v>130000</v>
          </cell>
          <cell r="I136">
            <v>130000</v>
          </cell>
          <cell r="J136">
            <v>130000</v>
          </cell>
          <cell r="K136">
            <v>130000</v>
          </cell>
          <cell r="L136">
            <v>130000</v>
          </cell>
          <cell r="M136">
            <v>130000</v>
          </cell>
          <cell r="N136">
            <v>130000</v>
          </cell>
          <cell r="O136">
            <v>130000</v>
          </cell>
          <cell r="P136">
            <v>130000</v>
          </cell>
          <cell r="Q136">
            <v>130000</v>
          </cell>
          <cell r="R136">
            <v>130000</v>
          </cell>
          <cell r="S136">
            <v>130000</v>
          </cell>
          <cell r="T136">
            <v>130000</v>
          </cell>
          <cell r="U136">
            <v>130000</v>
          </cell>
          <cell r="V136">
            <v>130000</v>
          </cell>
          <cell r="W136">
            <v>130000</v>
          </cell>
          <cell r="X136">
            <v>130000</v>
          </cell>
          <cell r="Y136">
            <v>130000</v>
          </cell>
          <cell r="Z136">
            <v>130000</v>
          </cell>
          <cell r="AA136">
            <v>130000</v>
          </cell>
          <cell r="AB136">
            <v>130000</v>
          </cell>
          <cell r="AC136">
            <v>130000</v>
          </cell>
          <cell r="AD136">
            <v>130000</v>
          </cell>
        </row>
        <row r="137">
          <cell r="D137" t="str">
            <v>Segunda entrada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D138" t="str">
            <v>Cartagena-Baranoa</v>
          </cell>
          <cell r="E138">
            <v>27000</v>
          </cell>
          <cell r="F138">
            <v>40500</v>
          </cell>
          <cell r="G138">
            <v>40500</v>
          </cell>
          <cell r="H138">
            <v>40500</v>
          </cell>
          <cell r="I138">
            <v>40500</v>
          </cell>
          <cell r="J138">
            <v>40500</v>
          </cell>
          <cell r="K138">
            <v>40500</v>
          </cell>
          <cell r="L138">
            <v>40500</v>
          </cell>
          <cell r="M138">
            <v>40500</v>
          </cell>
          <cell r="N138">
            <v>40500</v>
          </cell>
          <cell r="O138">
            <v>40500</v>
          </cell>
          <cell r="P138">
            <v>54000</v>
          </cell>
          <cell r="Q138">
            <v>54000</v>
          </cell>
          <cell r="R138">
            <v>54000</v>
          </cell>
          <cell r="S138">
            <v>54000</v>
          </cell>
          <cell r="T138">
            <v>54000</v>
          </cell>
          <cell r="U138">
            <v>54000</v>
          </cell>
          <cell r="V138">
            <v>54000</v>
          </cell>
          <cell r="W138">
            <v>54000</v>
          </cell>
          <cell r="X138">
            <v>54000</v>
          </cell>
          <cell r="Y138">
            <v>54000</v>
          </cell>
          <cell r="Z138">
            <v>54000</v>
          </cell>
          <cell r="AA138">
            <v>54000</v>
          </cell>
          <cell r="AB138">
            <v>54000</v>
          </cell>
          <cell r="AC138">
            <v>54000</v>
          </cell>
          <cell r="AD138">
            <v>54000</v>
          </cell>
        </row>
        <row r="139">
          <cell r="D139" t="str">
            <v>Galán-Lisama</v>
          </cell>
          <cell r="E139">
            <v>22010</v>
          </cell>
          <cell r="F139">
            <v>33015</v>
          </cell>
          <cell r="G139">
            <v>33015</v>
          </cell>
          <cell r="H139">
            <v>44020</v>
          </cell>
          <cell r="I139">
            <v>44020</v>
          </cell>
          <cell r="J139">
            <v>44020</v>
          </cell>
          <cell r="K139">
            <v>44020</v>
          </cell>
          <cell r="L139">
            <v>44020</v>
          </cell>
          <cell r="M139">
            <v>44020</v>
          </cell>
          <cell r="N139">
            <v>44020</v>
          </cell>
          <cell r="O139">
            <v>44020</v>
          </cell>
          <cell r="P139">
            <v>44020</v>
          </cell>
          <cell r="Q139">
            <v>44020</v>
          </cell>
          <cell r="R139">
            <v>44020</v>
          </cell>
          <cell r="S139">
            <v>44020</v>
          </cell>
          <cell r="T139">
            <v>44020</v>
          </cell>
          <cell r="U139">
            <v>44020</v>
          </cell>
          <cell r="V139">
            <v>44020</v>
          </cell>
          <cell r="W139">
            <v>44020</v>
          </cell>
          <cell r="X139">
            <v>44020</v>
          </cell>
          <cell r="Y139">
            <v>44020</v>
          </cell>
          <cell r="Z139">
            <v>44020</v>
          </cell>
          <cell r="AA139">
            <v>44020</v>
          </cell>
          <cell r="AB139">
            <v>44020</v>
          </cell>
          <cell r="AC139">
            <v>44020</v>
          </cell>
          <cell r="AD139">
            <v>44020</v>
          </cell>
        </row>
        <row r="140">
          <cell r="D140" t="str">
            <v>Lisama-Chimitá</v>
          </cell>
          <cell r="E140">
            <v>22010</v>
          </cell>
          <cell r="F140">
            <v>33015</v>
          </cell>
          <cell r="G140">
            <v>33015</v>
          </cell>
          <cell r="H140">
            <v>33015</v>
          </cell>
          <cell r="I140">
            <v>33015</v>
          </cell>
          <cell r="J140">
            <v>33015</v>
          </cell>
          <cell r="K140">
            <v>33015</v>
          </cell>
          <cell r="L140">
            <v>33015</v>
          </cell>
          <cell r="M140">
            <v>33015</v>
          </cell>
          <cell r="N140">
            <v>33015</v>
          </cell>
          <cell r="O140">
            <v>33015</v>
          </cell>
          <cell r="P140">
            <v>33015</v>
          </cell>
          <cell r="Q140">
            <v>33015</v>
          </cell>
          <cell r="R140">
            <v>33015</v>
          </cell>
          <cell r="S140">
            <v>33015</v>
          </cell>
          <cell r="T140">
            <v>33015</v>
          </cell>
          <cell r="U140">
            <v>33015</v>
          </cell>
          <cell r="V140">
            <v>33015</v>
          </cell>
          <cell r="W140">
            <v>33015</v>
          </cell>
          <cell r="X140">
            <v>33015</v>
          </cell>
          <cell r="Y140">
            <v>44020</v>
          </cell>
          <cell r="Z140">
            <v>44020</v>
          </cell>
          <cell r="AA140">
            <v>44020</v>
          </cell>
          <cell r="AB140">
            <v>44020</v>
          </cell>
          <cell r="AC140">
            <v>44020</v>
          </cell>
          <cell r="AD140">
            <v>44020</v>
          </cell>
        </row>
        <row r="141">
          <cell r="D141" t="str">
            <v>Galán-Sebastopol</v>
          </cell>
          <cell r="E141">
            <v>194000</v>
          </cell>
          <cell r="F141">
            <v>291000</v>
          </cell>
          <cell r="G141">
            <v>291000</v>
          </cell>
          <cell r="H141">
            <v>291000</v>
          </cell>
          <cell r="I141">
            <v>291000</v>
          </cell>
          <cell r="J141">
            <v>291000</v>
          </cell>
          <cell r="K141">
            <v>291000</v>
          </cell>
          <cell r="L141">
            <v>291000</v>
          </cell>
          <cell r="M141">
            <v>291000</v>
          </cell>
          <cell r="N141">
            <v>291000</v>
          </cell>
          <cell r="O141">
            <v>291000</v>
          </cell>
          <cell r="P141">
            <v>291000</v>
          </cell>
          <cell r="Q141">
            <v>291000</v>
          </cell>
          <cell r="R141">
            <v>291000</v>
          </cell>
          <cell r="S141">
            <v>291000</v>
          </cell>
          <cell r="T141">
            <v>388000</v>
          </cell>
          <cell r="U141">
            <v>388000</v>
          </cell>
          <cell r="V141">
            <v>388000</v>
          </cell>
          <cell r="W141">
            <v>388000</v>
          </cell>
          <cell r="X141">
            <v>388000</v>
          </cell>
          <cell r="Y141">
            <v>388000</v>
          </cell>
          <cell r="Z141">
            <v>388000</v>
          </cell>
          <cell r="AA141">
            <v>388000</v>
          </cell>
          <cell r="AB141">
            <v>388000</v>
          </cell>
          <cell r="AC141">
            <v>388000</v>
          </cell>
          <cell r="AD141">
            <v>388000</v>
          </cell>
        </row>
        <row r="142">
          <cell r="D142" t="str">
            <v>Sebastopol-Salgar</v>
          </cell>
          <cell r="E142">
            <v>109700</v>
          </cell>
          <cell r="F142">
            <v>164550</v>
          </cell>
          <cell r="G142">
            <v>164550</v>
          </cell>
          <cell r="H142">
            <v>164550</v>
          </cell>
          <cell r="I142">
            <v>164550</v>
          </cell>
          <cell r="J142">
            <v>164550</v>
          </cell>
          <cell r="K142">
            <v>164550</v>
          </cell>
          <cell r="L142">
            <v>164550</v>
          </cell>
          <cell r="M142">
            <v>164550</v>
          </cell>
          <cell r="N142">
            <v>164550</v>
          </cell>
          <cell r="O142">
            <v>164550</v>
          </cell>
          <cell r="P142">
            <v>164550</v>
          </cell>
          <cell r="Q142">
            <v>164550</v>
          </cell>
          <cell r="R142">
            <v>164550</v>
          </cell>
          <cell r="S142">
            <v>164550</v>
          </cell>
          <cell r="T142">
            <v>219400</v>
          </cell>
          <cell r="U142">
            <v>219400</v>
          </cell>
          <cell r="V142">
            <v>219400</v>
          </cell>
          <cell r="W142">
            <v>219400</v>
          </cell>
          <cell r="X142">
            <v>219400</v>
          </cell>
          <cell r="Y142">
            <v>219400</v>
          </cell>
          <cell r="Z142">
            <v>219400</v>
          </cell>
          <cell r="AA142">
            <v>219400</v>
          </cell>
          <cell r="AB142">
            <v>219400</v>
          </cell>
          <cell r="AC142">
            <v>219400</v>
          </cell>
          <cell r="AD142">
            <v>219400</v>
          </cell>
        </row>
        <row r="143">
          <cell r="D143" t="str">
            <v>Salgar-Mansilla</v>
          </cell>
          <cell r="E143">
            <v>72300</v>
          </cell>
          <cell r="F143">
            <v>108450</v>
          </cell>
          <cell r="G143">
            <v>108450</v>
          </cell>
          <cell r="H143">
            <v>108450</v>
          </cell>
          <cell r="I143">
            <v>108450</v>
          </cell>
          <cell r="J143">
            <v>108450</v>
          </cell>
          <cell r="K143">
            <v>108450</v>
          </cell>
          <cell r="L143">
            <v>108450</v>
          </cell>
          <cell r="M143">
            <v>108450</v>
          </cell>
          <cell r="N143">
            <v>108450</v>
          </cell>
          <cell r="O143">
            <v>108450</v>
          </cell>
          <cell r="P143">
            <v>108450</v>
          </cell>
          <cell r="Q143">
            <v>108450</v>
          </cell>
          <cell r="R143">
            <v>144600</v>
          </cell>
          <cell r="S143">
            <v>144600</v>
          </cell>
          <cell r="T143">
            <v>144600</v>
          </cell>
          <cell r="U143">
            <v>144600</v>
          </cell>
          <cell r="V143">
            <v>144600</v>
          </cell>
          <cell r="W143">
            <v>144600</v>
          </cell>
          <cell r="X143">
            <v>144600</v>
          </cell>
          <cell r="Y143">
            <v>144600</v>
          </cell>
          <cell r="Z143">
            <v>144600</v>
          </cell>
          <cell r="AA143">
            <v>144600</v>
          </cell>
          <cell r="AB143">
            <v>144600</v>
          </cell>
          <cell r="AC143">
            <v>144600</v>
          </cell>
          <cell r="AD143">
            <v>144600</v>
          </cell>
        </row>
        <row r="144">
          <cell r="D144" t="str">
            <v>Mansilla-Puente Aranda</v>
          </cell>
          <cell r="E144">
            <v>61600</v>
          </cell>
          <cell r="F144">
            <v>61600</v>
          </cell>
          <cell r="G144">
            <v>61600</v>
          </cell>
          <cell r="H144">
            <v>61600</v>
          </cell>
          <cell r="I144">
            <v>61600</v>
          </cell>
          <cell r="J144">
            <v>61600</v>
          </cell>
          <cell r="K144">
            <v>61600</v>
          </cell>
          <cell r="L144">
            <v>61600</v>
          </cell>
          <cell r="M144">
            <v>61600</v>
          </cell>
          <cell r="N144">
            <v>61600</v>
          </cell>
          <cell r="O144">
            <v>61600</v>
          </cell>
          <cell r="P144">
            <v>61600</v>
          </cell>
          <cell r="Q144">
            <v>61600</v>
          </cell>
          <cell r="R144">
            <v>61600</v>
          </cell>
          <cell r="S144">
            <v>61600</v>
          </cell>
          <cell r="T144">
            <v>61600</v>
          </cell>
          <cell r="U144">
            <v>61600</v>
          </cell>
          <cell r="V144">
            <v>61600</v>
          </cell>
          <cell r="W144">
            <v>61600</v>
          </cell>
          <cell r="X144">
            <v>92400</v>
          </cell>
          <cell r="Y144">
            <v>92400</v>
          </cell>
          <cell r="Z144">
            <v>92400</v>
          </cell>
          <cell r="AA144">
            <v>123200</v>
          </cell>
          <cell r="AB144">
            <v>123200</v>
          </cell>
          <cell r="AC144">
            <v>123200</v>
          </cell>
          <cell r="AD144">
            <v>123200</v>
          </cell>
        </row>
        <row r="145">
          <cell r="D145" t="str">
            <v>Sebastopol-Tocancipá</v>
          </cell>
          <cell r="E145">
            <v>25500</v>
          </cell>
          <cell r="F145">
            <v>25500</v>
          </cell>
          <cell r="G145">
            <v>25500</v>
          </cell>
          <cell r="H145">
            <v>25500</v>
          </cell>
          <cell r="I145">
            <v>25500</v>
          </cell>
          <cell r="J145">
            <v>25500</v>
          </cell>
          <cell r="K145">
            <v>25500</v>
          </cell>
          <cell r="L145">
            <v>25500</v>
          </cell>
          <cell r="M145">
            <v>25500</v>
          </cell>
          <cell r="N145">
            <v>38250</v>
          </cell>
          <cell r="O145">
            <v>38250</v>
          </cell>
          <cell r="P145">
            <v>38250</v>
          </cell>
          <cell r="Q145">
            <v>38250</v>
          </cell>
          <cell r="R145">
            <v>38250</v>
          </cell>
          <cell r="S145">
            <v>38250</v>
          </cell>
          <cell r="T145">
            <v>38250</v>
          </cell>
          <cell r="U145">
            <v>38250</v>
          </cell>
          <cell r="V145">
            <v>38250</v>
          </cell>
          <cell r="W145">
            <v>38250</v>
          </cell>
          <cell r="X145">
            <v>38250</v>
          </cell>
          <cell r="Y145">
            <v>38250</v>
          </cell>
          <cell r="Z145">
            <v>51000</v>
          </cell>
          <cell r="AA145">
            <v>51000</v>
          </cell>
          <cell r="AB145">
            <v>51000</v>
          </cell>
          <cell r="AC145">
            <v>51000</v>
          </cell>
          <cell r="AD145">
            <v>51000</v>
          </cell>
        </row>
        <row r="146">
          <cell r="D146" t="str">
            <v>Sebastopol-Apiay</v>
          </cell>
          <cell r="E146">
            <v>1800</v>
          </cell>
          <cell r="F146">
            <v>1800</v>
          </cell>
          <cell r="G146">
            <v>1800</v>
          </cell>
          <cell r="H146">
            <v>1800</v>
          </cell>
          <cell r="I146">
            <v>1800</v>
          </cell>
          <cell r="J146">
            <v>1800</v>
          </cell>
          <cell r="K146">
            <v>1800</v>
          </cell>
          <cell r="L146">
            <v>1800</v>
          </cell>
          <cell r="M146">
            <v>1800</v>
          </cell>
          <cell r="N146">
            <v>1800</v>
          </cell>
          <cell r="O146">
            <v>1800</v>
          </cell>
          <cell r="P146">
            <v>1800</v>
          </cell>
          <cell r="Q146">
            <v>1800</v>
          </cell>
          <cell r="R146">
            <v>1800</v>
          </cell>
          <cell r="S146">
            <v>1800</v>
          </cell>
          <cell r="T146">
            <v>1800</v>
          </cell>
          <cell r="U146">
            <v>1800</v>
          </cell>
          <cell r="V146">
            <v>1800</v>
          </cell>
          <cell r="W146">
            <v>1800</v>
          </cell>
          <cell r="X146">
            <v>1800</v>
          </cell>
          <cell r="Y146">
            <v>1800</v>
          </cell>
          <cell r="Z146">
            <v>1800</v>
          </cell>
          <cell r="AA146">
            <v>1800</v>
          </cell>
          <cell r="AB146">
            <v>1800</v>
          </cell>
          <cell r="AC146">
            <v>1800</v>
          </cell>
          <cell r="AD146">
            <v>1800</v>
          </cell>
        </row>
        <row r="147">
          <cell r="D147" t="str">
            <v>Sebastopol-Medellín</v>
          </cell>
          <cell r="E147">
            <v>59500</v>
          </cell>
          <cell r="F147">
            <v>89250</v>
          </cell>
          <cell r="G147">
            <v>89250</v>
          </cell>
          <cell r="H147">
            <v>89250</v>
          </cell>
          <cell r="I147">
            <v>89250</v>
          </cell>
          <cell r="J147">
            <v>89250</v>
          </cell>
          <cell r="K147">
            <v>89250</v>
          </cell>
          <cell r="L147">
            <v>89250</v>
          </cell>
          <cell r="M147">
            <v>89250</v>
          </cell>
          <cell r="N147">
            <v>89250</v>
          </cell>
          <cell r="O147">
            <v>89250</v>
          </cell>
          <cell r="P147">
            <v>89250</v>
          </cell>
          <cell r="Q147">
            <v>89250</v>
          </cell>
          <cell r="R147">
            <v>89250</v>
          </cell>
          <cell r="S147">
            <v>89250</v>
          </cell>
          <cell r="T147">
            <v>119000</v>
          </cell>
          <cell r="U147">
            <v>119000</v>
          </cell>
          <cell r="V147">
            <v>119000</v>
          </cell>
          <cell r="W147">
            <v>119000</v>
          </cell>
          <cell r="X147">
            <v>119000</v>
          </cell>
          <cell r="Y147">
            <v>119000</v>
          </cell>
          <cell r="Z147">
            <v>119000</v>
          </cell>
          <cell r="AA147">
            <v>119000</v>
          </cell>
          <cell r="AB147">
            <v>119000</v>
          </cell>
          <cell r="AC147">
            <v>119000</v>
          </cell>
          <cell r="AD147">
            <v>119000</v>
          </cell>
        </row>
        <row r="148">
          <cell r="D148" t="str">
            <v>Medellín-Cartago</v>
          </cell>
          <cell r="E148">
            <v>44200</v>
          </cell>
          <cell r="F148">
            <v>44200</v>
          </cell>
          <cell r="G148">
            <v>44200</v>
          </cell>
          <cell r="H148">
            <v>44200</v>
          </cell>
          <cell r="I148">
            <v>44200</v>
          </cell>
          <cell r="J148">
            <v>44200</v>
          </cell>
          <cell r="K148">
            <v>44200</v>
          </cell>
          <cell r="L148">
            <v>44200</v>
          </cell>
          <cell r="M148">
            <v>44200</v>
          </cell>
          <cell r="N148">
            <v>44200</v>
          </cell>
          <cell r="O148">
            <v>44200</v>
          </cell>
          <cell r="P148">
            <v>66300</v>
          </cell>
          <cell r="Q148">
            <v>66300</v>
          </cell>
          <cell r="R148">
            <v>66300</v>
          </cell>
          <cell r="S148">
            <v>66300</v>
          </cell>
          <cell r="T148">
            <v>66300</v>
          </cell>
          <cell r="U148">
            <v>66300</v>
          </cell>
          <cell r="V148">
            <v>66300</v>
          </cell>
          <cell r="W148">
            <v>66300</v>
          </cell>
          <cell r="X148">
            <v>66300</v>
          </cell>
          <cell r="Y148">
            <v>66300</v>
          </cell>
          <cell r="Z148">
            <v>88400</v>
          </cell>
          <cell r="AA148">
            <v>88400</v>
          </cell>
          <cell r="AB148">
            <v>88400</v>
          </cell>
          <cell r="AC148">
            <v>88400</v>
          </cell>
          <cell r="AD148">
            <v>88400</v>
          </cell>
        </row>
        <row r="149">
          <cell r="D149" t="str">
            <v>Salgar-Manizales</v>
          </cell>
          <cell r="E149">
            <v>19745</v>
          </cell>
          <cell r="F149">
            <v>19745</v>
          </cell>
          <cell r="G149">
            <v>19745</v>
          </cell>
          <cell r="H149">
            <v>19745</v>
          </cell>
          <cell r="I149">
            <v>19745</v>
          </cell>
          <cell r="J149">
            <v>19745</v>
          </cell>
          <cell r="K149">
            <v>29617.5</v>
          </cell>
          <cell r="L149">
            <v>29617.5</v>
          </cell>
          <cell r="M149">
            <v>29617.5</v>
          </cell>
          <cell r="N149">
            <v>29617.5</v>
          </cell>
          <cell r="O149">
            <v>29617.5</v>
          </cell>
          <cell r="P149">
            <v>29617.5</v>
          </cell>
          <cell r="Q149">
            <v>29617.5</v>
          </cell>
          <cell r="R149">
            <v>29617.5</v>
          </cell>
          <cell r="S149">
            <v>29617.5</v>
          </cell>
          <cell r="T149">
            <v>29617.5</v>
          </cell>
          <cell r="U149">
            <v>29617.5</v>
          </cell>
          <cell r="V149">
            <v>29617.5</v>
          </cell>
          <cell r="W149">
            <v>29617.5</v>
          </cell>
          <cell r="X149">
            <v>29617.5</v>
          </cell>
          <cell r="Y149">
            <v>39490</v>
          </cell>
          <cell r="Z149">
            <v>39490</v>
          </cell>
          <cell r="AA149">
            <v>39490</v>
          </cell>
          <cell r="AB149">
            <v>39490</v>
          </cell>
          <cell r="AC149">
            <v>39490</v>
          </cell>
          <cell r="AD149">
            <v>39490</v>
          </cell>
        </row>
        <row r="150">
          <cell r="D150" t="str">
            <v>Manizales-Pereira</v>
          </cell>
          <cell r="E150">
            <v>17383</v>
          </cell>
          <cell r="F150">
            <v>17383</v>
          </cell>
          <cell r="G150">
            <v>17383</v>
          </cell>
          <cell r="H150">
            <v>17383</v>
          </cell>
          <cell r="I150">
            <v>17383</v>
          </cell>
          <cell r="J150">
            <v>17383</v>
          </cell>
          <cell r="K150">
            <v>26074.5</v>
          </cell>
          <cell r="L150">
            <v>26074.5</v>
          </cell>
          <cell r="M150">
            <v>26074.5</v>
          </cell>
          <cell r="N150">
            <v>26074.5</v>
          </cell>
          <cell r="O150">
            <v>26074.5</v>
          </cell>
          <cell r="P150">
            <v>26074.5</v>
          </cell>
          <cell r="Q150">
            <v>26074.5</v>
          </cell>
          <cell r="R150">
            <v>26074.5</v>
          </cell>
          <cell r="S150">
            <v>26074.5</v>
          </cell>
          <cell r="T150">
            <v>26074.5</v>
          </cell>
          <cell r="U150">
            <v>26074.5</v>
          </cell>
          <cell r="V150">
            <v>26074.5</v>
          </cell>
          <cell r="W150">
            <v>26074.5</v>
          </cell>
          <cell r="X150">
            <v>26074.5</v>
          </cell>
          <cell r="Y150">
            <v>34766</v>
          </cell>
          <cell r="Z150">
            <v>34766</v>
          </cell>
          <cell r="AA150">
            <v>34766</v>
          </cell>
          <cell r="AB150">
            <v>34766</v>
          </cell>
          <cell r="AC150">
            <v>34766</v>
          </cell>
          <cell r="AD150">
            <v>34766</v>
          </cell>
        </row>
        <row r="151">
          <cell r="D151" t="str">
            <v>Pereira-Cartago</v>
          </cell>
          <cell r="E151">
            <v>19102</v>
          </cell>
          <cell r="F151">
            <v>19102</v>
          </cell>
          <cell r="G151">
            <v>19102</v>
          </cell>
          <cell r="H151">
            <v>19102</v>
          </cell>
          <cell r="I151">
            <v>19102</v>
          </cell>
          <cell r="J151">
            <v>19102</v>
          </cell>
          <cell r="K151">
            <v>19102</v>
          </cell>
          <cell r="L151">
            <v>19102</v>
          </cell>
          <cell r="M151">
            <v>19102</v>
          </cell>
          <cell r="N151">
            <v>19102</v>
          </cell>
          <cell r="O151">
            <v>19102</v>
          </cell>
          <cell r="P151">
            <v>19102</v>
          </cell>
          <cell r="Q151">
            <v>19102</v>
          </cell>
          <cell r="R151">
            <v>19102</v>
          </cell>
          <cell r="S151">
            <v>19102</v>
          </cell>
          <cell r="T151">
            <v>19102</v>
          </cell>
          <cell r="U151">
            <v>19102</v>
          </cell>
          <cell r="V151">
            <v>19102</v>
          </cell>
          <cell r="W151">
            <v>19102</v>
          </cell>
          <cell r="X151">
            <v>19102</v>
          </cell>
          <cell r="Y151">
            <v>19102</v>
          </cell>
          <cell r="Z151">
            <v>28653</v>
          </cell>
          <cell r="AA151">
            <v>28653</v>
          </cell>
          <cell r="AB151">
            <v>28653</v>
          </cell>
          <cell r="AC151">
            <v>28653</v>
          </cell>
          <cell r="AD151">
            <v>28653</v>
          </cell>
        </row>
        <row r="152">
          <cell r="D152" t="str">
            <v>Cartago-Yumbo</v>
          </cell>
          <cell r="E152">
            <v>37461</v>
          </cell>
          <cell r="F152">
            <v>37461</v>
          </cell>
          <cell r="G152">
            <v>37461</v>
          </cell>
          <cell r="H152">
            <v>37461</v>
          </cell>
          <cell r="I152">
            <v>37461</v>
          </cell>
          <cell r="J152">
            <v>56191.5</v>
          </cell>
          <cell r="K152">
            <v>56191.5</v>
          </cell>
          <cell r="L152">
            <v>56191.5</v>
          </cell>
          <cell r="M152">
            <v>56191.5</v>
          </cell>
          <cell r="N152">
            <v>56191.5</v>
          </cell>
          <cell r="O152">
            <v>56191.5</v>
          </cell>
          <cell r="P152">
            <v>56191.5</v>
          </cell>
          <cell r="Q152">
            <v>56191.5</v>
          </cell>
          <cell r="R152">
            <v>56191.5</v>
          </cell>
          <cell r="S152">
            <v>56191.5</v>
          </cell>
          <cell r="T152">
            <v>56191.5</v>
          </cell>
          <cell r="U152">
            <v>56191.5</v>
          </cell>
          <cell r="V152">
            <v>56191.5</v>
          </cell>
          <cell r="W152">
            <v>74922</v>
          </cell>
          <cell r="X152">
            <v>74922</v>
          </cell>
          <cell r="Y152">
            <v>74922</v>
          </cell>
          <cell r="Z152">
            <v>74922</v>
          </cell>
          <cell r="AA152">
            <v>74922</v>
          </cell>
          <cell r="AB152">
            <v>74922</v>
          </cell>
          <cell r="AC152">
            <v>74922</v>
          </cell>
          <cell r="AD152">
            <v>74922</v>
          </cell>
        </row>
        <row r="153">
          <cell r="D153" t="str">
            <v>Yumbo-Buenventura</v>
          </cell>
          <cell r="E153">
            <v>13500</v>
          </cell>
          <cell r="F153">
            <v>13500</v>
          </cell>
          <cell r="G153">
            <v>13500</v>
          </cell>
          <cell r="H153">
            <v>13500</v>
          </cell>
          <cell r="I153">
            <v>13500</v>
          </cell>
          <cell r="J153">
            <v>13500</v>
          </cell>
          <cell r="K153">
            <v>13500</v>
          </cell>
          <cell r="L153">
            <v>13500</v>
          </cell>
          <cell r="M153">
            <v>13500</v>
          </cell>
          <cell r="N153">
            <v>13500</v>
          </cell>
          <cell r="O153">
            <v>13500</v>
          </cell>
          <cell r="P153">
            <v>13500</v>
          </cell>
          <cell r="Q153">
            <v>13500</v>
          </cell>
          <cell r="R153">
            <v>13500</v>
          </cell>
          <cell r="S153">
            <v>13500</v>
          </cell>
          <cell r="T153">
            <v>13500</v>
          </cell>
          <cell r="U153">
            <v>13500</v>
          </cell>
          <cell r="V153">
            <v>13500</v>
          </cell>
          <cell r="W153">
            <v>13500</v>
          </cell>
          <cell r="X153">
            <v>13500</v>
          </cell>
          <cell r="Y153">
            <v>13500</v>
          </cell>
          <cell r="Z153">
            <v>13500</v>
          </cell>
          <cell r="AA153">
            <v>13500</v>
          </cell>
          <cell r="AB153">
            <v>13500</v>
          </cell>
          <cell r="AC153">
            <v>13500</v>
          </cell>
          <cell r="AD153">
            <v>13500</v>
          </cell>
        </row>
        <row r="154">
          <cell r="D154" t="str">
            <v>Salgar-Gualanday</v>
          </cell>
          <cell r="E154">
            <v>23700</v>
          </cell>
          <cell r="F154">
            <v>23700</v>
          </cell>
          <cell r="G154">
            <v>23700</v>
          </cell>
          <cell r="H154">
            <v>23700</v>
          </cell>
          <cell r="I154">
            <v>23700</v>
          </cell>
          <cell r="J154">
            <v>23700</v>
          </cell>
          <cell r="K154">
            <v>23700</v>
          </cell>
          <cell r="L154">
            <v>23700</v>
          </cell>
          <cell r="M154">
            <v>23700</v>
          </cell>
          <cell r="N154">
            <v>35550</v>
          </cell>
          <cell r="O154">
            <v>35550</v>
          </cell>
          <cell r="P154">
            <v>35550</v>
          </cell>
          <cell r="Q154">
            <v>35550</v>
          </cell>
          <cell r="R154">
            <v>35550</v>
          </cell>
          <cell r="S154">
            <v>35550</v>
          </cell>
          <cell r="T154">
            <v>35550</v>
          </cell>
          <cell r="U154">
            <v>35550</v>
          </cell>
          <cell r="V154">
            <v>35550</v>
          </cell>
          <cell r="W154">
            <v>35550</v>
          </cell>
          <cell r="X154">
            <v>35550</v>
          </cell>
          <cell r="Y154">
            <v>35550</v>
          </cell>
          <cell r="Z154">
            <v>47400</v>
          </cell>
          <cell r="AA154">
            <v>47400</v>
          </cell>
          <cell r="AB154">
            <v>47400</v>
          </cell>
          <cell r="AC154">
            <v>47400</v>
          </cell>
          <cell r="AD154">
            <v>47400</v>
          </cell>
        </row>
        <row r="155">
          <cell r="D155" t="str">
            <v>Gualanday-Neiva</v>
          </cell>
          <cell r="E155">
            <v>10000</v>
          </cell>
          <cell r="F155">
            <v>10000</v>
          </cell>
          <cell r="G155">
            <v>10000</v>
          </cell>
          <cell r="H155">
            <v>10000</v>
          </cell>
          <cell r="I155">
            <v>10000</v>
          </cell>
          <cell r="J155">
            <v>10000</v>
          </cell>
          <cell r="K155">
            <v>10000</v>
          </cell>
          <cell r="L155">
            <v>15000</v>
          </cell>
          <cell r="M155">
            <v>15000</v>
          </cell>
          <cell r="N155">
            <v>15000</v>
          </cell>
          <cell r="O155">
            <v>15000</v>
          </cell>
          <cell r="P155">
            <v>15000</v>
          </cell>
          <cell r="Q155">
            <v>15000</v>
          </cell>
          <cell r="R155">
            <v>15000</v>
          </cell>
          <cell r="S155">
            <v>15000</v>
          </cell>
          <cell r="T155">
            <v>15000</v>
          </cell>
          <cell r="U155">
            <v>15000</v>
          </cell>
          <cell r="V155">
            <v>15000</v>
          </cell>
          <cell r="W155">
            <v>15000</v>
          </cell>
          <cell r="X155">
            <v>15000</v>
          </cell>
          <cell r="Y155">
            <v>15000</v>
          </cell>
          <cell r="Z155">
            <v>20000</v>
          </cell>
          <cell r="AA155">
            <v>20000</v>
          </cell>
          <cell r="AB155">
            <v>20000</v>
          </cell>
          <cell r="AC155">
            <v>20000</v>
          </cell>
          <cell r="AD155">
            <v>20000</v>
          </cell>
        </row>
      </sheetData>
      <sheetData sheetId="4">
        <row r="177">
          <cell r="D177">
            <v>0</v>
          </cell>
        </row>
        <row r="178">
          <cell r="D178">
            <v>20</v>
          </cell>
        </row>
        <row r="1258">
          <cell r="C1258" t="str">
            <v>Etiquetas de fila</v>
          </cell>
          <cell r="D1258" t="str">
            <v>Suma de Plan</v>
          </cell>
        </row>
        <row r="1259">
          <cell r="C1259" t="str">
            <v>01- Mamonal</v>
          </cell>
          <cell r="D1259">
            <v>252611.28571428574</v>
          </cell>
        </row>
        <row r="1260">
          <cell r="C1260" t="str">
            <v>02- Baranoa</v>
          </cell>
          <cell r="D1260">
            <v>212693</v>
          </cell>
        </row>
        <row r="1261">
          <cell r="C1261" t="str">
            <v>03- Galán</v>
          </cell>
          <cell r="D1261">
            <v>63212</v>
          </cell>
        </row>
        <row r="1262">
          <cell r="C1262" t="str">
            <v>04- Lisama</v>
          </cell>
          <cell r="D1262">
            <v>456200</v>
          </cell>
        </row>
        <row r="1263">
          <cell r="C1263" t="str">
            <v>05- Ayacucho</v>
          </cell>
          <cell r="D1263">
            <v>35383</v>
          </cell>
        </row>
        <row r="1264">
          <cell r="C1264" t="str">
            <v>06- Chimitá</v>
          </cell>
          <cell r="D1264">
            <v>180966.47619047618</v>
          </cell>
        </row>
        <row r="1265">
          <cell r="C1265" t="str">
            <v>07- Sebastopol</v>
          </cell>
          <cell r="D1265">
            <v>148206</v>
          </cell>
        </row>
        <row r="1266">
          <cell r="C1266" t="str">
            <v>08- Salgar</v>
          </cell>
          <cell r="D1266">
            <v>74462.761904761908</v>
          </cell>
        </row>
        <row r="1267">
          <cell r="C1267" t="str">
            <v>09- Mansilla</v>
          </cell>
          <cell r="D1267">
            <v>530108.13454761903</v>
          </cell>
        </row>
        <row r="1268">
          <cell r="C1268" t="str">
            <v>10- Puente Aranda</v>
          </cell>
          <cell r="D1268">
            <v>358265.33333333331</v>
          </cell>
        </row>
        <row r="1269">
          <cell r="C1269" t="str">
            <v>11- Tocancipá</v>
          </cell>
          <cell r="D1269">
            <v>436202</v>
          </cell>
        </row>
        <row r="1270">
          <cell r="C1270" t="str">
            <v>12- Gualanday</v>
          </cell>
          <cell r="D1270">
            <v>65825.108999999997</v>
          </cell>
        </row>
        <row r="1271">
          <cell r="C1271" t="str">
            <v>13- Neiva</v>
          </cell>
          <cell r="D1271">
            <v>77442.361000000004</v>
          </cell>
        </row>
        <row r="1272">
          <cell r="C1272" t="str">
            <v>14- Manizales</v>
          </cell>
          <cell r="D1272">
            <v>22648</v>
          </cell>
        </row>
        <row r="1273">
          <cell r="C1273" t="str">
            <v>15- Pereira</v>
          </cell>
          <cell r="D1273">
            <v>65887</v>
          </cell>
        </row>
        <row r="1274">
          <cell r="C1274" t="str">
            <v>16- Cartago</v>
          </cell>
          <cell r="D1274">
            <v>79250.431600000011</v>
          </cell>
        </row>
        <row r="1275">
          <cell r="C1275" t="str">
            <v>17- Medellín</v>
          </cell>
          <cell r="D1275">
            <v>327124</v>
          </cell>
        </row>
        <row r="1276">
          <cell r="C1276" t="str">
            <v>18- Yumbo</v>
          </cell>
          <cell r="D1276">
            <v>384687.16666666663</v>
          </cell>
        </row>
        <row r="1277">
          <cell r="C1277" t="str">
            <v>19- Buenaventura</v>
          </cell>
          <cell r="D1277">
            <v>116046</v>
          </cell>
        </row>
        <row r="1278">
          <cell r="C1278" t="str">
            <v>23- Import3</v>
          </cell>
          <cell r="D1278">
            <v>26000</v>
          </cell>
        </row>
        <row r="1279">
          <cell r="C1279" t="str">
            <v>Total general</v>
          </cell>
          <cell r="D1279">
            <v>3913220.0599571434</v>
          </cell>
        </row>
      </sheetData>
      <sheetData sheetId="5">
        <row r="188">
          <cell r="D188">
            <v>14521</v>
          </cell>
        </row>
      </sheetData>
      <sheetData sheetId="6">
        <row r="5">
          <cell r="D5" t="str">
            <v>ACPM</v>
          </cell>
          <cell r="E5">
            <v>10696.046922012532</v>
          </cell>
          <cell r="F5">
            <v>10938.382007219958</v>
          </cell>
          <cell r="G5">
            <v>11064.427278890229</v>
          </cell>
          <cell r="H5">
            <v>11208.806034824323</v>
          </cell>
          <cell r="I5">
            <v>13374.264508779228</v>
          </cell>
          <cell r="J5">
            <v>14446.180103498302</v>
          </cell>
        </row>
        <row r="6">
          <cell r="D6" t="str">
            <v>AVIGAS</v>
          </cell>
          <cell r="E6">
            <v>44.350146782727428</v>
          </cell>
          <cell r="F6">
            <v>0</v>
          </cell>
          <cell r="G6">
            <v>0</v>
          </cell>
          <cell r="H6">
            <v>0</v>
          </cell>
          <cell r="I6">
            <v>0.40171485260770973</v>
          </cell>
          <cell r="J6">
            <v>0.21887768817204301</v>
          </cell>
        </row>
        <row r="7">
          <cell r="D7" t="str">
            <v>COMBUSTOLEO</v>
          </cell>
          <cell r="E7">
            <v>469.28533026113672</v>
          </cell>
          <cell r="F7">
            <v>1047.8244772263126</v>
          </cell>
          <cell r="G7">
            <v>805.06830730500087</v>
          </cell>
          <cell r="H7">
            <v>578.98741039426523</v>
          </cell>
          <cell r="I7">
            <v>1403.39383640553</v>
          </cell>
          <cell r="J7">
            <v>691.15861789407393</v>
          </cell>
        </row>
        <row r="8">
          <cell r="D8" t="str">
            <v>DIESEL MARINO</v>
          </cell>
          <cell r="E8">
            <v>3583.1265511849901</v>
          </cell>
          <cell r="F8">
            <v>3587.6851111758501</v>
          </cell>
          <cell r="G8">
            <v>1990.8759111440274</v>
          </cell>
          <cell r="H8">
            <v>2013.2079462609415</v>
          </cell>
          <cell r="I8">
            <v>2943.7935785604568</v>
          </cell>
          <cell r="J8">
            <v>1891.8780714609413</v>
          </cell>
        </row>
        <row r="9">
          <cell r="D9" t="str">
            <v>ELECTROCOMBUSTIBLE</v>
          </cell>
          <cell r="E9">
            <v>0</v>
          </cell>
          <cell r="F9">
            <v>0</v>
          </cell>
          <cell r="G9">
            <v>0</v>
          </cell>
          <cell r="H9">
            <v>6.729932582351938</v>
          </cell>
          <cell r="I9">
            <v>56.924038719430428</v>
          </cell>
          <cell r="J9">
            <v>65.23127446133563</v>
          </cell>
        </row>
        <row r="10">
          <cell r="D10" t="str">
            <v>GMC</v>
          </cell>
          <cell r="E10">
            <v>6801.4341381391268</v>
          </cell>
          <cell r="F10">
            <v>7048.859420887994</v>
          </cell>
          <cell r="G10">
            <v>7813.4141555208107</v>
          </cell>
          <cell r="H10">
            <v>8481.7691509399465</v>
          </cell>
          <cell r="I10">
            <v>9843.701745253029</v>
          </cell>
          <cell r="J10">
            <v>10692.687130867042</v>
          </cell>
        </row>
        <row r="11">
          <cell r="D11" t="str">
            <v>GME</v>
          </cell>
          <cell r="E11">
            <v>426.51881308975209</v>
          </cell>
          <cell r="F11">
            <v>394.60942052015463</v>
          </cell>
          <cell r="G11">
            <v>368.14173691878187</v>
          </cell>
          <cell r="H11">
            <v>342.80313040987011</v>
          </cell>
          <cell r="I11">
            <v>308.69589139419213</v>
          </cell>
          <cell r="J11">
            <v>289.36511224994263</v>
          </cell>
        </row>
        <row r="12">
          <cell r="D12" t="str">
            <v>JET</v>
          </cell>
          <cell r="E12">
            <v>2069.7411562766683</v>
          </cell>
          <cell r="F12">
            <v>2239.4459854806337</v>
          </cell>
          <cell r="G12">
            <v>2056.2682070166779</v>
          </cell>
          <cell r="H12">
            <v>2115.4372078639699</v>
          </cell>
          <cell r="I12">
            <v>3698.9825957806061</v>
          </cell>
          <cell r="J12">
            <v>3124.7122735623357</v>
          </cell>
        </row>
        <row r="13">
          <cell r="D13" t="str">
            <v>QUEROSENO</v>
          </cell>
          <cell r="E13">
            <v>67.359754376661058</v>
          </cell>
          <cell r="F13">
            <v>73.568867819034679</v>
          </cell>
          <cell r="G13">
            <v>84.97808880720747</v>
          </cell>
          <cell r="H13">
            <v>114.43586454294979</v>
          </cell>
          <cell r="I13">
            <v>146.82034309243411</v>
          </cell>
          <cell r="J13">
            <v>168.87198687842459</v>
          </cell>
        </row>
        <row r="15">
          <cell r="D15" t="str">
            <v>ACPM</v>
          </cell>
          <cell r="E15">
            <v>9373.2458301483675</v>
          </cell>
          <cell r="F15">
            <v>9147.2034726342044</v>
          </cell>
          <cell r="G15">
            <v>8776.0926109709108</v>
          </cell>
          <cell r="H15">
            <v>7811.4081413195199</v>
          </cell>
          <cell r="I15">
            <v>8739.6964342403626</v>
          </cell>
          <cell r="J15">
            <v>8961.7672525476555</v>
          </cell>
        </row>
        <row r="16">
          <cell r="D16" t="str">
            <v>AVIGAS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0.19201228878648235</v>
          </cell>
          <cell r="J16">
            <v>0</v>
          </cell>
        </row>
        <row r="17">
          <cell r="D17" t="str">
            <v>GMC</v>
          </cell>
          <cell r="E17">
            <v>3594.6604274559286</v>
          </cell>
          <cell r="F17">
            <v>4279.519906649658</v>
          </cell>
          <cell r="G17">
            <v>4454.1037841659954</v>
          </cell>
          <cell r="H17">
            <v>5181.5354812574678</v>
          </cell>
          <cell r="I17">
            <v>6694.2706977970402</v>
          </cell>
          <cell r="J17">
            <v>8439.9655922070961</v>
          </cell>
        </row>
        <row r="18">
          <cell r="D18" t="str">
            <v>GME</v>
          </cell>
          <cell r="E18">
            <v>319.59820163728568</v>
          </cell>
          <cell r="F18">
            <v>325.50710680885874</v>
          </cell>
          <cell r="G18">
            <v>320.22309054446151</v>
          </cell>
          <cell r="H18">
            <v>325.63009243867799</v>
          </cell>
          <cell r="I18">
            <v>300.58075107283059</v>
          </cell>
          <cell r="J18">
            <v>301.89594809929906</v>
          </cell>
        </row>
        <row r="19">
          <cell r="D19" t="str">
            <v>JET</v>
          </cell>
          <cell r="E19">
            <v>1584.6902446236556</v>
          </cell>
          <cell r="F19">
            <v>2611.3258035096314</v>
          </cell>
          <cell r="G19">
            <v>3951.5539979427253</v>
          </cell>
          <cell r="H19">
            <v>2199.4797280450707</v>
          </cell>
          <cell r="I19">
            <v>1665.5093685051081</v>
          </cell>
          <cell r="J19">
            <v>2137.3715287797731</v>
          </cell>
        </row>
        <row r="20">
          <cell r="D20" t="str">
            <v>QUEROSENO</v>
          </cell>
          <cell r="E20">
            <v>7.5994781474233525E-2</v>
          </cell>
        </row>
        <row r="22">
          <cell r="D22" t="str">
            <v>ACPM</v>
          </cell>
          <cell r="E22">
            <v>0</v>
          </cell>
          <cell r="F22">
            <v>0.1984126984126984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D23" t="str">
            <v>AVIGAS</v>
          </cell>
          <cell r="E23">
            <v>231.8420860458879</v>
          </cell>
          <cell r="F23">
            <v>283.97097936566792</v>
          </cell>
          <cell r="G23">
            <v>288.36565995233218</v>
          </cell>
          <cell r="H23">
            <v>302.37424341062592</v>
          </cell>
          <cell r="I23">
            <v>216.6063604223051</v>
          </cell>
          <cell r="J23">
            <v>193.9733473664154</v>
          </cell>
        </row>
        <row r="24">
          <cell r="D24" t="str">
            <v>COMBUSTOLEO</v>
          </cell>
          <cell r="E24">
            <v>350.80579008485114</v>
          </cell>
          <cell r="F24">
            <v>1742.2823180223766</v>
          </cell>
          <cell r="G24">
            <v>1600.9229305342208</v>
          </cell>
          <cell r="H24">
            <v>2114.6188294565136</v>
          </cell>
          <cell r="I24">
            <v>3367.6217959457977</v>
          </cell>
          <cell r="J24">
            <v>3291.8650377028266</v>
          </cell>
        </row>
        <row r="25">
          <cell r="D25" t="str">
            <v>DIESEL MARINO</v>
          </cell>
          <cell r="E25">
            <v>207.44611236071492</v>
          </cell>
          <cell r="F25">
            <v>112.22971607194354</v>
          </cell>
          <cell r="G25">
            <v>0</v>
          </cell>
          <cell r="H25">
            <v>0</v>
          </cell>
          <cell r="I25">
            <v>11.289874551971325</v>
          </cell>
          <cell r="J25">
            <v>38.101203277009731</v>
          </cell>
        </row>
        <row r="26">
          <cell r="D26" t="str">
            <v>JET</v>
          </cell>
          <cell r="E26">
            <v>968.32756869773004</v>
          </cell>
          <cell r="F26">
            <v>1121.0950594723117</v>
          </cell>
          <cell r="G26">
            <v>1181.1888803550094</v>
          </cell>
          <cell r="H26">
            <v>3129.0709997439831</v>
          </cell>
          <cell r="I26">
            <v>2785.6268817204295</v>
          </cell>
          <cell r="J26">
            <v>2647.0048201705599</v>
          </cell>
        </row>
        <row r="28">
          <cell r="D28" t="str">
            <v>ACPM</v>
          </cell>
          <cell r="E28">
            <v>5655</v>
          </cell>
          <cell r="F28">
            <v>5739</v>
          </cell>
          <cell r="G28">
            <v>6207</v>
          </cell>
          <cell r="H28">
            <v>6384</v>
          </cell>
          <cell r="I28">
            <v>7279</v>
          </cell>
          <cell r="J28">
            <v>6751</v>
          </cell>
        </row>
        <row r="29">
          <cell r="D29" t="str">
            <v>GMC</v>
          </cell>
          <cell r="E29">
            <v>1309.3398963438424</v>
          </cell>
          <cell r="F29">
            <v>1372.9086575795563</v>
          </cell>
          <cell r="G29">
            <v>1521.0417974178918</v>
          </cell>
          <cell r="H29">
            <v>1746.3359558249824</v>
          </cell>
          <cell r="I29">
            <v>2235.6236786201939</v>
          </cell>
          <cell r="J29">
            <v>2392.609098954747</v>
          </cell>
        </row>
        <row r="30">
          <cell r="D30" t="str">
            <v>GME</v>
          </cell>
          <cell r="E30">
            <v>31.182241606319948</v>
          </cell>
          <cell r="F30">
            <v>28.539802915938342</v>
          </cell>
          <cell r="G30">
            <v>32.067289335088873</v>
          </cell>
          <cell r="H30">
            <v>41.449884030673203</v>
          </cell>
          <cell r="I30">
            <v>47.837119632799357</v>
          </cell>
          <cell r="J30">
            <v>30.747320729676122</v>
          </cell>
        </row>
        <row r="32">
          <cell r="D32" t="str">
            <v>ACPM</v>
          </cell>
          <cell r="E32">
            <v>2438.4929549902172</v>
          </cell>
          <cell r="F32">
            <v>2745.8566210045688</v>
          </cell>
          <cell r="G32">
            <v>2491.7211813687236</v>
          </cell>
          <cell r="H32">
            <v>1738.1497090671874</v>
          </cell>
          <cell r="I32">
            <v>882.79680365296906</v>
          </cell>
          <cell r="J32">
            <v>794.44749290444679</v>
          </cell>
        </row>
        <row r="33">
          <cell r="D33" t="str">
            <v>GMC</v>
          </cell>
          <cell r="E33">
            <v>387.90769732550598</v>
          </cell>
          <cell r="F33">
            <v>336.2110241356819</v>
          </cell>
          <cell r="G33">
            <v>294.10720791048641</v>
          </cell>
          <cell r="H33">
            <v>206.80391389432486</v>
          </cell>
          <cell r="I33">
            <v>232.35309849967379</v>
          </cell>
          <cell r="J33">
            <v>300.80163986124245</v>
          </cell>
        </row>
        <row r="34">
          <cell r="D34" t="str">
            <v>GME</v>
          </cell>
          <cell r="E34">
            <v>9.1085453359425976</v>
          </cell>
          <cell r="F34">
            <v>7.5007827788649717</v>
          </cell>
          <cell r="G34">
            <v>7.2626854020296658</v>
          </cell>
          <cell r="H34">
            <v>6.5676451402478824</v>
          </cell>
          <cell r="I34">
            <v>6.1713633398564909</v>
          </cell>
          <cell r="J34">
            <v>7.3046357615894051</v>
          </cell>
        </row>
        <row r="36">
          <cell r="D36" t="str">
            <v>ACPM</v>
          </cell>
          <cell r="E36">
            <v>5606.2409010557631</v>
          </cell>
          <cell r="F36">
            <v>6231.8594942352183</v>
          </cell>
          <cell r="G36">
            <v>6239.0613046046374</v>
          </cell>
          <cell r="H36">
            <v>6481.7159402201733</v>
          </cell>
          <cell r="I36">
            <v>7764.7355425413889</v>
          </cell>
          <cell r="J36">
            <v>8339.5087971776411</v>
          </cell>
        </row>
        <row r="37">
          <cell r="D37" t="str">
            <v>AVIGAS</v>
          </cell>
          <cell r="E37">
            <v>0.22785010240655401</v>
          </cell>
          <cell r="F37">
            <v>0.22082010582010581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D38" t="str">
            <v>GMC</v>
          </cell>
          <cell r="E38">
            <v>3991.6152143832442</v>
          </cell>
          <cell r="F38">
            <v>4386.9730616322659</v>
          </cell>
          <cell r="G38">
            <v>4442.9217242093973</v>
          </cell>
          <cell r="H38">
            <v>4664.7782890485951</v>
          </cell>
          <cell r="I38">
            <v>6560.2452345902529</v>
          </cell>
          <cell r="J38">
            <v>7733.2562053074844</v>
          </cell>
        </row>
        <row r="39">
          <cell r="D39" t="str">
            <v>GME</v>
          </cell>
          <cell r="E39">
            <v>234.05599459317776</v>
          </cell>
          <cell r="F39">
            <v>269.66173018521459</v>
          </cell>
          <cell r="G39">
            <v>275.04993645307582</v>
          </cell>
          <cell r="H39">
            <v>276.825511575598</v>
          </cell>
          <cell r="I39">
            <v>265.76420007070931</v>
          </cell>
          <cell r="J39">
            <v>255.78959396389871</v>
          </cell>
        </row>
        <row r="40">
          <cell r="D40" t="str">
            <v>JET</v>
          </cell>
          <cell r="E40">
            <v>285.24201514458832</v>
          </cell>
          <cell r="F40">
            <v>313.26655598298521</v>
          </cell>
          <cell r="G40">
            <v>275.95555174883577</v>
          </cell>
          <cell r="H40">
            <v>403.72370497464209</v>
          </cell>
          <cell r="I40">
            <v>543.41652213627378</v>
          </cell>
          <cell r="J40">
            <v>531.11950687345143</v>
          </cell>
        </row>
        <row r="42">
          <cell r="D42" t="str">
            <v>ACPM</v>
          </cell>
          <cell r="E42">
            <v>946.57867657815814</v>
          </cell>
          <cell r="F42">
            <v>1106.2598857637231</v>
          </cell>
          <cell r="G42">
            <v>806.27273882671352</v>
          </cell>
          <cell r="H42">
            <v>805.30783333942907</v>
          </cell>
          <cell r="I42">
            <v>1325.1290538975447</v>
          </cell>
          <cell r="J42">
            <v>1633.5255232518791</v>
          </cell>
        </row>
        <row r="43">
          <cell r="D43" t="str">
            <v>GMC</v>
          </cell>
          <cell r="E43">
            <v>368.48848855850588</v>
          </cell>
          <cell r="F43">
            <v>293.96946099722794</v>
          </cell>
          <cell r="G43">
            <v>274.43317042766927</v>
          </cell>
          <cell r="H43">
            <v>272.07649638529244</v>
          </cell>
          <cell r="I43">
            <v>398.90054906371142</v>
          </cell>
          <cell r="J43">
            <v>625.05524193548388</v>
          </cell>
        </row>
        <row r="44">
          <cell r="D44" t="str">
            <v>JET</v>
          </cell>
          <cell r="H44">
            <v>4</v>
          </cell>
          <cell r="I44">
            <v>141</v>
          </cell>
          <cell r="J44">
            <v>17</v>
          </cell>
        </row>
        <row r="46">
          <cell r="D46" t="str">
            <v>ACPM</v>
          </cell>
          <cell r="E46">
            <v>0</v>
          </cell>
          <cell r="F46">
            <v>4.2242703533026109</v>
          </cell>
          <cell r="G46">
            <v>792.3924270962865</v>
          </cell>
          <cell r="H46">
            <v>1001.891652951503</v>
          </cell>
          <cell r="I46">
            <v>676.60442694999142</v>
          </cell>
          <cell r="J46">
            <v>626.88498802314155</v>
          </cell>
        </row>
        <row r="47">
          <cell r="D47" t="str">
            <v>AVIGAS</v>
          </cell>
          <cell r="F47">
            <v>0.70026092628832359</v>
          </cell>
          <cell r="G47">
            <v>0.4700104085349987</v>
          </cell>
          <cell r="H47">
            <v>0.18917155903457275</v>
          </cell>
        </row>
        <row r="48">
          <cell r="D48" t="str">
            <v>GMC</v>
          </cell>
          <cell r="E48">
            <v>0</v>
          </cell>
          <cell r="F48">
            <v>0</v>
          </cell>
          <cell r="G48">
            <v>131.51949778119135</v>
          </cell>
          <cell r="H48">
            <v>264.32563943139979</v>
          </cell>
          <cell r="I48">
            <v>319.27164633774657</v>
          </cell>
          <cell r="J48">
            <v>338.43014151526393</v>
          </cell>
        </row>
        <row r="49">
          <cell r="D49" t="str">
            <v>JET</v>
          </cell>
          <cell r="F49">
            <v>0.7142857142857143</v>
          </cell>
          <cell r="G49">
            <v>5.6036950299245385</v>
          </cell>
          <cell r="H49">
            <v>2.9552511415525116</v>
          </cell>
        </row>
        <row r="51">
          <cell r="D51" t="str">
            <v>ACPM</v>
          </cell>
          <cell r="E51">
            <v>18408.568040682225</v>
          </cell>
          <cell r="F51">
            <v>22042.982193503511</v>
          </cell>
          <cell r="G51">
            <v>22885.964925319407</v>
          </cell>
          <cell r="H51">
            <v>22179.579767640749</v>
          </cell>
          <cell r="I51">
            <v>20507.255918224098</v>
          </cell>
          <cell r="J51">
            <v>17658.989617763124</v>
          </cell>
        </row>
        <row r="52">
          <cell r="D52" t="str">
            <v>AVIGAS</v>
          </cell>
          <cell r="E52">
            <v>26.925911905981028</v>
          </cell>
          <cell r="F52">
            <v>23.511662723425797</v>
          </cell>
          <cell r="G52">
            <v>25.406753956062715</v>
          </cell>
          <cell r="H52">
            <v>27.970852382171504</v>
          </cell>
          <cell r="I52">
            <v>15.043937745349035</v>
          </cell>
          <cell r="J52">
            <v>16.509373363113628</v>
          </cell>
        </row>
        <row r="53">
          <cell r="D53" t="str">
            <v>COMBUSTOLEO</v>
          </cell>
          <cell r="E53">
            <v>146.05657123960694</v>
          </cell>
          <cell r="F53">
            <v>141.77964632954897</v>
          </cell>
          <cell r="G53">
            <v>136.40314397264282</v>
          </cell>
          <cell r="H53">
            <v>108.78935169946114</v>
          </cell>
          <cell r="I53">
            <v>126.00172917733403</v>
          </cell>
          <cell r="J53">
            <v>145.45818200410804</v>
          </cell>
        </row>
        <row r="54">
          <cell r="D54" t="str">
            <v>ELECTROCOMBUSTIBLE</v>
          </cell>
          <cell r="E54">
            <v>10516.921763678591</v>
          </cell>
          <cell r="F54">
            <v>11570.796693555743</v>
          </cell>
          <cell r="G54">
            <v>12818.079847845498</v>
          </cell>
          <cell r="H54">
            <v>13235.170446413331</v>
          </cell>
          <cell r="I54">
            <v>14234.645428827445</v>
          </cell>
          <cell r="J54">
            <v>14168.282227173344</v>
          </cell>
        </row>
        <row r="55">
          <cell r="D55" t="str">
            <v>GMC</v>
          </cell>
          <cell r="E55">
            <v>187.59481094409088</v>
          </cell>
          <cell r="F55">
            <v>216.81529182925178</v>
          </cell>
          <cell r="G55">
            <v>285.98576975593107</v>
          </cell>
          <cell r="H55">
            <v>289.27042852266356</v>
          </cell>
          <cell r="I55">
            <v>358.87034812132742</v>
          </cell>
          <cell r="J55">
            <v>386.33676674847419</v>
          </cell>
        </row>
        <row r="56">
          <cell r="D56" t="str">
            <v>GME</v>
          </cell>
          <cell r="E56">
            <v>6666.7187442381073</v>
          </cell>
          <cell r="F56">
            <v>7454.1722125752594</v>
          </cell>
          <cell r="G56">
            <v>7345.8046724925634</v>
          </cell>
          <cell r="H56">
            <v>10335.943007880122</v>
          </cell>
          <cell r="I56">
            <v>11857.257886889523</v>
          </cell>
          <cell r="J56">
            <v>12384.18768870026</v>
          </cell>
        </row>
        <row r="57">
          <cell r="D57" t="str">
            <v>JET</v>
          </cell>
          <cell r="E57">
            <v>11.25516604491259</v>
          </cell>
          <cell r="F57">
            <v>6.8065869778884247</v>
          </cell>
          <cell r="G57">
            <v>2.4024470899470898</v>
          </cell>
          <cell r="H57">
            <v>1.4871991807475677</v>
          </cell>
          <cell r="I57">
            <v>1.3883128520225296</v>
          </cell>
          <cell r="J57">
            <v>1.9678464019398392</v>
          </cell>
        </row>
        <row r="58">
          <cell r="D58" t="str">
            <v>QUEROSENO</v>
          </cell>
          <cell r="E58">
            <v>12.74135681669928</v>
          </cell>
          <cell r="F58">
            <v>11.313763861709067</v>
          </cell>
          <cell r="G58">
            <v>6.7607988550611493</v>
          </cell>
          <cell r="H58">
            <v>2.4037834311806918</v>
          </cell>
          <cell r="I58">
            <v>1.4596868884540117</v>
          </cell>
        </row>
        <row r="60">
          <cell r="D60" t="str">
            <v>ACPM</v>
          </cell>
          <cell r="E60">
            <v>18579.025771706532</v>
          </cell>
          <cell r="F60">
            <v>18237.479511339759</v>
          </cell>
          <cell r="G60">
            <v>17750.126988878528</v>
          </cell>
          <cell r="H60">
            <v>17609.463710216882</v>
          </cell>
          <cell r="I60">
            <v>16980.423094588914</v>
          </cell>
          <cell r="J60">
            <v>15887.04949120422</v>
          </cell>
        </row>
        <row r="61">
          <cell r="D61" t="str">
            <v>AVIGAS</v>
          </cell>
          <cell r="E61">
            <v>1.5763355521420037</v>
          </cell>
          <cell r="F61">
            <v>1.3882017644531548</v>
          </cell>
          <cell r="G61">
            <v>1.0130476921951577</v>
          </cell>
          <cell r="H61">
            <v>4.701975593104625</v>
          </cell>
          <cell r="I61">
            <v>67.584846725428534</v>
          </cell>
          <cell r="J61">
            <v>77.803266783786796</v>
          </cell>
        </row>
        <row r="62">
          <cell r="D62" t="str">
            <v>GMC</v>
          </cell>
          <cell r="E62">
            <v>16683.185540511546</v>
          </cell>
          <cell r="F62">
            <v>16377.58093822207</v>
          </cell>
          <cell r="G62">
            <v>16212.218660241875</v>
          </cell>
          <cell r="H62">
            <v>16999.107104607076</v>
          </cell>
          <cell r="I62">
            <v>17921.574199034454</v>
          </cell>
          <cell r="J62">
            <v>19197.133267931447</v>
          </cell>
        </row>
        <row r="63">
          <cell r="D63" t="str">
            <v>GME</v>
          </cell>
          <cell r="E63">
            <v>573.69933191914765</v>
          </cell>
          <cell r="F63">
            <v>620.48355102082849</v>
          </cell>
          <cell r="G63">
            <v>646.63947620266754</v>
          </cell>
          <cell r="H63">
            <v>717.09980539706919</v>
          </cell>
          <cell r="I63">
            <v>748.30152162119327</v>
          </cell>
          <cell r="J63">
            <v>754.19914639134606</v>
          </cell>
        </row>
        <row r="64">
          <cell r="D64" t="str">
            <v>JET</v>
          </cell>
          <cell r="E64">
            <v>6406.945258820374</v>
          </cell>
          <cell r="F64">
            <v>5789.988823339866</v>
          </cell>
          <cell r="G64">
            <v>5317.3660650037791</v>
          </cell>
          <cell r="H64">
            <v>6569.3867056497302</v>
          </cell>
          <cell r="I64">
            <v>5579.4638061407359</v>
          </cell>
          <cell r="J64">
            <v>5144.5387794933822</v>
          </cell>
        </row>
        <row r="66">
          <cell r="D66" t="str">
            <v>ACPM</v>
          </cell>
          <cell r="E66">
            <v>5641.8857321154273</v>
          </cell>
          <cell r="F66">
            <v>5818.7586949292572</v>
          </cell>
          <cell r="G66">
            <v>5448.6192568850129</v>
          </cell>
          <cell r="H66">
            <v>5290.390216440519</v>
          </cell>
          <cell r="I66">
            <v>5046.307855996879</v>
          </cell>
          <cell r="J66">
            <v>5008.3274216464806</v>
          </cell>
        </row>
        <row r="67">
          <cell r="D67" t="str">
            <v>ELECTROCOMBUSTIBLE</v>
          </cell>
          <cell r="E67">
            <v>0</v>
          </cell>
          <cell r="F67">
            <v>0</v>
          </cell>
          <cell r="G67">
            <v>0</v>
          </cell>
          <cell r="H67">
            <v>11.075055470216761</v>
          </cell>
          <cell r="I67">
            <v>66.670796454782618</v>
          </cell>
          <cell r="J67">
            <v>74.944014807752311</v>
          </cell>
        </row>
        <row r="68">
          <cell r="D68" t="str">
            <v>GMC</v>
          </cell>
          <cell r="E68">
            <v>3106.0249636609128</v>
          </cell>
          <cell r="F68">
            <v>3207.5708010002295</v>
          </cell>
          <cell r="G68">
            <v>3238.9015510813642</v>
          </cell>
          <cell r="H68">
            <v>3328.9312140175061</v>
          </cell>
          <cell r="I68">
            <v>3637.0257292565766</v>
          </cell>
          <cell r="J68">
            <v>3892.2385825652841</v>
          </cell>
        </row>
        <row r="69">
          <cell r="D69" t="str">
            <v>GME</v>
          </cell>
          <cell r="E69">
            <v>96.692549466022967</v>
          </cell>
          <cell r="F69">
            <v>100.73115020510738</v>
          </cell>
          <cell r="G69">
            <v>114.12435800234073</v>
          </cell>
          <cell r="H69">
            <v>118.32324820788529</v>
          </cell>
          <cell r="I69">
            <v>129.82491014129667</v>
          </cell>
          <cell r="J69">
            <v>127.09281167787843</v>
          </cell>
        </row>
        <row r="71">
          <cell r="D71" t="str">
            <v>ACPM</v>
          </cell>
          <cell r="E71">
            <v>3194.3203534550016</v>
          </cell>
          <cell r="F71">
            <v>3328.8771574530197</v>
          </cell>
          <cell r="G71">
            <v>3887.8882111403695</v>
          </cell>
          <cell r="H71">
            <v>4038.9383687184545</v>
          </cell>
          <cell r="I71">
            <v>3571.0923060980672</v>
          </cell>
          <cell r="J71">
            <v>3351.784781590803</v>
          </cell>
        </row>
        <row r="72">
          <cell r="D72" t="str">
            <v>ELECTROCOMBUSTIBLE</v>
          </cell>
          <cell r="E72">
            <v>67.641164996464525</v>
          </cell>
          <cell r="F72">
            <v>80.493050185096905</v>
          </cell>
          <cell r="G72">
            <v>80.345264001658038</v>
          </cell>
          <cell r="H72">
            <v>56.471955690878502</v>
          </cell>
          <cell r="I72">
            <v>71.883378440982128</v>
          </cell>
          <cell r="J72">
            <v>60.23123767737227</v>
          </cell>
        </row>
        <row r="73">
          <cell r="D73" t="str">
            <v>GMC</v>
          </cell>
          <cell r="E73">
            <v>3156.4989818319805</v>
          </cell>
          <cell r="F73">
            <v>3217.9127983694402</v>
          </cell>
          <cell r="G73">
            <v>3502.4346961634114</v>
          </cell>
          <cell r="H73">
            <v>3797.9509347950648</v>
          </cell>
          <cell r="I73">
            <v>4277.3187827640013</v>
          </cell>
          <cell r="J73">
            <v>4722.2233722095689</v>
          </cell>
        </row>
        <row r="74">
          <cell r="D74" t="str">
            <v>GME</v>
          </cell>
          <cell r="E74">
            <v>98.074777052398019</v>
          </cell>
          <cell r="F74">
            <v>109.62994560387496</v>
          </cell>
          <cell r="G74">
            <v>114.84535040718798</v>
          </cell>
          <cell r="H74">
            <v>118.04315659059323</v>
          </cell>
          <cell r="I74">
            <v>117.60270584936482</v>
          </cell>
          <cell r="J74">
            <v>124.25500534103146</v>
          </cell>
        </row>
        <row r="75">
          <cell r="D75" t="str">
            <v>JET</v>
          </cell>
          <cell r="E75">
            <v>0</v>
          </cell>
          <cell r="F75">
            <v>0</v>
          </cell>
          <cell r="G75">
            <v>0.74074074074074081</v>
          </cell>
          <cell r="H75">
            <v>0.19201228878648235</v>
          </cell>
          <cell r="I75">
            <v>0.3712237583205325</v>
          </cell>
          <cell r="J75">
            <v>9.4248165215907154</v>
          </cell>
        </row>
        <row r="118">
          <cell r="D118" t="str">
            <v>ACPM</v>
          </cell>
          <cell r="E118">
            <v>340.84368683557642</v>
          </cell>
          <cell r="F118">
            <v>250.03157749424702</v>
          </cell>
          <cell r="G118">
            <v>145.2060556927072</v>
          </cell>
          <cell r="H118">
            <v>0</v>
          </cell>
          <cell r="I118">
            <v>1.0476190476190477</v>
          </cell>
          <cell r="J118">
            <v>0</v>
          </cell>
        </row>
        <row r="119">
          <cell r="D119" t="str">
            <v>COMBUSTOLEO</v>
          </cell>
          <cell r="E119">
            <v>346.81911009923687</v>
          </cell>
          <cell r="F119">
            <v>290.89382441395787</v>
          </cell>
          <cell r="G119">
            <v>159.55102073732721</v>
          </cell>
          <cell r="H119">
            <v>326.38664031526588</v>
          </cell>
          <cell r="I119">
            <v>149.72307494879672</v>
          </cell>
          <cell r="J119">
            <v>0</v>
          </cell>
        </row>
        <row r="120">
          <cell r="D120" t="str">
            <v>JET</v>
          </cell>
          <cell r="E120">
            <v>46.703609901128914</v>
          </cell>
          <cell r="F120">
            <v>34.94199897299174</v>
          </cell>
          <cell r="G120">
            <v>7.3681953831711908</v>
          </cell>
          <cell r="H120">
            <v>15.628060863323824</v>
          </cell>
          <cell r="I120">
            <v>25.377274190500575</v>
          </cell>
          <cell r="J120">
            <v>40.457036183649087</v>
          </cell>
        </row>
        <row r="121">
          <cell r="D121" t="str">
            <v>QUEROSENO</v>
          </cell>
          <cell r="E121">
            <v>12.276008701509276</v>
          </cell>
          <cell r="F121">
            <v>11.078614097968936</v>
          </cell>
          <cell r="G121">
            <v>17.929569380440348</v>
          </cell>
          <cell r="H121">
            <v>8.727281875563845</v>
          </cell>
          <cell r="I121">
            <v>0.5916119431643625</v>
          </cell>
          <cell r="J121">
            <v>0</v>
          </cell>
        </row>
        <row r="123">
          <cell r="D123" t="str">
            <v>ACPM</v>
          </cell>
          <cell r="E123">
            <v>87.689634384219644</v>
          </cell>
          <cell r="F123">
            <v>90.922002989800546</v>
          </cell>
          <cell r="G123">
            <v>28.720864268646526</v>
          </cell>
          <cell r="H123">
            <v>31.032300276741523</v>
          </cell>
          <cell r="I123">
            <v>32.602841477092632</v>
          </cell>
          <cell r="J123">
            <v>43.306907513345209</v>
          </cell>
        </row>
        <row r="124">
          <cell r="D124" t="str">
            <v>COMBUSTOLEO</v>
          </cell>
          <cell r="E124">
            <v>96.835102741813571</v>
          </cell>
          <cell r="F124">
            <v>25.822388632872503</v>
          </cell>
          <cell r="G124">
            <v>71.72260670397192</v>
          </cell>
          <cell r="H124">
            <v>102.87137429595494</v>
          </cell>
          <cell r="I124">
            <v>318.08961213517665</v>
          </cell>
          <cell r="J124">
            <v>0</v>
          </cell>
        </row>
        <row r="125">
          <cell r="D125" t="str">
            <v>ELECTROCOMBUSTIBLE</v>
          </cell>
          <cell r="E125">
            <v>18.706797235023043</v>
          </cell>
          <cell r="F125">
            <v>26.952442823007342</v>
          </cell>
          <cell r="G125">
            <v>27.229476019798597</v>
          </cell>
          <cell r="H125">
            <v>21.771785165679173</v>
          </cell>
          <cell r="I125">
            <v>26.639880038036722</v>
          </cell>
          <cell r="J125">
            <v>20.458098798782895</v>
          </cell>
        </row>
        <row r="126">
          <cell r="D126" t="str">
            <v>GMC</v>
          </cell>
          <cell r="E126">
            <v>77.331404067003135</v>
          </cell>
          <cell r="F126">
            <v>96.706094661322695</v>
          </cell>
          <cell r="G126">
            <v>112.82202746690074</v>
          </cell>
          <cell r="H126">
            <v>147.61197760466192</v>
          </cell>
          <cell r="I126">
            <v>168.3212903530588</v>
          </cell>
          <cell r="J126">
            <v>154.70661206455145</v>
          </cell>
        </row>
        <row r="127">
          <cell r="D127" t="str">
            <v>JET</v>
          </cell>
          <cell r="E127">
            <v>53.136558586606689</v>
          </cell>
          <cell r="F127">
            <v>72.570553252879463</v>
          </cell>
          <cell r="G127">
            <v>82.219390476800029</v>
          </cell>
          <cell r="H127">
            <v>79.127167119267057</v>
          </cell>
          <cell r="I127">
            <v>75.923917585582615</v>
          </cell>
          <cell r="J127">
            <v>66.864201449582438</v>
          </cell>
        </row>
      </sheetData>
      <sheetData sheetId="7">
        <row r="1564">
          <cell r="G1564">
            <v>2017</v>
          </cell>
        </row>
      </sheetData>
      <sheetData sheetId="8">
        <row r="473">
          <cell r="B473" t="str">
            <v>De GRC</v>
          </cell>
        </row>
        <row r="616">
          <cell r="C616">
            <v>2017</v>
          </cell>
          <cell r="D616">
            <v>2018</v>
          </cell>
          <cell r="E616">
            <v>2019</v>
          </cell>
          <cell r="F616">
            <v>2020</v>
          </cell>
          <cell r="G616">
            <v>2021</v>
          </cell>
          <cell r="H616">
            <v>2022</v>
          </cell>
          <cell r="I616">
            <v>2023</v>
          </cell>
          <cell r="J616">
            <v>2024</v>
          </cell>
          <cell r="K616">
            <v>2025</v>
          </cell>
          <cell r="L616">
            <v>2026</v>
          </cell>
          <cell r="M616">
            <v>2027</v>
          </cell>
          <cell r="N616">
            <v>2028</v>
          </cell>
          <cell r="O616">
            <v>2029</v>
          </cell>
          <cell r="P616">
            <v>2030</v>
          </cell>
          <cell r="Q616">
            <v>2031</v>
          </cell>
          <cell r="R616">
            <v>2032</v>
          </cell>
          <cell r="S616">
            <v>2033</v>
          </cell>
          <cell r="T616">
            <v>2034</v>
          </cell>
          <cell r="U616">
            <v>2035</v>
          </cell>
          <cell r="V616">
            <v>2036</v>
          </cell>
          <cell r="W616">
            <v>2037</v>
          </cell>
          <cell r="X616">
            <v>2038</v>
          </cell>
          <cell r="Y616">
            <v>2039</v>
          </cell>
          <cell r="Z616">
            <v>2040</v>
          </cell>
          <cell r="AA616">
            <v>2041</v>
          </cell>
          <cell r="AB616">
            <v>2042</v>
          </cell>
        </row>
        <row r="617">
          <cell r="B617" t="str">
            <v>Balance para Abastecimiento</v>
          </cell>
        </row>
        <row r="618">
          <cell r="B618" t="str">
            <v>Demanda Interior</v>
          </cell>
          <cell r="C618">
            <v>219937.36238330393</v>
          </cell>
          <cell r="D618">
            <v>229239.93866365915</v>
          </cell>
          <cell r="E618">
            <v>236455.22417924381</v>
          </cell>
          <cell r="F618">
            <v>240994.20184762945</v>
          </cell>
          <cell r="G618">
            <v>250532.50875163314</v>
          </cell>
          <cell r="H618">
            <v>256269.56897005567</v>
          </cell>
          <cell r="I618">
            <v>265483.91523370601</v>
          </cell>
          <cell r="J618">
            <v>273469.49861209176</v>
          </cell>
          <cell r="K618">
            <v>281829.43578199926</v>
          </cell>
          <cell r="L618">
            <v>290312.78193096444</v>
          </cell>
          <cell r="M618">
            <v>299086.15669253148</v>
          </cell>
          <cell r="N618">
            <v>308125.42692248069</v>
          </cell>
          <cell r="O618">
            <v>317379.67696665257</v>
          </cell>
          <cell r="P618">
            <v>326782.21332646097</v>
          </cell>
          <cell r="Q618">
            <v>336594.41434262623</v>
          </cell>
          <cell r="R618">
            <v>338881.15786513226</v>
          </cell>
          <cell r="S618">
            <v>348841.58481256111</v>
          </cell>
          <cell r="T618">
            <v>359024.59952008771</v>
          </cell>
          <cell r="U618">
            <v>369409.56463856332</v>
          </cell>
          <cell r="V618">
            <v>380001.75044768065</v>
          </cell>
          <cell r="W618">
            <v>390820.07829569257</v>
          </cell>
          <cell r="X618">
            <v>401827.68981075397</v>
          </cell>
          <cell r="Y618">
            <v>555885.99041742703</v>
          </cell>
          <cell r="Z618">
            <v>575235.42883836676</v>
          </cell>
          <cell r="AA618">
            <v>594905.56671538972</v>
          </cell>
          <cell r="AB618">
            <v>614907.04088820121</v>
          </cell>
        </row>
        <row r="619">
          <cell r="B619" t="str">
            <v>Oferta Interior</v>
          </cell>
          <cell r="C619">
            <v>135611.49606145959</v>
          </cell>
          <cell r="D619">
            <v>135899.87866275659</v>
          </cell>
          <cell r="E619">
            <v>135254.9551313094</v>
          </cell>
          <cell r="F619">
            <v>127673.74759821358</v>
          </cell>
          <cell r="G619">
            <v>127673.74759821358</v>
          </cell>
          <cell r="H619">
            <v>127673.74759821358</v>
          </cell>
          <cell r="I619">
            <v>127673.74759821358</v>
          </cell>
          <cell r="J619">
            <v>127673.74759821358</v>
          </cell>
          <cell r="K619">
            <v>127673.74759821358</v>
          </cell>
          <cell r="L619">
            <v>127673.74759821358</v>
          </cell>
          <cell r="M619">
            <v>127673.74759821358</v>
          </cell>
          <cell r="N619">
            <v>127673.74759821358</v>
          </cell>
          <cell r="O619">
            <v>127673.74759821358</v>
          </cell>
          <cell r="P619">
            <v>127673.74759821358</v>
          </cell>
          <cell r="Q619">
            <v>127673.74759821358</v>
          </cell>
          <cell r="R619">
            <v>127673.74759821358</v>
          </cell>
          <cell r="S619">
            <v>127673.74759821358</v>
          </cell>
          <cell r="T619">
            <v>127673.74759821358</v>
          </cell>
          <cell r="U619">
            <v>127673.74759821358</v>
          </cell>
          <cell r="V619">
            <v>127673.74759821358</v>
          </cell>
          <cell r="W619">
            <v>127673.74759821358</v>
          </cell>
          <cell r="X619">
            <v>127673.74759821358</v>
          </cell>
          <cell r="Y619">
            <v>127673.74759821358</v>
          </cell>
          <cell r="Z619">
            <v>127673.74759821358</v>
          </cell>
          <cell r="AA619">
            <v>127673.74759821358</v>
          </cell>
          <cell r="AB619">
            <v>127673.74759821358</v>
          </cell>
        </row>
        <row r="620">
          <cell r="B620" t="str">
            <v>Deficit interior</v>
          </cell>
          <cell r="C620">
            <v>84325.86632184434</v>
          </cell>
          <cell r="D620">
            <v>93340.060000902566</v>
          </cell>
          <cell r="E620">
            <v>101200.26904793442</v>
          </cell>
          <cell r="F620">
            <v>113320.45424941587</v>
          </cell>
          <cell r="G620">
            <v>122858.76115341956</v>
          </cell>
          <cell r="H620">
            <v>128595.82137184209</v>
          </cell>
          <cell r="I620">
            <v>137810.16763549243</v>
          </cell>
          <cell r="J620">
            <v>145795.75101387818</v>
          </cell>
          <cell r="K620">
            <v>154155.68818378568</v>
          </cell>
          <cell r="L620">
            <v>162639.03433275086</v>
          </cell>
          <cell r="M620">
            <v>171412.4090943179</v>
          </cell>
          <cell r="N620">
            <v>180451.67932426711</v>
          </cell>
          <cell r="O620">
            <v>189705.92936843898</v>
          </cell>
          <cell r="P620">
            <v>199108.46572824739</v>
          </cell>
          <cell r="Q620">
            <v>208920.66674441265</v>
          </cell>
          <cell r="R620">
            <v>211207.41026691868</v>
          </cell>
          <cell r="S620">
            <v>221167.83721434753</v>
          </cell>
          <cell r="T620">
            <v>231350.85192187413</v>
          </cell>
          <cell r="U620">
            <v>241735.81704034974</v>
          </cell>
          <cell r="V620">
            <v>252328.00284946707</v>
          </cell>
          <cell r="W620">
            <v>263146.33069747896</v>
          </cell>
          <cell r="X620">
            <v>274153.94221254042</v>
          </cell>
          <cell r="Y620">
            <v>428212.24281921342</v>
          </cell>
          <cell r="Z620">
            <v>447561.68124015315</v>
          </cell>
          <cell r="AA620">
            <v>467231.81911717611</v>
          </cell>
          <cell r="AB620">
            <v>487233.2932899876</v>
          </cell>
        </row>
        <row r="621">
          <cell r="B621" t="str">
            <v>Disponible Reficar</v>
          </cell>
          <cell r="C621">
            <v>12076.592235588425</v>
          </cell>
          <cell r="D621">
            <v>57208.570652567061</v>
          </cell>
          <cell r="E621">
            <v>62964.896437549847</v>
          </cell>
          <cell r="F621">
            <v>63303.940560229188</v>
          </cell>
          <cell r="G621">
            <v>62317.978373815386</v>
          </cell>
          <cell r="H621">
            <v>61647.513111333079</v>
          </cell>
          <cell r="I621">
            <v>60783.645955852269</v>
          </cell>
          <cell r="J621">
            <v>60098.21012132676</v>
          </cell>
          <cell r="K621">
            <v>59274.839301760192</v>
          </cell>
          <cell r="L621">
            <v>58430.868537371956</v>
          </cell>
          <cell r="M621">
            <v>57539.035736072663</v>
          </cell>
          <cell r="N621">
            <v>56088.923820663644</v>
          </cell>
          <cell r="O621">
            <v>54087.370769154513</v>
          </cell>
          <cell r="P621">
            <v>52041.290966677807</v>
          </cell>
          <cell r="Q621">
            <v>49927.571774317417</v>
          </cell>
          <cell r="R621">
            <v>49429.864280446891</v>
          </cell>
          <cell r="S621">
            <v>47273.758795469708</v>
          </cell>
          <cell r="T621">
            <v>45072.429570298576</v>
          </cell>
          <cell r="U621">
            <v>42830.747167061068</v>
          </cell>
          <cell r="V621">
            <v>40547.620557490271</v>
          </cell>
          <cell r="W621">
            <v>38217.545783200629</v>
          </cell>
          <cell r="X621">
            <v>35848.424599492922</v>
          </cell>
          <cell r="Y621">
            <v>11225.2508593353</v>
          </cell>
          <cell r="Z621">
            <v>9556.1200952014588</v>
          </cell>
          <cell r="AA621">
            <v>7879.01978464073</v>
          </cell>
          <cell r="AB621">
            <v>6191.4755531469127</v>
          </cell>
        </row>
        <row r="623">
          <cell r="B623" t="str">
            <v>Cubrimiento déficit</v>
          </cell>
        </row>
        <row r="624">
          <cell r="B624" t="str">
            <v>De Reficar a GRB</v>
          </cell>
          <cell r="C624">
            <v>12076.592235588425</v>
          </cell>
          <cell r="D624">
            <v>57208.570652567061</v>
          </cell>
          <cell r="E624">
            <v>62964.896437549847</v>
          </cell>
          <cell r="F624">
            <v>63303.940560229188</v>
          </cell>
          <cell r="G624">
            <v>62317.978373815378</v>
          </cell>
          <cell r="H624">
            <v>61647.513111333079</v>
          </cell>
          <cell r="I624">
            <v>60783.645955852277</v>
          </cell>
          <cell r="J624">
            <v>60098.21012132676</v>
          </cell>
          <cell r="K624">
            <v>59274.839301760185</v>
          </cell>
          <cell r="L624">
            <v>58430.868537371956</v>
          </cell>
          <cell r="M624">
            <v>57539.035736072656</v>
          </cell>
          <cell r="N624">
            <v>56088.923820663644</v>
          </cell>
          <cell r="O624">
            <v>54087.370769154513</v>
          </cell>
          <cell r="P624">
            <v>52041.290966677807</v>
          </cell>
          <cell r="Q624">
            <v>49927.571774317417</v>
          </cell>
          <cell r="R624">
            <v>49429.864280446891</v>
          </cell>
          <cell r="S624">
            <v>47273.758795469708</v>
          </cell>
          <cell r="T624">
            <v>45072.429570298576</v>
          </cell>
          <cell r="U624">
            <v>42830.747167061068</v>
          </cell>
          <cell r="V624">
            <v>40547.620557490271</v>
          </cell>
          <cell r="W624">
            <v>38217.545783200629</v>
          </cell>
          <cell r="X624">
            <v>35848.424599492922</v>
          </cell>
          <cell r="Y624">
            <v>11225.2508593353</v>
          </cell>
          <cell r="Z624">
            <v>9556.1200952014588</v>
          </cell>
          <cell r="AA624">
            <v>7879.01978464073</v>
          </cell>
          <cell r="AB624">
            <v>6191.4755531469127</v>
          </cell>
        </row>
        <row r="625">
          <cell r="B625" t="str">
            <v>Importaciones a GRB</v>
          </cell>
          <cell r="C625">
            <v>72249.2740862559</v>
          </cell>
          <cell r="D625">
            <v>36131.48934833549</v>
          </cell>
          <cell r="E625">
            <v>38235.372610384598</v>
          </cell>
          <cell r="F625">
            <v>50016.513689186657</v>
          </cell>
          <cell r="G625">
            <v>60540.782779604167</v>
          </cell>
          <cell r="H625">
            <v>66948.308260509017</v>
          </cell>
          <cell r="I625">
            <v>77026.521679640151</v>
          </cell>
          <cell r="J625">
            <v>85697.54089255142</v>
          </cell>
          <cell r="K625">
            <v>94880.848882025515</v>
          </cell>
          <cell r="L625">
            <v>104208.16579537888</v>
          </cell>
          <cell r="M625">
            <v>113873.37335824528</v>
          </cell>
          <cell r="N625">
            <v>124362.75550360342</v>
          </cell>
          <cell r="O625">
            <v>135618.55859928447</v>
          </cell>
          <cell r="P625">
            <v>147067.17476156956</v>
          </cell>
          <cell r="Q625">
            <v>158993.09497009523</v>
          </cell>
          <cell r="R625">
            <v>161777.54598647181</v>
          </cell>
          <cell r="S625">
            <v>173894.07841887782</v>
          </cell>
          <cell r="T625">
            <v>186278.42235157549</v>
          </cell>
          <cell r="U625">
            <v>198905.06987328865</v>
          </cell>
          <cell r="V625">
            <v>211780.38229197683</v>
          </cell>
          <cell r="W625">
            <v>224928.78491427843</v>
          </cell>
          <cell r="X625">
            <v>238305.51761304747</v>
          </cell>
          <cell r="Y625">
            <v>416986.99195987819</v>
          </cell>
          <cell r="Z625">
            <v>438005.56114495167</v>
          </cell>
          <cell r="AA625">
            <v>459352.79933253548</v>
          </cell>
          <cell r="AB625">
            <v>481041.81773684081</v>
          </cell>
        </row>
        <row r="626">
          <cell r="C626">
            <v>84325.866321844325</v>
          </cell>
          <cell r="D626">
            <v>93340.060000902551</v>
          </cell>
          <cell r="E626">
            <v>101200.26904793445</v>
          </cell>
          <cell r="F626">
            <v>113320.45424941584</v>
          </cell>
          <cell r="G626">
            <v>122858.76115341955</v>
          </cell>
          <cell r="H626">
            <v>128595.82137184209</v>
          </cell>
          <cell r="I626">
            <v>137810.16763549243</v>
          </cell>
          <cell r="J626">
            <v>145795.75101387818</v>
          </cell>
          <cell r="K626">
            <v>154155.68818378571</v>
          </cell>
          <cell r="L626">
            <v>162639.03433275083</v>
          </cell>
          <cell r="M626">
            <v>171412.40909431793</v>
          </cell>
          <cell r="N626">
            <v>180451.67932426705</v>
          </cell>
          <cell r="O626">
            <v>189705.92936843898</v>
          </cell>
          <cell r="P626">
            <v>199108.46572824736</v>
          </cell>
          <cell r="Q626">
            <v>208920.66674441265</v>
          </cell>
          <cell r="R626">
            <v>211207.41026691871</v>
          </cell>
          <cell r="S626">
            <v>221167.83721434753</v>
          </cell>
          <cell r="T626">
            <v>231350.85192187407</v>
          </cell>
          <cell r="U626">
            <v>241735.81704034971</v>
          </cell>
          <cell r="V626">
            <v>252328.0028494671</v>
          </cell>
          <cell r="W626">
            <v>263146.33069747908</v>
          </cell>
          <cell r="X626">
            <v>274153.94221254042</v>
          </cell>
          <cell r="Y626">
            <v>428212.24281921348</v>
          </cell>
          <cell r="Z626">
            <v>447561.68124015315</v>
          </cell>
          <cell r="AA626">
            <v>467231.81911717623</v>
          </cell>
          <cell r="AB626">
            <v>487233.29328998772</v>
          </cell>
        </row>
        <row r="627">
          <cell r="B627" t="str">
            <v>Transporte de costa a interior</v>
          </cell>
        </row>
        <row r="628">
          <cell r="B628" t="str">
            <v>Pozos-Galán</v>
          </cell>
          <cell r="C628">
            <v>60000</v>
          </cell>
          <cell r="D628">
            <v>60000</v>
          </cell>
          <cell r="E628">
            <v>60000</v>
          </cell>
          <cell r="F628">
            <v>60000</v>
          </cell>
          <cell r="G628">
            <v>60000</v>
          </cell>
          <cell r="H628">
            <v>60000</v>
          </cell>
          <cell r="I628">
            <v>60000</v>
          </cell>
          <cell r="J628">
            <v>60000</v>
          </cell>
          <cell r="K628">
            <v>60000</v>
          </cell>
          <cell r="L628">
            <v>60000</v>
          </cell>
          <cell r="M628">
            <v>60000</v>
          </cell>
          <cell r="N628">
            <v>60000</v>
          </cell>
          <cell r="O628">
            <v>60000</v>
          </cell>
          <cell r="P628">
            <v>60000</v>
          </cell>
          <cell r="Q628">
            <v>60000</v>
          </cell>
          <cell r="R628">
            <v>60000</v>
          </cell>
          <cell r="S628">
            <v>60000</v>
          </cell>
          <cell r="T628">
            <v>60000</v>
          </cell>
          <cell r="U628">
            <v>60000</v>
          </cell>
          <cell r="V628">
            <v>60000</v>
          </cell>
          <cell r="W628">
            <v>60000</v>
          </cell>
          <cell r="X628">
            <v>60000</v>
          </cell>
          <cell r="Y628">
            <v>60000</v>
          </cell>
          <cell r="Z628">
            <v>60000</v>
          </cell>
          <cell r="AA628">
            <v>60000</v>
          </cell>
          <cell r="AB628">
            <v>60000</v>
          </cell>
        </row>
        <row r="629">
          <cell r="B629" t="str">
            <v>Cabotaje a Pozos</v>
          </cell>
          <cell r="C629">
            <v>0</v>
          </cell>
          <cell r="D629">
            <v>23868.51065166451</v>
          </cell>
          <cell r="E629">
            <v>21764.627389615402</v>
          </cell>
          <cell r="F629">
            <v>9983.4863108133432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</row>
        <row r="630">
          <cell r="B630" t="str">
            <v>Importaciones por Pozos</v>
          </cell>
          <cell r="C630">
            <v>60000</v>
          </cell>
          <cell r="D630">
            <v>36131.48934833549</v>
          </cell>
          <cell r="E630">
            <v>38235.372610384598</v>
          </cell>
          <cell r="F630">
            <v>50016.513689186657</v>
          </cell>
          <cell r="G630">
            <v>60000</v>
          </cell>
          <cell r="H630">
            <v>60000</v>
          </cell>
          <cell r="I630">
            <v>60000</v>
          </cell>
          <cell r="J630">
            <v>60000</v>
          </cell>
          <cell r="K630">
            <v>60000</v>
          </cell>
          <cell r="L630">
            <v>60000</v>
          </cell>
          <cell r="M630">
            <v>60000</v>
          </cell>
          <cell r="N630">
            <v>60000</v>
          </cell>
          <cell r="O630">
            <v>60000</v>
          </cell>
          <cell r="P630">
            <v>60000</v>
          </cell>
          <cell r="Q630">
            <v>60000</v>
          </cell>
          <cell r="R630">
            <v>60000</v>
          </cell>
          <cell r="S630">
            <v>60000</v>
          </cell>
          <cell r="T630">
            <v>60000</v>
          </cell>
          <cell r="U630">
            <v>60000</v>
          </cell>
          <cell r="V630">
            <v>60000</v>
          </cell>
          <cell r="W630">
            <v>60000</v>
          </cell>
          <cell r="X630">
            <v>60000</v>
          </cell>
          <cell r="Y630">
            <v>60000</v>
          </cell>
          <cell r="Z630">
            <v>60000</v>
          </cell>
          <cell r="AA630">
            <v>60000</v>
          </cell>
          <cell r="AB630">
            <v>60000</v>
          </cell>
        </row>
        <row r="632">
          <cell r="B632" t="str">
            <v>Segunda entrada</v>
          </cell>
        </row>
        <row r="633">
          <cell r="B633" t="str">
            <v>Saldo Reficar</v>
          </cell>
          <cell r="C633">
            <v>12076.592235588425</v>
          </cell>
          <cell r="D633">
            <v>33340.060000902551</v>
          </cell>
          <cell r="E633">
            <v>41200.269047934446</v>
          </cell>
          <cell r="F633">
            <v>53320.454249415845</v>
          </cell>
          <cell r="G633">
            <v>62317.978373815378</v>
          </cell>
          <cell r="H633">
            <v>61647.513111333079</v>
          </cell>
          <cell r="I633">
            <v>60783.645955852277</v>
          </cell>
          <cell r="J633">
            <v>60098.21012132676</v>
          </cell>
          <cell r="K633">
            <v>59274.839301760185</v>
          </cell>
          <cell r="L633">
            <v>58430.868537371956</v>
          </cell>
          <cell r="M633">
            <v>57539.035736072656</v>
          </cell>
          <cell r="N633">
            <v>56088.923820663644</v>
          </cell>
          <cell r="O633">
            <v>54087.370769154513</v>
          </cell>
          <cell r="P633">
            <v>52041.290966677807</v>
          </cell>
          <cell r="Q633">
            <v>49927.571774317417</v>
          </cell>
          <cell r="R633">
            <v>49429.864280446891</v>
          </cell>
          <cell r="S633">
            <v>47273.758795469708</v>
          </cell>
          <cell r="T633">
            <v>45072.429570298576</v>
          </cell>
          <cell r="U633">
            <v>42830.747167061068</v>
          </cell>
          <cell r="V633">
            <v>40547.620557490271</v>
          </cell>
          <cell r="W633">
            <v>38217.545783200629</v>
          </cell>
          <cell r="X633">
            <v>35848.424599492922</v>
          </cell>
          <cell r="Y633">
            <v>11225.2508593353</v>
          </cell>
          <cell r="Z633">
            <v>9556.1200952014588</v>
          </cell>
          <cell r="AA633">
            <v>7879.01978464073</v>
          </cell>
          <cell r="AB633">
            <v>6191.4755531469127</v>
          </cell>
        </row>
        <row r="634">
          <cell r="B634" t="str">
            <v>Importación</v>
          </cell>
          <cell r="C634">
            <v>12249.2740862559</v>
          </cell>
          <cell r="D634">
            <v>0</v>
          </cell>
          <cell r="E634">
            <v>0</v>
          </cell>
          <cell r="F634">
            <v>0</v>
          </cell>
          <cell r="G634">
            <v>540.78277960416744</v>
          </cell>
          <cell r="H634">
            <v>6948.3082605090167</v>
          </cell>
          <cell r="I634">
            <v>17026.521679640151</v>
          </cell>
          <cell r="J634">
            <v>25697.54089255142</v>
          </cell>
          <cell r="K634">
            <v>34880.848882025515</v>
          </cell>
          <cell r="L634">
            <v>44208.165795378882</v>
          </cell>
          <cell r="M634">
            <v>53873.373358245284</v>
          </cell>
          <cell r="N634">
            <v>64362.755503603417</v>
          </cell>
          <cell r="O634">
            <v>75618.558599284472</v>
          </cell>
          <cell r="P634">
            <v>87067.174761569564</v>
          </cell>
          <cell r="Q634">
            <v>98993.094970095233</v>
          </cell>
          <cell r="R634">
            <v>101777.54598647181</v>
          </cell>
          <cell r="S634">
            <v>113894.07841887782</v>
          </cell>
          <cell r="T634">
            <v>126278.42235157549</v>
          </cell>
          <cell r="U634">
            <v>138905.06987328865</v>
          </cell>
          <cell r="V634">
            <v>151780.38229197683</v>
          </cell>
          <cell r="W634">
            <v>164928.78491427843</v>
          </cell>
          <cell r="X634">
            <v>178305.51761304747</v>
          </cell>
          <cell r="Y634">
            <v>356986.99195987819</v>
          </cell>
          <cell r="Z634">
            <v>378005.56114495167</v>
          </cell>
          <cell r="AA634">
            <v>399352.79933253548</v>
          </cell>
          <cell r="AB634">
            <v>421041.81773684081</v>
          </cell>
        </row>
        <row r="635">
          <cell r="C635">
            <v>24325.866321844325</v>
          </cell>
          <cell r="D635">
            <v>33340.060000902551</v>
          </cell>
          <cell r="E635">
            <v>41200.269047934446</v>
          </cell>
          <cell r="F635">
            <v>53320.454249415845</v>
          </cell>
          <cell r="G635">
            <v>62858.761153419546</v>
          </cell>
          <cell r="H635">
            <v>68595.821371842088</v>
          </cell>
          <cell r="I635">
            <v>77810.167635492428</v>
          </cell>
          <cell r="J635">
            <v>85795.75101387818</v>
          </cell>
          <cell r="K635">
            <v>94155.688183785707</v>
          </cell>
          <cell r="L635">
            <v>102639.03433275083</v>
          </cell>
          <cell r="M635">
            <v>111412.40909431793</v>
          </cell>
          <cell r="N635">
            <v>120451.67932426705</v>
          </cell>
          <cell r="O635">
            <v>129705.92936843898</v>
          </cell>
          <cell r="P635">
            <v>139108.46572824736</v>
          </cell>
          <cell r="Q635">
            <v>148920.66674441265</v>
          </cell>
          <cell r="R635">
            <v>151207.41026691871</v>
          </cell>
          <cell r="S635">
            <v>161167.83721434753</v>
          </cell>
          <cell r="T635">
            <v>171350.85192187407</v>
          </cell>
          <cell r="U635">
            <v>181735.81704034971</v>
          </cell>
          <cell r="V635">
            <v>192328.0028494671</v>
          </cell>
          <cell r="W635">
            <v>203146.33069747905</v>
          </cell>
          <cell r="X635">
            <v>214153.94221254039</v>
          </cell>
          <cell r="Y635">
            <v>368212.24281921348</v>
          </cell>
          <cell r="Z635">
            <v>387561.68124015315</v>
          </cell>
          <cell r="AA635">
            <v>407231.81911717623</v>
          </cell>
          <cell r="AB635">
            <v>427233.29328998772</v>
          </cell>
        </row>
        <row r="637">
          <cell r="C637">
            <v>84325.866321844325</v>
          </cell>
          <cell r="D637">
            <v>93340.060000902566</v>
          </cell>
          <cell r="E637">
            <v>101200.26904793445</v>
          </cell>
          <cell r="F637">
            <v>113320.45424941584</v>
          </cell>
          <cell r="G637">
            <v>122858.76115341955</v>
          </cell>
          <cell r="H637">
            <v>128595.82137184209</v>
          </cell>
          <cell r="I637">
            <v>137810.16763549243</v>
          </cell>
          <cell r="J637">
            <v>145795.75101387818</v>
          </cell>
          <cell r="K637">
            <v>154155.68818378571</v>
          </cell>
          <cell r="L637">
            <v>162639.03433275083</v>
          </cell>
          <cell r="M637">
            <v>171412.40909431793</v>
          </cell>
          <cell r="N637">
            <v>180451.67932426705</v>
          </cell>
          <cell r="O637">
            <v>189705.92936843898</v>
          </cell>
          <cell r="P637">
            <v>199108.46572824736</v>
          </cell>
          <cell r="Q637">
            <v>208920.66674441265</v>
          </cell>
          <cell r="R637">
            <v>211207.41026691871</v>
          </cell>
          <cell r="S637">
            <v>221167.83721434753</v>
          </cell>
          <cell r="T637">
            <v>231350.85192187407</v>
          </cell>
          <cell r="U637">
            <v>241735.81704034971</v>
          </cell>
          <cell r="V637">
            <v>252328.0028494671</v>
          </cell>
          <cell r="W637">
            <v>263146.33069747908</v>
          </cell>
          <cell r="X637">
            <v>274153.94221254042</v>
          </cell>
          <cell r="Y637">
            <v>428212.24281921348</v>
          </cell>
          <cell r="Z637">
            <v>447561.68124015315</v>
          </cell>
          <cell r="AA637">
            <v>467231.81911717623</v>
          </cell>
          <cell r="AB637">
            <v>487233.29328998772</v>
          </cell>
        </row>
        <row r="640">
          <cell r="C640">
            <v>2017</v>
          </cell>
          <cell r="D640">
            <v>2018</v>
          </cell>
          <cell r="E640">
            <v>2019</v>
          </cell>
          <cell r="F640">
            <v>2020</v>
          </cell>
          <cell r="G640">
            <v>2021</v>
          </cell>
          <cell r="H640">
            <v>2022</v>
          </cell>
          <cell r="I640">
            <v>2023</v>
          </cell>
          <cell r="J640">
            <v>2024</v>
          </cell>
          <cell r="K640">
            <v>2025</v>
          </cell>
          <cell r="L640">
            <v>2026</v>
          </cell>
          <cell r="M640">
            <v>2027</v>
          </cell>
          <cell r="N640">
            <v>2028</v>
          </cell>
          <cell r="O640">
            <v>2029</v>
          </cell>
          <cell r="P640">
            <v>2030</v>
          </cell>
          <cell r="Q640">
            <v>2031</v>
          </cell>
          <cell r="R640">
            <v>2032</v>
          </cell>
          <cell r="S640">
            <v>2033</v>
          </cell>
          <cell r="T640">
            <v>2034</v>
          </cell>
          <cell r="U640">
            <v>2035</v>
          </cell>
          <cell r="V640">
            <v>2036</v>
          </cell>
          <cell r="W640">
            <v>2037</v>
          </cell>
          <cell r="X640">
            <v>2038</v>
          </cell>
          <cell r="Y640">
            <v>2039</v>
          </cell>
          <cell r="Z640">
            <v>2040</v>
          </cell>
          <cell r="AA640">
            <v>2041</v>
          </cell>
          <cell r="AB640">
            <v>2042</v>
          </cell>
        </row>
        <row r="642">
          <cell r="C642">
            <v>219937.36238330393</v>
          </cell>
          <cell r="D642">
            <v>229239.93866365915</v>
          </cell>
          <cell r="E642">
            <v>236455.22417924381</v>
          </cell>
          <cell r="F642">
            <v>240994.20184762945</v>
          </cell>
          <cell r="G642">
            <v>250532.50875163314</v>
          </cell>
          <cell r="H642">
            <v>256269.56897005567</v>
          </cell>
          <cell r="I642">
            <v>265483.91523370601</v>
          </cell>
          <cell r="J642">
            <v>273469.49861209176</v>
          </cell>
          <cell r="K642">
            <v>281829.43578199926</v>
          </cell>
          <cell r="L642">
            <v>290312.78193096444</v>
          </cell>
          <cell r="M642">
            <v>299086.15669253148</v>
          </cell>
          <cell r="N642">
            <v>308125.42692248069</v>
          </cell>
          <cell r="O642">
            <v>317379.67696665257</v>
          </cell>
          <cell r="P642">
            <v>326782.21332646097</v>
          </cell>
          <cell r="Q642">
            <v>336594.41434262623</v>
          </cell>
          <cell r="R642">
            <v>338881.15786513226</v>
          </cell>
          <cell r="S642">
            <v>348841.58481256111</v>
          </cell>
          <cell r="T642">
            <v>359024.59952008771</v>
          </cell>
          <cell r="U642">
            <v>369409.56463856332</v>
          </cell>
          <cell r="V642">
            <v>380001.75044768065</v>
          </cell>
          <cell r="W642">
            <v>390820.07829569257</v>
          </cell>
          <cell r="X642">
            <v>401827.68981075397</v>
          </cell>
          <cell r="Y642">
            <v>555885.99041742703</v>
          </cell>
          <cell r="Z642">
            <v>575235.42883836676</v>
          </cell>
          <cell r="AA642">
            <v>594905.56671538972</v>
          </cell>
          <cell r="AB642">
            <v>614907.04088820121</v>
          </cell>
        </row>
        <row r="643"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</row>
        <row r="644">
          <cell r="C644">
            <v>219937.36238330393</v>
          </cell>
          <cell r="D644">
            <v>229239.93866365915</v>
          </cell>
          <cell r="E644">
            <v>236455.22417924381</v>
          </cell>
          <cell r="F644">
            <v>240994.20184762945</v>
          </cell>
          <cell r="G644">
            <v>250532.50875163314</v>
          </cell>
          <cell r="H644">
            <v>256269.56897005567</v>
          </cell>
          <cell r="I644">
            <v>265483.91523370601</v>
          </cell>
          <cell r="J644">
            <v>273469.49861209176</v>
          </cell>
          <cell r="K644">
            <v>281829.43578199926</v>
          </cell>
          <cell r="L644">
            <v>290312.78193096444</v>
          </cell>
          <cell r="M644">
            <v>299086.15669253148</v>
          </cell>
          <cell r="N644">
            <v>308125.42692248069</v>
          </cell>
          <cell r="O644">
            <v>317379.67696665257</v>
          </cell>
          <cell r="P644">
            <v>326782.21332646097</v>
          </cell>
          <cell r="Q644">
            <v>336594.41434262623</v>
          </cell>
          <cell r="R644">
            <v>338881.15786513226</v>
          </cell>
          <cell r="S644">
            <v>348841.58481256111</v>
          </cell>
          <cell r="T644">
            <v>359024.59952008771</v>
          </cell>
          <cell r="U644">
            <v>369409.56463856332</v>
          </cell>
          <cell r="V644">
            <v>380001.75044768065</v>
          </cell>
          <cell r="W644">
            <v>390820.07829569257</v>
          </cell>
          <cell r="X644">
            <v>401827.68981075397</v>
          </cell>
          <cell r="Y644">
            <v>555885.99041742703</v>
          </cell>
          <cell r="Z644">
            <v>575235.42883836676</v>
          </cell>
          <cell r="AA644">
            <v>594905.56671538972</v>
          </cell>
          <cell r="AB644">
            <v>614907.04088820121</v>
          </cell>
        </row>
        <row r="645">
          <cell r="C645">
            <v>12076.592235588425</v>
          </cell>
          <cell r="D645">
            <v>57208.570652567061</v>
          </cell>
          <cell r="E645">
            <v>62964.896437549847</v>
          </cell>
          <cell r="F645">
            <v>63303.940560229188</v>
          </cell>
          <cell r="G645">
            <v>62317.978373815386</v>
          </cell>
          <cell r="H645">
            <v>61647.513111333079</v>
          </cell>
          <cell r="I645">
            <v>60783.645955852269</v>
          </cell>
          <cell r="J645">
            <v>60098.21012132676</v>
          </cell>
          <cell r="K645">
            <v>59274.839301760192</v>
          </cell>
          <cell r="L645">
            <v>58430.868537371956</v>
          </cell>
          <cell r="M645">
            <v>57539.035736072663</v>
          </cell>
          <cell r="N645">
            <v>56088.923820663644</v>
          </cell>
          <cell r="O645">
            <v>54087.370769154513</v>
          </cell>
          <cell r="P645">
            <v>52041.290966677807</v>
          </cell>
          <cell r="Q645">
            <v>49927.571774317417</v>
          </cell>
          <cell r="R645">
            <v>49429.864280446891</v>
          </cell>
          <cell r="S645">
            <v>47273.758795469708</v>
          </cell>
          <cell r="T645">
            <v>45072.429570298576</v>
          </cell>
          <cell r="U645">
            <v>42830.747167061068</v>
          </cell>
          <cell r="V645">
            <v>40547.620557490271</v>
          </cell>
          <cell r="W645">
            <v>38217.545783200629</v>
          </cell>
          <cell r="X645">
            <v>35848.424599492922</v>
          </cell>
          <cell r="Y645">
            <v>11225.2508593353</v>
          </cell>
          <cell r="Z645">
            <v>9556.1200952014588</v>
          </cell>
          <cell r="AA645">
            <v>7879.01978464073</v>
          </cell>
          <cell r="AB645">
            <v>6191.4755531469127</v>
          </cell>
        </row>
        <row r="648">
          <cell r="C648">
            <v>12076.592235588425</v>
          </cell>
          <cell r="D648">
            <v>57208.570652567061</v>
          </cell>
          <cell r="E648">
            <v>62964.896437549847</v>
          </cell>
          <cell r="F648">
            <v>63303.940560229188</v>
          </cell>
          <cell r="G648">
            <v>62317.978373815378</v>
          </cell>
          <cell r="H648">
            <v>61647.513111333079</v>
          </cell>
          <cell r="I648">
            <v>60783.645955852277</v>
          </cell>
          <cell r="J648">
            <v>60098.21012132676</v>
          </cell>
          <cell r="K648">
            <v>59274.839301760185</v>
          </cell>
          <cell r="L648">
            <v>58430.868537371956</v>
          </cell>
          <cell r="M648">
            <v>57539.035736072656</v>
          </cell>
          <cell r="N648">
            <v>56088.923820663644</v>
          </cell>
          <cell r="O648">
            <v>54087.370769154513</v>
          </cell>
          <cell r="P648">
            <v>52041.290966677807</v>
          </cell>
          <cell r="Q648">
            <v>49927.571774317417</v>
          </cell>
          <cell r="R648">
            <v>49429.864280446891</v>
          </cell>
          <cell r="S648">
            <v>47273.758795469708</v>
          </cell>
          <cell r="T648">
            <v>45072.429570298576</v>
          </cell>
          <cell r="U648">
            <v>42830.747167061068</v>
          </cell>
          <cell r="V648">
            <v>40547.620557490271</v>
          </cell>
          <cell r="W648">
            <v>38217.545783200629</v>
          </cell>
          <cell r="X648">
            <v>35848.424599492922</v>
          </cell>
          <cell r="Y648">
            <v>11225.2508593353</v>
          </cell>
          <cell r="Z648">
            <v>9556.1200952014588</v>
          </cell>
          <cell r="AA648">
            <v>7879.01978464073</v>
          </cell>
          <cell r="AB648">
            <v>6191.4755531469127</v>
          </cell>
        </row>
        <row r="649">
          <cell r="C649">
            <v>207860.77014771552</v>
          </cell>
          <cell r="D649">
            <v>172031.3680110921</v>
          </cell>
          <cell r="E649">
            <v>173490.32774169397</v>
          </cell>
          <cell r="F649">
            <v>177690.26128740027</v>
          </cell>
          <cell r="G649">
            <v>188214.53037781775</v>
          </cell>
          <cell r="H649">
            <v>194622.0558587226</v>
          </cell>
          <cell r="I649">
            <v>204700.26927785372</v>
          </cell>
          <cell r="J649">
            <v>213371.288490765</v>
          </cell>
          <cell r="K649">
            <v>222554.59648023907</v>
          </cell>
          <cell r="L649">
            <v>231881.91339359249</v>
          </cell>
          <cell r="M649">
            <v>241547.12095645882</v>
          </cell>
          <cell r="N649">
            <v>252036.50310181704</v>
          </cell>
          <cell r="O649">
            <v>263292.30619749805</v>
          </cell>
          <cell r="P649">
            <v>274740.92235978314</v>
          </cell>
          <cell r="Q649">
            <v>286666.84256830881</v>
          </cell>
          <cell r="R649">
            <v>289451.29358468537</v>
          </cell>
          <cell r="S649">
            <v>301567.8260170914</v>
          </cell>
          <cell r="T649">
            <v>313952.16994978912</v>
          </cell>
          <cell r="U649">
            <v>326578.81747150223</v>
          </cell>
          <cell r="V649">
            <v>339454.12989019038</v>
          </cell>
          <cell r="W649">
            <v>352602.53251249192</v>
          </cell>
          <cell r="X649">
            <v>365979.26521126105</v>
          </cell>
          <cell r="Y649">
            <v>544660.73955809174</v>
          </cell>
          <cell r="Z649">
            <v>565679.30874316534</v>
          </cell>
          <cell r="AA649">
            <v>587026.54693074897</v>
          </cell>
          <cell r="AB649">
            <v>608715.5653350543</v>
          </cell>
        </row>
        <row r="650">
          <cell r="C650">
            <v>219937.36238330393</v>
          </cell>
          <cell r="D650">
            <v>229239.93866365915</v>
          </cell>
          <cell r="E650">
            <v>236455.22417924381</v>
          </cell>
          <cell r="F650">
            <v>240994.20184762945</v>
          </cell>
          <cell r="G650">
            <v>250532.50875163311</v>
          </cell>
          <cell r="H650">
            <v>256269.56897005567</v>
          </cell>
          <cell r="I650">
            <v>265483.91523370601</v>
          </cell>
          <cell r="J650">
            <v>273469.49861209176</v>
          </cell>
          <cell r="K650">
            <v>281829.43578199926</v>
          </cell>
          <cell r="L650">
            <v>290312.78193096444</v>
          </cell>
          <cell r="M650">
            <v>299086.15669253148</v>
          </cell>
          <cell r="N650">
            <v>308125.42692248069</v>
          </cell>
          <cell r="O650">
            <v>317379.67696665257</v>
          </cell>
          <cell r="P650">
            <v>326782.21332646097</v>
          </cell>
          <cell r="Q650">
            <v>336594.41434262623</v>
          </cell>
          <cell r="R650">
            <v>338881.15786513226</v>
          </cell>
          <cell r="S650">
            <v>348841.58481256111</v>
          </cell>
          <cell r="T650">
            <v>359024.59952008771</v>
          </cell>
          <cell r="U650">
            <v>369409.56463856332</v>
          </cell>
          <cell r="V650">
            <v>380001.75044768065</v>
          </cell>
          <cell r="W650">
            <v>390820.07829569257</v>
          </cell>
          <cell r="X650">
            <v>401827.68981075397</v>
          </cell>
          <cell r="Y650">
            <v>555885.99041742703</v>
          </cell>
          <cell r="Z650">
            <v>575235.42883836676</v>
          </cell>
          <cell r="AA650">
            <v>594905.56671538972</v>
          </cell>
          <cell r="AB650">
            <v>614907.04088820121</v>
          </cell>
        </row>
        <row r="652">
          <cell r="C652">
            <v>60000</v>
          </cell>
          <cell r="D652">
            <v>60000</v>
          </cell>
          <cell r="E652">
            <v>60000</v>
          </cell>
          <cell r="F652">
            <v>60000</v>
          </cell>
          <cell r="G652">
            <v>60000</v>
          </cell>
          <cell r="H652">
            <v>60000</v>
          </cell>
          <cell r="I652">
            <v>60000</v>
          </cell>
          <cell r="J652">
            <v>60000</v>
          </cell>
          <cell r="K652">
            <v>60000</v>
          </cell>
          <cell r="L652">
            <v>60000</v>
          </cell>
          <cell r="M652">
            <v>60000</v>
          </cell>
          <cell r="N652">
            <v>60000</v>
          </cell>
          <cell r="O652">
            <v>60000</v>
          </cell>
          <cell r="P652">
            <v>60000</v>
          </cell>
          <cell r="Q652">
            <v>60000</v>
          </cell>
          <cell r="R652">
            <v>60000</v>
          </cell>
          <cell r="S652">
            <v>60000</v>
          </cell>
          <cell r="T652">
            <v>60000</v>
          </cell>
          <cell r="U652">
            <v>60000</v>
          </cell>
          <cell r="V652">
            <v>60000</v>
          </cell>
          <cell r="W652">
            <v>60000</v>
          </cell>
          <cell r="X652">
            <v>60000</v>
          </cell>
          <cell r="Y652">
            <v>60000</v>
          </cell>
          <cell r="Z652">
            <v>60000</v>
          </cell>
          <cell r="AA652">
            <v>60000</v>
          </cell>
          <cell r="AB652">
            <v>60000</v>
          </cell>
        </row>
        <row r="653"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</row>
        <row r="654">
          <cell r="C654">
            <v>60000</v>
          </cell>
          <cell r="D654">
            <v>60000</v>
          </cell>
          <cell r="E654">
            <v>60000</v>
          </cell>
          <cell r="F654">
            <v>60000</v>
          </cell>
          <cell r="G654">
            <v>60000</v>
          </cell>
          <cell r="H654">
            <v>60000</v>
          </cell>
          <cell r="I654">
            <v>60000</v>
          </cell>
          <cell r="J654">
            <v>60000</v>
          </cell>
          <cell r="K654">
            <v>60000</v>
          </cell>
          <cell r="L654">
            <v>60000</v>
          </cell>
          <cell r="M654">
            <v>60000</v>
          </cell>
          <cell r="N654">
            <v>60000</v>
          </cell>
          <cell r="O654">
            <v>60000</v>
          </cell>
          <cell r="P654">
            <v>60000</v>
          </cell>
          <cell r="Q654">
            <v>60000</v>
          </cell>
          <cell r="R654">
            <v>60000</v>
          </cell>
          <cell r="S654">
            <v>60000</v>
          </cell>
          <cell r="T654">
            <v>60000</v>
          </cell>
          <cell r="U654">
            <v>60000</v>
          </cell>
          <cell r="V654">
            <v>60000</v>
          </cell>
          <cell r="W654">
            <v>60000</v>
          </cell>
          <cell r="X654">
            <v>60000</v>
          </cell>
          <cell r="Y654">
            <v>60000</v>
          </cell>
          <cell r="Z654">
            <v>60000</v>
          </cell>
          <cell r="AA654">
            <v>60000</v>
          </cell>
          <cell r="AB654">
            <v>60000</v>
          </cell>
        </row>
        <row r="657">
          <cell r="C657">
            <v>12076.592235588425</v>
          </cell>
          <cell r="D657">
            <v>57208.570652567061</v>
          </cell>
          <cell r="E657">
            <v>62964.896437549847</v>
          </cell>
          <cell r="F657">
            <v>63303.940560229188</v>
          </cell>
          <cell r="G657">
            <v>62317.978373815378</v>
          </cell>
          <cell r="H657">
            <v>61647.513111333079</v>
          </cell>
          <cell r="I657">
            <v>60783.645955852277</v>
          </cell>
          <cell r="J657">
            <v>60098.21012132676</v>
          </cell>
          <cell r="K657">
            <v>59274.839301760185</v>
          </cell>
          <cell r="L657">
            <v>58430.868537371956</v>
          </cell>
          <cell r="M657">
            <v>57539.035736072656</v>
          </cell>
          <cell r="N657">
            <v>56088.923820663644</v>
          </cell>
          <cell r="O657">
            <v>54087.370769154513</v>
          </cell>
          <cell r="P657">
            <v>52041.290966677807</v>
          </cell>
          <cell r="Q657">
            <v>49927.571774317417</v>
          </cell>
          <cell r="R657">
            <v>49429.864280446891</v>
          </cell>
          <cell r="S657">
            <v>47273.758795469708</v>
          </cell>
          <cell r="T657">
            <v>45072.429570298576</v>
          </cell>
          <cell r="U657">
            <v>42830.747167061068</v>
          </cell>
          <cell r="V657">
            <v>40547.620557490271</v>
          </cell>
          <cell r="W657">
            <v>38217.545783200629</v>
          </cell>
          <cell r="X657">
            <v>35848.424599492922</v>
          </cell>
          <cell r="Y657">
            <v>11225.2508593353</v>
          </cell>
          <cell r="Z657">
            <v>9556.1200952014588</v>
          </cell>
          <cell r="AA657">
            <v>7879.01978464073</v>
          </cell>
          <cell r="AB657">
            <v>6191.4755531469127</v>
          </cell>
        </row>
        <row r="658">
          <cell r="C658">
            <v>147860.77014771552</v>
          </cell>
          <cell r="D658">
            <v>112031.3680110921</v>
          </cell>
          <cell r="E658">
            <v>113490.32774169397</v>
          </cell>
          <cell r="F658">
            <v>117690.26128740027</v>
          </cell>
          <cell r="G658">
            <v>128214.53037781775</v>
          </cell>
          <cell r="H658">
            <v>134622.0558587226</v>
          </cell>
          <cell r="I658">
            <v>144700.26927785372</v>
          </cell>
          <cell r="J658">
            <v>153371.288490765</v>
          </cell>
          <cell r="K658">
            <v>162554.59648023907</v>
          </cell>
          <cell r="L658">
            <v>171881.91339359249</v>
          </cell>
          <cell r="M658">
            <v>181547.12095645882</v>
          </cell>
          <cell r="N658">
            <v>192036.50310181704</v>
          </cell>
          <cell r="O658">
            <v>203292.30619749805</v>
          </cell>
          <cell r="P658">
            <v>214740.92235978314</v>
          </cell>
          <cell r="Q658">
            <v>226666.84256830881</v>
          </cell>
          <cell r="R658">
            <v>229451.29358468537</v>
          </cell>
          <cell r="S658">
            <v>241567.8260170914</v>
          </cell>
          <cell r="T658">
            <v>253952.16994978912</v>
          </cell>
          <cell r="U658">
            <v>266578.81747150223</v>
          </cell>
          <cell r="V658">
            <v>279454.12989019038</v>
          </cell>
          <cell r="W658">
            <v>292602.53251249192</v>
          </cell>
          <cell r="X658">
            <v>305979.26521126105</v>
          </cell>
          <cell r="Y658">
            <v>484660.73955809174</v>
          </cell>
          <cell r="Z658">
            <v>505679.30874316534</v>
          </cell>
          <cell r="AA658">
            <v>527026.54693074897</v>
          </cell>
          <cell r="AB658">
            <v>548715.5653350543</v>
          </cell>
        </row>
        <row r="659">
          <cell r="C659">
            <v>159937.36238330393</v>
          </cell>
          <cell r="D659">
            <v>169239.93866365915</v>
          </cell>
          <cell r="E659">
            <v>176455.22417924381</v>
          </cell>
          <cell r="F659">
            <v>180994.20184762945</v>
          </cell>
          <cell r="G659">
            <v>190532.50875163311</v>
          </cell>
          <cell r="H659">
            <v>196269.56897005567</v>
          </cell>
          <cell r="I659">
            <v>205483.91523370601</v>
          </cell>
          <cell r="J659">
            <v>213469.49861209176</v>
          </cell>
          <cell r="K659">
            <v>221829.43578199926</v>
          </cell>
          <cell r="L659">
            <v>230312.78193096444</v>
          </cell>
          <cell r="M659">
            <v>239086.15669253148</v>
          </cell>
          <cell r="N659">
            <v>248125.42692248069</v>
          </cell>
          <cell r="O659">
            <v>257379.67696665257</v>
          </cell>
          <cell r="P659">
            <v>266782.21332646097</v>
          </cell>
          <cell r="Q659">
            <v>276594.41434262623</v>
          </cell>
          <cell r="R659">
            <v>278881.15786513226</v>
          </cell>
          <cell r="S659">
            <v>288841.58481256111</v>
          </cell>
          <cell r="T659">
            <v>299024.59952008771</v>
          </cell>
          <cell r="U659">
            <v>309409.56463856332</v>
          </cell>
          <cell r="V659">
            <v>320001.75044768065</v>
          </cell>
          <cell r="W659">
            <v>330820.07829569257</v>
          </cell>
          <cell r="X659">
            <v>341827.68981075397</v>
          </cell>
          <cell r="Y659">
            <v>495885.99041742703</v>
          </cell>
          <cell r="Z659">
            <v>515235.42883836682</v>
          </cell>
          <cell r="AA659">
            <v>534905.56671538972</v>
          </cell>
          <cell r="AB659">
            <v>554907.04088820121</v>
          </cell>
        </row>
        <row r="661">
          <cell r="C661">
            <v>219937.36238330393</v>
          </cell>
          <cell r="D661">
            <v>229239.93866365915</v>
          </cell>
          <cell r="E661">
            <v>236455.22417924381</v>
          </cell>
          <cell r="F661">
            <v>240994.20184762945</v>
          </cell>
          <cell r="G661">
            <v>250532.50875163311</v>
          </cell>
          <cell r="H661">
            <v>256269.56897005567</v>
          </cell>
          <cell r="I661">
            <v>265483.91523370601</v>
          </cell>
          <cell r="J661">
            <v>273469.49861209176</v>
          </cell>
          <cell r="K661">
            <v>281829.43578199926</v>
          </cell>
          <cell r="L661">
            <v>290312.78193096444</v>
          </cell>
          <cell r="M661">
            <v>299086.15669253148</v>
          </cell>
          <cell r="N661">
            <v>308125.42692248069</v>
          </cell>
          <cell r="O661">
            <v>317379.67696665257</v>
          </cell>
          <cell r="P661">
            <v>326782.21332646097</v>
          </cell>
          <cell r="Q661">
            <v>336594.41434262623</v>
          </cell>
          <cell r="R661">
            <v>338881.15786513226</v>
          </cell>
          <cell r="S661">
            <v>348841.58481256111</v>
          </cell>
          <cell r="T661">
            <v>359024.59952008771</v>
          </cell>
          <cell r="U661">
            <v>369409.56463856332</v>
          </cell>
          <cell r="V661">
            <v>380001.75044768065</v>
          </cell>
          <cell r="W661">
            <v>390820.07829569257</v>
          </cell>
          <cell r="X661">
            <v>401827.68981075397</v>
          </cell>
          <cell r="Y661">
            <v>555885.99041742703</v>
          </cell>
          <cell r="Z661">
            <v>575235.42883836688</v>
          </cell>
          <cell r="AA661">
            <v>594905.56671538972</v>
          </cell>
          <cell r="AB661">
            <v>614907.04088820121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</row>
      </sheetData>
      <sheetData sheetId="9">
        <row r="3">
          <cell r="D3">
            <v>5</v>
          </cell>
        </row>
        <row r="4">
          <cell r="D4">
            <v>20</v>
          </cell>
        </row>
        <row r="5">
          <cell r="D5">
            <v>180</v>
          </cell>
        </row>
        <row r="6">
          <cell r="D6">
            <v>2020</v>
          </cell>
        </row>
        <row r="8">
          <cell r="D8">
            <v>1.0277777777777777</v>
          </cell>
        </row>
        <row r="10">
          <cell r="D10">
            <v>1.1388888888888888</v>
          </cell>
        </row>
        <row r="26">
          <cell r="D26" t="str">
            <v>GMC</v>
          </cell>
          <cell r="E26" t="str">
            <v>GME</v>
          </cell>
          <cell r="F26" t="str">
            <v>ACPM</v>
          </cell>
          <cell r="G26" t="str">
            <v>DIESEL MARINO</v>
          </cell>
          <cell r="H26" t="str">
            <v>ELECTROCOMBUSTIBLE</v>
          </cell>
          <cell r="I26" t="str">
            <v>QUEROSENO</v>
          </cell>
          <cell r="J26" t="str">
            <v>JET</v>
          </cell>
          <cell r="K26" t="str">
            <v>Total</v>
          </cell>
        </row>
        <row r="27">
          <cell r="C27" t="str">
            <v>01- Mamonal</v>
          </cell>
          <cell r="D27">
            <v>9575.4016838719726</v>
          </cell>
          <cell r="E27">
            <v>410.28624333441365</v>
          </cell>
          <cell r="F27">
            <v>16135.388219247772</v>
          </cell>
          <cell r="G27">
            <v>2177.6690020591891</v>
          </cell>
          <cell r="H27">
            <v>34.779754104168546</v>
          </cell>
          <cell r="I27">
            <v>127.94768716287494</v>
          </cell>
          <cell r="J27">
            <v>3146.6226298095071</v>
          </cell>
          <cell r="K27">
            <v>31608.095219589897</v>
          </cell>
        </row>
        <row r="28">
          <cell r="C28" t="str">
            <v>02- Baranoa</v>
          </cell>
          <cell r="D28">
            <v>13727.490939001289</v>
          </cell>
          <cell r="E28">
            <v>364.695541786663</v>
          </cell>
          <cell r="F28">
            <v>18840.588486500532</v>
          </cell>
          <cell r="G28">
            <v>0</v>
          </cell>
          <cell r="H28">
            <v>0</v>
          </cell>
          <cell r="I28">
            <v>0</v>
          </cell>
          <cell r="J28">
            <v>2909.2252421844046</v>
          </cell>
          <cell r="K28">
            <v>35842.000209472884</v>
          </cell>
        </row>
        <row r="29">
          <cell r="C29" t="str">
            <v>03- Galán</v>
          </cell>
          <cell r="D29">
            <v>0</v>
          </cell>
          <cell r="E29">
            <v>0</v>
          </cell>
          <cell r="F29">
            <v>4.3683707235514069E-2</v>
          </cell>
          <cell r="G29">
            <v>49.130392120490292</v>
          </cell>
          <cell r="H29">
            <v>0</v>
          </cell>
          <cell r="I29">
            <v>0</v>
          </cell>
          <cell r="J29">
            <v>2432.7233802788969</v>
          </cell>
          <cell r="K29">
            <v>2481.8974561066229</v>
          </cell>
        </row>
        <row r="30">
          <cell r="C30" t="str">
            <v>04- Lisama</v>
          </cell>
          <cell r="D30">
            <v>5022.4909436480812</v>
          </cell>
          <cell r="E30">
            <v>40.799465538802075</v>
          </cell>
          <cell r="F30">
            <v>11153.953723708171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16217.244132895055</v>
          </cell>
        </row>
        <row r="31">
          <cell r="C31" t="str">
            <v>05- Ayacucho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C32" t="str">
            <v>06- Chimitá</v>
          </cell>
          <cell r="D32">
            <v>10540.203823853724</v>
          </cell>
          <cell r="E32">
            <v>303.77510168004329</v>
          </cell>
          <cell r="F32">
            <v>13129.23221587947</v>
          </cell>
          <cell r="G32">
            <v>0</v>
          </cell>
          <cell r="H32">
            <v>0</v>
          </cell>
          <cell r="I32">
            <v>0</v>
          </cell>
          <cell r="J32">
            <v>483.71994119379849</v>
          </cell>
          <cell r="K32">
            <v>24456.931082607036</v>
          </cell>
        </row>
        <row r="33">
          <cell r="C33" t="str">
            <v>07- Sebastopol</v>
          </cell>
          <cell r="D33">
            <v>421.86960250980877</v>
          </cell>
          <cell r="E33">
            <v>1.0140431748608616</v>
          </cell>
          <cell r="F33">
            <v>1458.1748816171385</v>
          </cell>
          <cell r="G33">
            <v>0</v>
          </cell>
          <cell r="H33">
            <v>0</v>
          </cell>
          <cell r="I33">
            <v>0</v>
          </cell>
          <cell r="J33">
            <v>33.391834311297124</v>
          </cell>
          <cell r="K33">
            <v>1914.4503616131053</v>
          </cell>
        </row>
        <row r="34">
          <cell r="C34" t="str">
            <v>08- Salgar</v>
          </cell>
          <cell r="D34">
            <v>199.04821680685112</v>
          </cell>
          <cell r="E34">
            <v>0</v>
          </cell>
          <cell r="F34">
            <v>682.9540816282456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882.00229843509669</v>
          </cell>
        </row>
        <row r="35">
          <cell r="C35" t="str">
            <v>09- Mansilla</v>
          </cell>
          <cell r="D35">
            <v>10366.301700761273</v>
          </cell>
          <cell r="E35">
            <v>335.63508726803434</v>
          </cell>
          <cell r="F35">
            <v>19520.034503850256</v>
          </cell>
          <cell r="G35">
            <v>0</v>
          </cell>
          <cell r="H35">
            <v>141.07642030034026</v>
          </cell>
          <cell r="I35">
            <v>4.9357794176148726</v>
          </cell>
          <cell r="J35">
            <v>11522.661718505458</v>
          </cell>
          <cell r="K35">
            <v>41890.645210102979</v>
          </cell>
        </row>
        <row r="36">
          <cell r="C36" t="str">
            <v>10- Puente Aranda</v>
          </cell>
          <cell r="D36">
            <v>14502.222000000002</v>
          </cell>
          <cell r="E36">
            <v>782.08016421741206</v>
          </cell>
          <cell r="F36">
            <v>18294.163199999999</v>
          </cell>
          <cell r="G36">
            <v>0</v>
          </cell>
          <cell r="H36">
            <v>0</v>
          </cell>
          <cell r="I36">
            <v>0</v>
          </cell>
          <cell r="J36">
            <v>7156.4597090980851</v>
          </cell>
          <cell r="K36">
            <v>40734.925073315491</v>
          </cell>
        </row>
        <row r="37">
          <cell r="C37" t="str">
            <v>11- Tocancipá</v>
          </cell>
          <cell r="D37">
            <v>9322.857</v>
          </cell>
          <cell r="E37">
            <v>0</v>
          </cell>
          <cell r="F37">
            <v>12805.914240000002</v>
          </cell>
          <cell r="G37">
            <v>0</v>
          </cell>
          <cell r="H37">
            <v>77.740000000000009</v>
          </cell>
          <cell r="I37">
            <v>0</v>
          </cell>
          <cell r="J37">
            <v>0</v>
          </cell>
          <cell r="K37">
            <v>22206.511240000003</v>
          </cell>
        </row>
        <row r="38">
          <cell r="C38" t="str">
            <v>12- Gualanday</v>
          </cell>
          <cell r="D38">
            <v>3856.2231232901731</v>
          </cell>
          <cell r="E38">
            <v>132.28279361958204</v>
          </cell>
          <cell r="F38">
            <v>7101.2941047314525</v>
          </cell>
          <cell r="G38">
            <v>0</v>
          </cell>
          <cell r="H38">
            <v>40.326775076960047</v>
          </cell>
          <cell r="I38">
            <v>0</v>
          </cell>
          <cell r="J38">
            <v>0</v>
          </cell>
          <cell r="K38">
            <v>11130.126796718167</v>
          </cell>
        </row>
        <row r="39">
          <cell r="C39" t="str">
            <v>13- Neiva</v>
          </cell>
          <cell r="D39">
            <v>4283.8973286651344</v>
          </cell>
          <cell r="E39">
            <v>131.44723244265393</v>
          </cell>
          <cell r="F39">
            <v>4705.5836915802947</v>
          </cell>
          <cell r="G39">
            <v>0</v>
          </cell>
          <cell r="H39">
            <v>110.15091695669778</v>
          </cell>
          <cell r="I39">
            <v>0</v>
          </cell>
          <cell r="J39">
            <v>2.2058395223851806</v>
          </cell>
          <cell r="K39">
            <v>9233.2850091671662</v>
          </cell>
        </row>
        <row r="40">
          <cell r="C40" t="str">
            <v>14- Manizales</v>
          </cell>
          <cell r="D40">
            <v>1119.2893517045468</v>
          </cell>
          <cell r="E40">
            <v>38.634315823588807</v>
          </cell>
          <cell r="F40">
            <v>1089.7200715421623</v>
          </cell>
          <cell r="G40">
            <v>0</v>
          </cell>
          <cell r="H40">
            <v>0</v>
          </cell>
          <cell r="I40">
            <v>0</v>
          </cell>
          <cell r="J40">
            <v>25.990883493455172</v>
          </cell>
          <cell r="K40">
            <v>2273.6346225637531</v>
          </cell>
        </row>
        <row r="41">
          <cell r="C41" t="str">
            <v>15- Pereira</v>
          </cell>
          <cell r="D41">
            <v>3390.9901821390613</v>
          </cell>
          <cell r="E41">
            <v>71.908091974038669</v>
          </cell>
          <cell r="F41">
            <v>4225.0076699259889</v>
          </cell>
          <cell r="G41">
            <v>1.0684231136798501</v>
          </cell>
          <cell r="H41">
            <v>3.9901907579578042</v>
          </cell>
          <cell r="I41">
            <v>39.344432964875388</v>
          </cell>
          <cell r="J41">
            <v>0.1933092343133847</v>
          </cell>
          <cell r="K41">
            <v>7732.5023001099153</v>
          </cell>
        </row>
        <row r="42">
          <cell r="C42" t="str">
            <v>16- Cartago</v>
          </cell>
          <cell r="D42">
            <v>3017.7582240012971</v>
          </cell>
          <cell r="E42">
            <v>88.88162273494757</v>
          </cell>
          <cell r="F42">
            <v>4561.3644908541946</v>
          </cell>
          <cell r="G42">
            <v>0</v>
          </cell>
          <cell r="H42">
            <v>8.7374276494932825</v>
          </cell>
          <cell r="I42">
            <v>0</v>
          </cell>
          <cell r="J42">
            <v>6.4701102590874102</v>
          </cell>
          <cell r="K42">
            <v>7683.2118754990188</v>
          </cell>
        </row>
        <row r="43">
          <cell r="C43" t="str">
            <v>17- Medellín</v>
          </cell>
          <cell r="D43">
            <v>13186.759217020732</v>
          </cell>
          <cell r="E43">
            <v>1278.4871597297276</v>
          </cell>
          <cell r="F43">
            <v>14693.14646356642</v>
          </cell>
          <cell r="G43">
            <v>0</v>
          </cell>
          <cell r="H43">
            <v>38.230343722697285</v>
          </cell>
          <cell r="I43">
            <v>12.38460505950979</v>
          </cell>
          <cell r="J43">
            <v>754.50445112785837</v>
          </cell>
          <cell r="K43">
            <v>29963.512240226944</v>
          </cell>
        </row>
        <row r="44">
          <cell r="C44" t="str">
            <v>18- Yumbo</v>
          </cell>
          <cell r="D44">
            <v>15351.102624556894</v>
          </cell>
          <cell r="E44">
            <v>336.47313667523196</v>
          </cell>
          <cell r="F44">
            <v>16907.769475190154</v>
          </cell>
          <cell r="G44">
            <v>0</v>
          </cell>
          <cell r="H44">
            <v>100.26335990327408</v>
          </cell>
          <cell r="I44">
            <v>202.51828300659915</v>
          </cell>
          <cell r="J44">
            <v>1842.9782859244394</v>
          </cell>
          <cell r="K44">
            <v>34741.105165256587</v>
          </cell>
        </row>
        <row r="45">
          <cell r="C45" t="str">
            <v>19- Buenaventura</v>
          </cell>
          <cell r="D45">
            <v>680.27852764699378</v>
          </cell>
          <cell r="E45">
            <v>0</v>
          </cell>
          <cell r="F45">
            <v>1433.6069513322454</v>
          </cell>
          <cell r="G45">
            <v>151.58556572917649</v>
          </cell>
          <cell r="H45">
            <v>191.74880629658472</v>
          </cell>
          <cell r="I45">
            <v>0</v>
          </cell>
          <cell r="J45">
            <v>0.42731304207763132</v>
          </cell>
          <cell r="K45">
            <v>2457.6471640470781</v>
          </cell>
        </row>
        <row r="46">
          <cell r="C46" t="str">
            <v>20- Orito</v>
          </cell>
          <cell r="D46">
            <v>0</v>
          </cell>
          <cell r="E46">
            <v>0</v>
          </cell>
          <cell r="F46">
            <v>162.29064483659417</v>
          </cell>
          <cell r="G46">
            <v>0</v>
          </cell>
          <cell r="H46">
            <v>0</v>
          </cell>
          <cell r="I46">
            <v>9.8692123885258471</v>
          </cell>
          <cell r="J46">
            <v>35.049895611336638</v>
          </cell>
          <cell r="K46">
            <v>207.20975283645666</v>
          </cell>
        </row>
        <row r="47">
          <cell r="C47" t="str">
            <v>23- Import3</v>
          </cell>
          <cell r="D47">
            <v>143.11551052218493</v>
          </cell>
          <cell r="E47">
            <v>0</v>
          </cell>
          <cell r="F47">
            <v>69.192534466532621</v>
          </cell>
          <cell r="G47">
            <v>0</v>
          </cell>
          <cell r="H47">
            <v>31.096</v>
          </cell>
          <cell r="I47">
            <v>0</v>
          </cell>
          <cell r="J47">
            <v>88.37545640359312</v>
          </cell>
          <cell r="K47">
            <v>331.77950139231064</v>
          </cell>
        </row>
        <row r="52">
          <cell r="C52" t="str">
            <v>Mamonal</v>
          </cell>
          <cell r="D52" t="str">
            <v>01- Mamonal</v>
          </cell>
          <cell r="F52">
            <v>31608.095219589897</v>
          </cell>
          <cell r="G52">
            <v>252611.28571428574</v>
          </cell>
          <cell r="H52">
            <v>158040.47609794949</v>
          </cell>
          <cell r="I52">
            <v>0</v>
          </cell>
          <cell r="J52">
            <v>632161.90439179796</v>
          </cell>
          <cell r="K52">
            <v>537591.09477546182</v>
          </cell>
        </row>
        <row r="53">
          <cell r="C53" t="str">
            <v>Baranoa</v>
          </cell>
          <cell r="D53" t="str">
            <v>02- Baranoa</v>
          </cell>
          <cell r="F53">
            <v>35842.000209472884</v>
          </cell>
          <cell r="G53">
            <v>212693</v>
          </cell>
          <cell r="H53">
            <v>179210.00104736444</v>
          </cell>
          <cell r="I53">
            <v>0</v>
          </cell>
          <cell r="J53">
            <v>716840.00418945774</v>
          </cell>
          <cell r="K53">
            <v>683357.00523682218</v>
          </cell>
        </row>
        <row r="54">
          <cell r="C54" t="str">
            <v>Galán</v>
          </cell>
          <cell r="D54" t="str">
            <v>03- Galán</v>
          </cell>
          <cell r="F54">
            <v>2481.8974561066229</v>
          </cell>
          <cell r="G54">
            <v>63212</v>
          </cell>
          <cell r="H54">
            <v>12409.487280533114</v>
          </cell>
          <cell r="I54">
            <v>0</v>
          </cell>
          <cell r="J54">
            <v>49637.949122132457</v>
          </cell>
          <cell r="K54">
            <v>0</v>
          </cell>
        </row>
        <row r="55">
          <cell r="C55" t="str">
            <v>Lisama</v>
          </cell>
          <cell r="D55" t="str">
            <v>04- Lisama</v>
          </cell>
          <cell r="F55">
            <v>16217.244132895055</v>
          </cell>
          <cell r="G55">
            <v>456200</v>
          </cell>
          <cell r="H55">
            <v>81086.220664475273</v>
          </cell>
          <cell r="I55">
            <v>0</v>
          </cell>
          <cell r="J55">
            <v>324344.88265790109</v>
          </cell>
          <cell r="K55">
            <v>0</v>
          </cell>
        </row>
        <row r="56">
          <cell r="C56" t="str">
            <v>Ayacucho</v>
          </cell>
          <cell r="D56" t="str">
            <v>05- Ayacucho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C57" t="str">
            <v>Chimitá</v>
          </cell>
          <cell r="D57" t="str">
            <v>06- Chimitá</v>
          </cell>
          <cell r="F57">
            <v>24456.931082607036</v>
          </cell>
          <cell r="G57">
            <v>180966.47619047618</v>
          </cell>
          <cell r="H57">
            <v>122284.65541303519</v>
          </cell>
          <cell r="I57">
            <v>0</v>
          </cell>
          <cell r="J57">
            <v>489138.62165214075</v>
          </cell>
          <cell r="K57">
            <v>430456.80087469972</v>
          </cell>
        </row>
        <row r="58">
          <cell r="C58" t="str">
            <v>Sebastopol</v>
          </cell>
          <cell r="D58" t="str">
            <v>07- Sebastopol</v>
          </cell>
          <cell r="F58">
            <v>1914.4503616131053</v>
          </cell>
          <cell r="G58">
            <v>148206</v>
          </cell>
          <cell r="H58">
            <v>9572.2518080655263</v>
          </cell>
          <cell r="I58">
            <v>0</v>
          </cell>
          <cell r="J58">
            <v>38289.007232262105</v>
          </cell>
          <cell r="K58">
            <v>0</v>
          </cell>
        </row>
        <row r="59">
          <cell r="C59" t="str">
            <v>Salgar</v>
          </cell>
          <cell r="D59" t="str">
            <v>08- Salgar</v>
          </cell>
          <cell r="F59">
            <v>882.00229843509669</v>
          </cell>
          <cell r="G59">
            <v>74462.761904761908</v>
          </cell>
          <cell r="H59">
            <v>4410.011492175483</v>
          </cell>
          <cell r="I59">
            <v>0</v>
          </cell>
          <cell r="J59">
            <v>17640.045968701932</v>
          </cell>
          <cell r="K59">
            <v>0</v>
          </cell>
        </row>
        <row r="60">
          <cell r="C60" t="str">
            <v>Mansilla</v>
          </cell>
          <cell r="D60" t="str">
            <v>09- Mansilla</v>
          </cell>
          <cell r="F60">
            <v>41890.645210102979</v>
          </cell>
          <cell r="G60">
            <v>530108.13454761903</v>
          </cell>
          <cell r="H60">
            <v>209453.2260505149</v>
          </cell>
          <cell r="I60">
            <v>0</v>
          </cell>
          <cell r="J60">
            <v>837812.90420205961</v>
          </cell>
          <cell r="K60">
            <v>517157.99570495554</v>
          </cell>
        </row>
        <row r="61">
          <cell r="C61" t="str">
            <v>Puente Aranda</v>
          </cell>
          <cell r="D61" t="str">
            <v>10- Puente Aranda</v>
          </cell>
          <cell r="F61">
            <v>40734.925073315491</v>
          </cell>
          <cell r="G61">
            <v>358265.33333333331</v>
          </cell>
          <cell r="H61">
            <v>203674.62536657747</v>
          </cell>
          <cell r="I61">
            <v>0</v>
          </cell>
          <cell r="J61">
            <v>814698.50146630988</v>
          </cell>
          <cell r="K61">
            <v>660107.79349955404</v>
          </cell>
        </row>
        <row r="62">
          <cell r="C62" t="str">
            <v>Tocancipá</v>
          </cell>
          <cell r="D62" t="str">
            <v>11- Tocancipá</v>
          </cell>
          <cell r="F62">
            <v>22206.511240000003</v>
          </cell>
          <cell r="G62">
            <v>436202</v>
          </cell>
          <cell r="H62">
            <v>111032.55620000002</v>
          </cell>
          <cell r="I62">
            <v>0</v>
          </cell>
          <cell r="J62">
            <v>444130.22480000008</v>
          </cell>
          <cell r="K62">
            <v>118960.78100000008</v>
          </cell>
        </row>
        <row r="63">
          <cell r="C63" t="str">
            <v>Gualanday</v>
          </cell>
          <cell r="D63" t="str">
            <v>12- Gualanday</v>
          </cell>
          <cell r="F63">
            <v>11130.126796718167</v>
          </cell>
          <cell r="G63">
            <v>65825.108999999997</v>
          </cell>
          <cell r="H63">
            <v>55650.633983590829</v>
          </cell>
          <cell r="I63">
            <v>0</v>
          </cell>
          <cell r="J63">
            <v>222602.53593436332</v>
          </cell>
          <cell r="K63">
            <v>212428.06091795414</v>
          </cell>
        </row>
        <row r="64">
          <cell r="C64" t="str">
            <v>Neiva</v>
          </cell>
          <cell r="D64" t="str">
            <v>13- Neiva</v>
          </cell>
          <cell r="F64">
            <v>9233.2850091671662</v>
          </cell>
          <cell r="G64">
            <v>77442.361000000004</v>
          </cell>
          <cell r="H64">
            <v>46166.425045835829</v>
          </cell>
          <cell r="I64">
            <v>0</v>
          </cell>
          <cell r="J64">
            <v>184665.70018334332</v>
          </cell>
          <cell r="K64">
            <v>153389.76422917916</v>
          </cell>
        </row>
        <row r="65">
          <cell r="C65" t="str">
            <v>Manizales</v>
          </cell>
          <cell r="D65" t="str">
            <v>14- Manizales</v>
          </cell>
          <cell r="F65">
            <v>2273.6346225637531</v>
          </cell>
          <cell r="G65">
            <v>22648</v>
          </cell>
          <cell r="H65">
            <v>11368.173112818766</v>
          </cell>
          <cell r="I65">
            <v>0</v>
          </cell>
          <cell r="J65">
            <v>45472.692451275063</v>
          </cell>
          <cell r="K65">
            <v>34192.86556409383</v>
          </cell>
        </row>
        <row r="66">
          <cell r="C66" t="str">
            <v>Pereira</v>
          </cell>
          <cell r="D66" t="str">
            <v>15- Pereira</v>
          </cell>
          <cell r="F66">
            <v>7732.5023001099153</v>
          </cell>
          <cell r="G66">
            <v>65887</v>
          </cell>
          <cell r="H66">
            <v>38662.511500549575</v>
          </cell>
          <cell r="I66">
            <v>0</v>
          </cell>
          <cell r="J66">
            <v>154650.0460021983</v>
          </cell>
          <cell r="K66">
            <v>127425.55750274786</v>
          </cell>
        </row>
        <row r="67">
          <cell r="C67" t="str">
            <v>Cartago</v>
          </cell>
          <cell r="D67" t="str">
            <v>16- Cartago</v>
          </cell>
          <cell r="F67">
            <v>7683.2118754990188</v>
          </cell>
          <cell r="G67">
            <v>79250.431600000011</v>
          </cell>
          <cell r="H67">
            <v>38416.059377495098</v>
          </cell>
          <cell r="I67">
            <v>0</v>
          </cell>
          <cell r="J67">
            <v>153664.23750998039</v>
          </cell>
          <cell r="K67">
            <v>112829.86528747546</v>
          </cell>
        </row>
        <row r="68">
          <cell r="C68" t="str">
            <v>Medellín</v>
          </cell>
          <cell r="D68" t="str">
            <v>17- Medellín</v>
          </cell>
          <cell r="F68">
            <v>29963.512240226944</v>
          </cell>
          <cell r="G68">
            <v>327124</v>
          </cell>
          <cell r="H68">
            <v>149817.56120113473</v>
          </cell>
          <cell r="I68">
            <v>0</v>
          </cell>
          <cell r="J68">
            <v>599270.2448045389</v>
          </cell>
          <cell r="K68">
            <v>421963.8060056736</v>
          </cell>
        </row>
        <row r="69">
          <cell r="C69" t="str">
            <v>Yumbo</v>
          </cell>
          <cell r="D69" t="str">
            <v>18- Yumbo</v>
          </cell>
          <cell r="F69">
            <v>34741.105165256587</v>
          </cell>
          <cell r="G69">
            <v>384687.16666666663</v>
          </cell>
          <cell r="H69">
            <v>173705.52582628294</v>
          </cell>
          <cell r="I69">
            <v>0</v>
          </cell>
          <cell r="J69">
            <v>694822.10330513178</v>
          </cell>
          <cell r="K69">
            <v>483840.46246474807</v>
          </cell>
        </row>
        <row r="70">
          <cell r="C70" t="str">
            <v>Buenaventura</v>
          </cell>
          <cell r="D70" t="str">
            <v>19- Buenaventura</v>
          </cell>
          <cell r="F70">
            <v>2457.6471640470781</v>
          </cell>
          <cell r="G70">
            <v>116046</v>
          </cell>
          <cell r="H70">
            <v>12288.23582023539</v>
          </cell>
          <cell r="I70">
            <v>0</v>
          </cell>
          <cell r="J70">
            <v>49152.943280941559</v>
          </cell>
          <cell r="K70">
            <v>0</v>
          </cell>
        </row>
        <row r="71">
          <cell r="C71" t="str">
            <v>Orito</v>
          </cell>
          <cell r="D71" t="str">
            <v>20- Orito</v>
          </cell>
          <cell r="F71">
            <v>207.20975283645666</v>
          </cell>
          <cell r="G71">
            <v>0</v>
          </cell>
          <cell r="H71">
            <v>1036.0487641822833</v>
          </cell>
          <cell r="I71">
            <v>1036.0487641822833</v>
          </cell>
          <cell r="J71">
            <v>4144.1950567291333</v>
          </cell>
          <cell r="K71">
            <v>5180.2438209114171</v>
          </cell>
        </row>
        <row r="72">
          <cell r="C72" t="str">
            <v>Import3</v>
          </cell>
          <cell r="D72" t="str">
            <v>23- Import3</v>
          </cell>
          <cell r="F72">
            <v>331.77950139231064</v>
          </cell>
          <cell r="G72">
            <v>26000</v>
          </cell>
          <cell r="H72">
            <v>1658.8975069615531</v>
          </cell>
          <cell r="I72">
            <v>0</v>
          </cell>
          <cell r="J72">
            <v>6635.5900278462123</v>
          </cell>
          <cell r="K72">
            <v>0</v>
          </cell>
        </row>
      </sheetData>
      <sheetData sheetId="10">
        <row r="233">
          <cell r="B233" t="str">
            <v>Cartago-Yumbo</v>
          </cell>
          <cell r="C233">
            <v>56191.5</v>
          </cell>
          <cell r="D233">
            <v>157.69999999999999</v>
          </cell>
          <cell r="E233">
            <v>12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B234" t="str">
            <v>Pereira-Cartago</v>
          </cell>
          <cell r="C234">
            <v>19102</v>
          </cell>
          <cell r="D234">
            <v>22.5</v>
          </cell>
          <cell r="E234">
            <v>6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B235" t="str">
            <v>Manizales-Pereira</v>
          </cell>
          <cell r="C235">
            <v>17383</v>
          </cell>
          <cell r="D235">
            <v>61</v>
          </cell>
          <cell r="E235">
            <v>8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B236" t="str">
            <v>Salgar-Manizales</v>
          </cell>
          <cell r="C236">
            <v>19745</v>
          </cell>
          <cell r="D236">
            <v>124</v>
          </cell>
          <cell r="E236">
            <v>10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B237" t="str">
            <v/>
          </cell>
        </row>
        <row r="238">
          <cell r="B238" t="str">
            <v>Medellín-Cartago</v>
          </cell>
          <cell r="C238">
            <v>44200</v>
          </cell>
          <cell r="D238">
            <v>236</v>
          </cell>
          <cell r="E238">
            <v>10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B239" t="str">
            <v>Sebastopol-Medellín</v>
          </cell>
          <cell r="C239">
            <v>89250</v>
          </cell>
          <cell r="D239">
            <v>163.5</v>
          </cell>
          <cell r="E239">
            <v>12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B240" t="str">
            <v/>
          </cell>
        </row>
        <row r="241">
          <cell r="B241" t="str">
            <v>Gualanday-Neiva</v>
          </cell>
          <cell r="C241">
            <v>10000</v>
          </cell>
          <cell r="D241">
            <v>162.5</v>
          </cell>
          <cell r="E241">
            <v>10</v>
          </cell>
          <cell r="F241">
            <v>43.726326268044431</v>
          </cell>
          <cell r="G241">
            <v>4.372632626804443E-3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B242" t="str">
            <v>Salgar-Gualanday</v>
          </cell>
          <cell r="C242">
            <v>23700</v>
          </cell>
          <cell r="D242">
            <v>168.5</v>
          </cell>
          <cell r="E242">
            <v>12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B243" t="str">
            <v/>
          </cell>
        </row>
        <row r="244">
          <cell r="B244" t="str">
            <v>Salgar-Mansilla</v>
          </cell>
          <cell r="C244">
            <v>108450</v>
          </cell>
          <cell r="D244">
            <v>109.4</v>
          </cell>
          <cell r="E244">
            <v>10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B245" t="str">
            <v/>
          </cell>
        </row>
        <row r="246">
          <cell r="B246" t="str">
            <v>Sebastopol-Salgar</v>
          </cell>
          <cell r="C246">
            <v>164550</v>
          </cell>
          <cell r="D246">
            <v>136.5</v>
          </cell>
          <cell r="E246">
            <v>20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B247" t="str">
            <v/>
          </cell>
        </row>
        <row r="248">
          <cell r="B248" t="str">
            <v>Sebastopol-Tocancipá</v>
          </cell>
          <cell r="C248">
            <v>25500</v>
          </cell>
          <cell r="D248">
            <v>257.2</v>
          </cell>
          <cell r="E248">
            <v>20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B249" t="str">
            <v/>
          </cell>
        </row>
        <row r="250">
          <cell r="B250" t="str">
            <v>Galán-Sebastopol</v>
          </cell>
          <cell r="C250">
            <v>291000</v>
          </cell>
          <cell r="D250">
            <v>116.2</v>
          </cell>
          <cell r="E250">
            <v>20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B251" t="str">
            <v/>
          </cell>
        </row>
        <row r="252">
          <cell r="B252" t="str">
            <v>Lisama-Chimitá</v>
          </cell>
          <cell r="C252">
            <v>33015</v>
          </cell>
          <cell r="D252">
            <v>37.599999999999994</v>
          </cell>
          <cell r="E252">
            <v>16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B253" t="str">
            <v>Galán-Lisama</v>
          </cell>
          <cell r="C253">
            <v>44020</v>
          </cell>
          <cell r="D253">
            <v>60</v>
          </cell>
          <cell r="E253">
            <v>16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61">
          <cell r="B261" t="str">
            <v>Cartago-Yumbo</v>
          </cell>
          <cell r="C261">
            <v>56191.5</v>
          </cell>
          <cell r="D261">
            <v>157.69999999999999</v>
          </cell>
          <cell r="E261">
            <v>12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B262" t="str">
            <v>Pereira-Cartago</v>
          </cell>
          <cell r="C262">
            <v>19102</v>
          </cell>
          <cell r="D262">
            <v>22.5</v>
          </cell>
          <cell r="E262">
            <v>6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B263" t="str">
            <v>Manizales-Pereira</v>
          </cell>
          <cell r="C263">
            <v>17383</v>
          </cell>
          <cell r="D263">
            <v>61</v>
          </cell>
          <cell r="E263">
            <v>8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B264" t="str">
            <v>Salgar-Manizales</v>
          </cell>
          <cell r="C264">
            <v>19745</v>
          </cell>
          <cell r="D264">
            <v>124</v>
          </cell>
          <cell r="E264">
            <v>10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B265" t="str">
            <v/>
          </cell>
        </row>
        <row r="266">
          <cell r="B266" t="str">
            <v>Medellín-Cartago</v>
          </cell>
          <cell r="C266">
            <v>44200</v>
          </cell>
          <cell r="D266">
            <v>236</v>
          </cell>
          <cell r="E266">
            <v>10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B267" t="str">
            <v>Sebastopol-Medellín</v>
          </cell>
          <cell r="C267">
            <v>89250</v>
          </cell>
          <cell r="D267">
            <v>163.5</v>
          </cell>
          <cell r="E267">
            <v>12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B268" t="str">
            <v/>
          </cell>
        </row>
        <row r="269">
          <cell r="B269" t="str">
            <v>Gualanday-Neiva</v>
          </cell>
          <cell r="C269">
            <v>10000</v>
          </cell>
          <cell r="D269">
            <v>162.5</v>
          </cell>
          <cell r="E269">
            <v>10</v>
          </cell>
          <cell r="F269">
            <v>618.32683040275151</v>
          </cell>
          <cell r="G269">
            <v>6.1832683040275151E-2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B270" t="str">
            <v>Salgar-Gualanday</v>
          </cell>
          <cell r="C270">
            <v>23700</v>
          </cell>
          <cell r="D270">
            <v>168.5</v>
          </cell>
          <cell r="E270">
            <v>12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B271" t="str">
            <v/>
          </cell>
        </row>
        <row r="272">
          <cell r="B272" t="str">
            <v>Salgar-Mansilla</v>
          </cell>
          <cell r="C272">
            <v>108450</v>
          </cell>
          <cell r="D272">
            <v>109.4</v>
          </cell>
          <cell r="E272">
            <v>10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B273" t="str">
            <v/>
          </cell>
        </row>
        <row r="274">
          <cell r="B274" t="str">
            <v>Sebastopol-Salgar</v>
          </cell>
          <cell r="C274">
            <v>164550</v>
          </cell>
          <cell r="D274">
            <v>136.5</v>
          </cell>
          <cell r="E274">
            <v>20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B275" t="str">
            <v/>
          </cell>
        </row>
        <row r="276">
          <cell r="B276" t="str">
            <v>Sebastopol-Tocancipá</v>
          </cell>
          <cell r="C276">
            <v>25500</v>
          </cell>
          <cell r="D276">
            <v>257.2</v>
          </cell>
          <cell r="E276">
            <v>20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B277" t="str">
            <v/>
          </cell>
        </row>
        <row r="278">
          <cell r="B278" t="str">
            <v>Galán-Sebastopol</v>
          </cell>
          <cell r="C278">
            <v>291000</v>
          </cell>
          <cell r="D278">
            <v>116.2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B279" t="str">
            <v/>
          </cell>
        </row>
        <row r="280">
          <cell r="B280" t="str">
            <v>Lisama-Chimitá</v>
          </cell>
          <cell r="C280">
            <v>33015</v>
          </cell>
          <cell r="D280">
            <v>37.599999999999994</v>
          </cell>
          <cell r="E280">
            <v>16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</row>
        <row r="281">
          <cell r="B281" t="str">
            <v>Galán-Lisama</v>
          </cell>
          <cell r="C281">
            <v>44020</v>
          </cell>
          <cell r="D281">
            <v>60</v>
          </cell>
          <cell r="E281">
            <v>16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92">
          <cell r="B292" t="str">
            <v>Cartago-Yumbo</v>
          </cell>
          <cell r="C292">
            <v>56191.5</v>
          </cell>
          <cell r="D292">
            <v>157.69999999999999</v>
          </cell>
          <cell r="E292">
            <v>12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B293" t="str">
            <v>Pereira-Cartago</v>
          </cell>
          <cell r="C293">
            <v>19102</v>
          </cell>
          <cell r="D293">
            <v>22.5</v>
          </cell>
          <cell r="E293">
            <v>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B294" t="str">
            <v>Manizales-Pereira</v>
          </cell>
          <cell r="C294">
            <v>17383</v>
          </cell>
          <cell r="D294">
            <v>61</v>
          </cell>
          <cell r="E294">
            <v>8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</row>
        <row r="295">
          <cell r="B295" t="str">
            <v>Salgar-Manizales</v>
          </cell>
          <cell r="C295">
            <v>19745</v>
          </cell>
          <cell r="D295">
            <v>124</v>
          </cell>
          <cell r="E295">
            <v>10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</row>
        <row r="296">
          <cell r="B296" t="str">
            <v/>
          </cell>
        </row>
        <row r="297">
          <cell r="B297" t="str">
            <v>Medellín-Cartago</v>
          </cell>
          <cell r="C297">
            <v>44200</v>
          </cell>
          <cell r="D297">
            <v>236</v>
          </cell>
          <cell r="E297">
            <v>10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</row>
        <row r="298">
          <cell r="B298" t="str">
            <v>Sebastopol-Medellín</v>
          </cell>
          <cell r="C298">
            <v>89250</v>
          </cell>
          <cell r="D298">
            <v>163.5</v>
          </cell>
          <cell r="E298">
            <v>12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</row>
        <row r="299">
          <cell r="B299" t="str">
            <v/>
          </cell>
        </row>
        <row r="300">
          <cell r="B300" t="str">
            <v>Gualanday-Neiva</v>
          </cell>
          <cell r="C300">
            <v>10000</v>
          </cell>
          <cell r="D300">
            <v>162.5</v>
          </cell>
          <cell r="E300">
            <v>10</v>
          </cell>
          <cell r="F300">
            <v>43.726326268044431</v>
          </cell>
          <cell r="G300">
            <v>4.372632626804443E-3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</row>
        <row r="301">
          <cell r="B301" t="str">
            <v>Salgar-Gualanday</v>
          </cell>
          <cell r="C301">
            <v>23700</v>
          </cell>
          <cell r="D301">
            <v>168.5</v>
          </cell>
          <cell r="E301">
            <v>12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B302" t="str">
            <v/>
          </cell>
        </row>
        <row r="303">
          <cell r="B303" t="str">
            <v>Salgar-Mansilla</v>
          </cell>
          <cell r="C303">
            <v>108450</v>
          </cell>
          <cell r="D303">
            <v>109.4</v>
          </cell>
          <cell r="E303">
            <v>10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B304" t="str">
            <v/>
          </cell>
        </row>
        <row r="305">
          <cell r="B305" t="str">
            <v>Sebastopol-Salgar</v>
          </cell>
          <cell r="C305">
            <v>164550</v>
          </cell>
          <cell r="D305">
            <v>136.5</v>
          </cell>
          <cell r="E305">
            <v>20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B306" t="str">
            <v/>
          </cell>
        </row>
        <row r="307">
          <cell r="B307" t="str">
            <v>Sebastopol-Tocancipá</v>
          </cell>
          <cell r="C307">
            <v>25500</v>
          </cell>
          <cell r="D307">
            <v>257.2</v>
          </cell>
          <cell r="E307">
            <v>20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B308" t="str">
            <v/>
          </cell>
        </row>
        <row r="309">
          <cell r="B309" t="str">
            <v>Galán-Sebastopol</v>
          </cell>
          <cell r="C309">
            <v>291000</v>
          </cell>
          <cell r="D309">
            <v>116.2</v>
          </cell>
          <cell r="E309">
            <v>20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B310" t="str">
            <v/>
          </cell>
        </row>
        <row r="311">
          <cell r="B311" t="str">
            <v>Lisama-Chimitá</v>
          </cell>
          <cell r="C311">
            <v>33015</v>
          </cell>
          <cell r="D311">
            <v>37.599999999999994</v>
          </cell>
          <cell r="E311">
            <v>16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</row>
        <row r="312">
          <cell r="B312" t="str">
            <v>Galán-Lisama</v>
          </cell>
          <cell r="C312">
            <v>44020</v>
          </cell>
          <cell r="D312">
            <v>60</v>
          </cell>
          <cell r="E312">
            <v>16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</row>
      </sheetData>
      <sheetData sheetId="11"/>
      <sheetData sheetId="12">
        <row r="5">
          <cell r="E5" t="str">
            <v>Esc. Medio de demanda</v>
          </cell>
          <cell r="J5">
            <v>2</v>
          </cell>
          <cell r="L5">
            <v>1</v>
          </cell>
          <cell r="M5">
            <v>2</v>
          </cell>
          <cell r="N5">
            <v>3</v>
          </cell>
        </row>
        <row r="6">
          <cell r="J6">
            <v>0</v>
          </cell>
          <cell r="L6">
            <v>0</v>
          </cell>
          <cell r="M6">
            <v>1</v>
          </cell>
        </row>
        <row r="7">
          <cell r="J7">
            <v>2025</v>
          </cell>
        </row>
        <row r="10">
          <cell r="J10">
            <v>1</v>
          </cell>
        </row>
        <row r="11">
          <cell r="J11">
            <v>2</v>
          </cell>
        </row>
      </sheetData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O (2)"/>
      <sheetName val="PIB"/>
      <sheetName val="Exportaciones"/>
      <sheetName val="Importaciones"/>
      <sheetName val="Balanza comercial"/>
      <sheetName val="Inv Extranjera Directa"/>
      <sheetName val="IED"/>
      <sheetName val=" balanza comercial refineria"/>
      <sheetName val="CONSUMO"/>
      <sheetName val="escenarios oil"/>
      <sheetName val="REFINERIA"/>
      <sheetName val="BIOS"/>
      <sheetName val="Macroeconomicos"/>
      <sheetName val="Demanda Regional"/>
      <sheetName val="Reg. ACPM"/>
      <sheetName val="Reg. GM"/>
      <sheetName val="JET"/>
      <sheetName val="Consumo y Participacion Nodal"/>
      <sheetName val="ACPM Consumo &amp; Proyeccion"/>
      <sheetName val="Nodos-Combusti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0">
          <cell r="CW70" t="str">
            <v>01- Mamonal</v>
          </cell>
        </row>
        <row r="567">
          <cell r="A567" t="str">
            <v>01- Mamonal</v>
          </cell>
          <cell r="B567">
            <v>12704.975422427036</v>
          </cell>
          <cell r="C567">
            <v>14082.330782312925</v>
          </cell>
          <cell r="D567">
            <v>14735.733486943165</v>
          </cell>
          <cell r="E567">
            <v>15741.461111111112</v>
          </cell>
          <cell r="F567">
            <v>14091.890168970813</v>
          </cell>
          <cell r="G567">
            <v>13339.261111111111</v>
          </cell>
          <cell r="H567">
            <v>14174.587557603687</v>
          </cell>
          <cell r="I567">
            <v>14117.83256528418</v>
          </cell>
          <cell r="J567">
            <v>14535.795238095237</v>
          </cell>
          <cell r="K567">
            <v>14867.717357910908</v>
          </cell>
          <cell r="L567">
            <v>14950.61746031746</v>
          </cell>
          <cell r="M567">
            <v>14007.879416282642</v>
          </cell>
          <cell r="N567">
            <v>16540.873271889403</v>
          </cell>
          <cell r="O567">
            <v>15645.440886699507</v>
          </cell>
          <cell r="P567">
            <v>15862.143625192013</v>
          </cell>
          <cell r="Q567">
            <v>15710.053968253967</v>
          </cell>
          <cell r="R567">
            <v>13608.821044546852</v>
          </cell>
          <cell r="S567">
            <v>13815.720634920634</v>
          </cell>
          <cell r="T567">
            <v>12902.042242703534</v>
          </cell>
          <cell r="U567">
            <v>13906.601382488481</v>
          </cell>
          <cell r="V567">
            <v>14567.606349206351</v>
          </cell>
          <cell r="W567">
            <v>15157.346382488478</v>
          </cell>
          <cell r="X567">
            <v>13901.08650793651</v>
          </cell>
          <cell r="Y567">
            <v>12695.069124423962</v>
          </cell>
          <cell r="Z567">
            <v>13047.325115207374</v>
          </cell>
          <cell r="AA567">
            <v>13303.95493197279</v>
          </cell>
          <cell r="AB567">
            <v>13811.891520737328</v>
          </cell>
          <cell r="AC567">
            <v>14159.21507936508</v>
          </cell>
          <cell r="AD567">
            <v>12450.312596006144</v>
          </cell>
          <cell r="AE567">
            <v>13189.803968253967</v>
          </cell>
          <cell r="AF567">
            <v>12801.493087557603</v>
          </cell>
          <cell r="AG567">
            <v>10937.654362519203</v>
          </cell>
          <cell r="AH567">
            <v>13130.257134920636</v>
          </cell>
          <cell r="AI567">
            <v>13772.560514592933</v>
          </cell>
          <cell r="AJ567">
            <v>12938.233333333334</v>
          </cell>
          <cell r="AK567">
            <v>13120.936635944699</v>
          </cell>
          <cell r="AL567">
            <v>12006.096006144393</v>
          </cell>
          <cell r="AM567">
            <v>13120.316326530612</v>
          </cell>
          <cell r="AN567">
            <v>12900.622119815667</v>
          </cell>
          <cell r="AO567">
            <v>13287.329365079366</v>
          </cell>
          <cell r="AP567">
            <v>14482.599846390169</v>
          </cell>
          <cell r="AQ567">
            <v>12213.191269841269</v>
          </cell>
          <cell r="AR567">
            <v>13316.477726574502</v>
          </cell>
          <cell r="AS567">
            <v>12678.288018433181</v>
          </cell>
          <cell r="AT567">
            <v>13969.277777777777</v>
          </cell>
          <cell r="AU567">
            <v>14829.772350230414</v>
          </cell>
          <cell r="AV567">
            <v>12853.630634920635</v>
          </cell>
          <cell r="AW567">
            <v>13087.325522273422</v>
          </cell>
          <cell r="AX567">
            <v>13653.716820276497</v>
          </cell>
          <cell r="AY567">
            <v>14495.414430272111</v>
          </cell>
          <cell r="AZ567">
            <v>14106.831582181258</v>
          </cell>
          <cell r="BA567">
            <v>14247.611468253968</v>
          </cell>
          <cell r="BB567">
            <v>13465.820230414743</v>
          </cell>
          <cell r="BC567">
            <v>14582.062801587303</v>
          </cell>
          <cell r="BD567">
            <v>14352.922357910906</v>
          </cell>
          <cell r="BE567">
            <v>14107.910138248848</v>
          </cell>
          <cell r="BF567">
            <v>18984.94158730159</v>
          </cell>
          <cell r="BG567">
            <v>20629.436958525344</v>
          </cell>
          <cell r="BH567">
            <v>21738.360317460316</v>
          </cell>
          <cell r="BI567">
            <v>22134.756820276496</v>
          </cell>
          <cell r="BJ567">
            <v>20259.12008448541</v>
          </cell>
          <cell r="BK567">
            <v>28269.343004926108</v>
          </cell>
          <cell r="BL567">
            <v>29319.231459293394</v>
          </cell>
          <cell r="BM567">
            <v>16077.305904761904</v>
          </cell>
          <cell r="BN567">
            <v>12254.911267281104</v>
          </cell>
          <cell r="BO567">
            <v>12029.571507936507</v>
          </cell>
          <cell r="BP567">
            <v>11542.499270353304</v>
          </cell>
          <cell r="BQ567">
            <v>13636.306804915517</v>
          </cell>
          <cell r="BR567">
            <v>13187.109111111113</v>
          </cell>
          <cell r="BS567">
            <v>13150.7457296467</v>
          </cell>
          <cell r="BT567">
            <v>13160.645269841269</v>
          </cell>
          <cell r="BU567">
            <v>13952.683978494626</v>
          </cell>
        </row>
        <row r="568">
          <cell r="A568" t="str">
            <v>02- Baranoa</v>
          </cell>
          <cell r="B568">
            <v>8966.3956835637473</v>
          </cell>
          <cell r="C568">
            <v>9442.8754251700684</v>
          </cell>
          <cell r="D568">
            <v>9757.7841781874049</v>
          </cell>
          <cell r="E568">
            <v>8998.7841269841265</v>
          </cell>
          <cell r="F568">
            <v>9349.1597542242707</v>
          </cell>
          <cell r="G568">
            <v>9475.4841269841254</v>
          </cell>
          <cell r="H568">
            <v>9063.6013824884794</v>
          </cell>
          <cell r="I568">
            <v>9634.3087557603685</v>
          </cell>
          <cell r="J568">
            <v>9994.5420634920629</v>
          </cell>
          <cell r="K568">
            <v>7654.6129032258068</v>
          </cell>
          <cell r="L568">
            <v>9707.1865079365089</v>
          </cell>
          <cell r="M568">
            <v>10434.215053763441</v>
          </cell>
          <cell r="N568">
            <v>8133.1528417818745</v>
          </cell>
          <cell r="O568">
            <v>8930.6403940886703</v>
          </cell>
          <cell r="P568">
            <v>10266.42396313364</v>
          </cell>
          <cell r="Q568">
            <v>8917.8190476190466</v>
          </cell>
          <cell r="R568">
            <v>8520.5107526881711</v>
          </cell>
          <cell r="S568">
            <v>9972.0904761904749</v>
          </cell>
          <cell r="T568">
            <v>9206.5522273425504</v>
          </cell>
          <cell r="U568">
            <v>8401.5199692780334</v>
          </cell>
          <cell r="V568">
            <v>9656.6634920634915</v>
          </cell>
          <cell r="W568">
            <v>8574.3817204301067</v>
          </cell>
          <cell r="X568">
            <v>10250.742063492064</v>
          </cell>
          <cell r="Y568">
            <v>8935.9447235023054</v>
          </cell>
          <cell r="Z568">
            <v>9623.0284178187394</v>
          </cell>
          <cell r="AA568">
            <v>9943.6020408163276</v>
          </cell>
          <cell r="AB568">
            <v>9544.9923195084484</v>
          </cell>
          <cell r="AC568">
            <v>9157.9087301587297</v>
          </cell>
          <cell r="AD568">
            <v>8388.7511520737335</v>
          </cell>
          <cell r="AE568">
            <v>8234.9888888888891</v>
          </cell>
          <cell r="AF568">
            <v>8293.5898617511521</v>
          </cell>
          <cell r="AG568">
            <v>7904.3425499231953</v>
          </cell>
          <cell r="AH568">
            <v>8230.8182539682548</v>
          </cell>
          <cell r="AI568">
            <v>9239.6766513056846</v>
          </cell>
          <cell r="AJ568">
            <v>8911.0680952380953</v>
          </cell>
          <cell r="AK568">
            <v>7840.3443701996921</v>
          </cell>
          <cell r="AL568">
            <v>7164.715821812596</v>
          </cell>
          <cell r="AM568">
            <v>8576.2117431972783</v>
          </cell>
          <cell r="AN568">
            <v>7341.0637480798769</v>
          </cell>
          <cell r="AO568">
            <v>7764.1222301587295</v>
          </cell>
          <cell r="AP568">
            <v>7434.9761904761899</v>
          </cell>
          <cell r="AQ568">
            <v>7052.8325396825394</v>
          </cell>
          <cell r="AR568">
            <v>7881.8364055299544</v>
          </cell>
          <cell r="AS568">
            <v>7840.6036866359445</v>
          </cell>
          <cell r="AT568">
            <v>8179.4666666666662</v>
          </cell>
          <cell r="AU568">
            <v>8475.6136712749612</v>
          </cell>
          <cell r="AV568">
            <v>8225.3190476190466</v>
          </cell>
          <cell r="AW568">
            <v>7800.1359447004606</v>
          </cell>
          <cell r="AX568">
            <v>7881.0291858678956</v>
          </cell>
          <cell r="AY568">
            <v>8128.3903061224491</v>
          </cell>
          <cell r="AZ568">
            <v>8306.8648233486947</v>
          </cell>
          <cell r="BA568">
            <v>8009.6134920634922</v>
          </cell>
          <cell r="BB568">
            <v>7671.7980030721974</v>
          </cell>
          <cell r="BC568">
            <v>7690.0904761904767</v>
          </cell>
          <cell r="BD568">
            <v>8044.5099846390167</v>
          </cell>
          <cell r="BE568">
            <v>7669.5783410138256</v>
          </cell>
          <cell r="BF568">
            <v>8561.5174603174601</v>
          </cell>
          <cell r="BG568">
            <v>12053.7910906298</v>
          </cell>
          <cell r="BH568">
            <v>10171.114285714286</v>
          </cell>
          <cell r="BI568">
            <v>10688.059761904762</v>
          </cell>
          <cell r="BJ568">
            <v>8173.8003072196625</v>
          </cell>
          <cell r="BK568">
            <v>8859.2110016420356</v>
          </cell>
          <cell r="BL568">
            <v>9228.1113671274961</v>
          </cell>
          <cell r="BM568">
            <v>9324.0936507936512</v>
          </cell>
          <cell r="BN568">
            <v>8444.2580645161288</v>
          </cell>
          <cell r="BO568">
            <v>8923.592063492064</v>
          </cell>
          <cell r="BP568">
            <v>8512.1947004608301</v>
          </cell>
          <cell r="BQ568">
            <v>9128.4600614439314</v>
          </cell>
          <cell r="BR568">
            <v>9597.0960317460322</v>
          </cell>
          <cell r="BS568">
            <v>9132.5030721966214</v>
          </cell>
          <cell r="BT568">
            <v>9580.6501507936518</v>
          </cell>
          <cell r="BU568">
            <v>8637.2365591397847</v>
          </cell>
        </row>
        <row r="569">
          <cell r="A569" t="str">
            <v>03- Galán</v>
          </cell>
          <cell r="B569">
            <v>130.64132104454686</v>
          </cell>
          <cell r="C569">
            <v>158.59438775510202</v>
          </cell>
          <cell r="D569">
            <v>174.4047619047619</v>
          </cell>
          <cell r="E569">
            <v>214.97380952380951</v>
          </cell>
          <cell r="F569">
            <v>207.21735791090632</v>
          </cell>
          <cell r="G569">
            <v>196.80793650793652</v>
          </cell>
          <cell r="H569">
            <v>226.79339477726575</v>
          </cell>
          <cell r="I569">
            <v>249.06221198156683</v>
          </cell>
          <cell r="J569">
            <v>232.67380952380952</v>
          </cell>
          <cell r="K569">
            <v>241.88248847926269</v>
          </cell>
          <cell r="L569">
            <v>245.59603174603174</v>
          </cell>
          <cell r="M569">
            <v>210.70583717357911</v>
          </cell>
          <cell r="N569">
            <v>183.31643625192012</v>
          </cell>
          <cell r="O569">
            <v>191.18472906403943</v>
          </cell>
          <cell r="P569">
            <v>139.75268817204301</v>
          </cell>
          <cell r="Q569">
            <v>178.07698412698412</v>
          </cell>
          <cell r="R569">
            <v>175.53763440860217</v>
          </cell>
          <cell r="S569">
            <v>155.29365079365078</v>
          </cell>
          <cell r="T569">
            <v>129.75960061443934</v>
          </cell>
          <cell r="U569">
            <v>193.83486943164363</v>
          </cell>
          <cell r="V569">
            <v>0</v>
          </cell>
          <cell r="W569">
            <v>0</v>
          </cell>
          <cell r="X569">
            <v>2.3809523809523809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135.47849462365591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17.460317460317462</v>
          </cell>
          <cell r="BP569">
            <v>112.90322580645162</v>
          </cell>
          <cell r="BQ569">
            <v>79.140552995391701</v>
          </cell>
          <cell r="BR569">
            <v>166.92539682539683</v>
          </cell>
          <cell r="BS569">
            <v>80.784946236559151</v>
          </cell>
          <cell r="BT569">
            <v>0</v>
          </cell>
          <cell r="BU569">
            <v>0</v>
          </cell>
        </row>
        <row r="570">
          <cell r="A570" t="str">
            <v>04- Lisama</v>
          </cell>
          <cell r="B570">
            <v>5694.9009216589866</v>
          </cell>
          <cell r="C570">
            <v>5904.5493197278911</v>
          </cell>
          <cell r="D570">
            <v>5267.4861674347158</v>
          </cell>
          <cell r="E570">
            <v>4767.1928571428571</v>
          </cell>
          <cell r="F570">
            <v>5164.2273425499234</v>
          </cell>
          <cell r="G570">
            <v>5510.3912698412705</v>
          </cell>
          <cell r="H570">
            <v>5801.6996927803375</v>
          </cell>
          <cell r="I570">
            <v>5939.8709677419356</v>
          </cell>
          <cell r="J570">
            <v>5720.2769841269846</v>
          </cell>
          <cell r="K570">
            <v>6720.2580645161288</v>
          </cell>
          <cell r="L570">
            <v>5627.2190476190472</v>
          </cell>
          <cell r="M570">
            <v>5738.6658986175116</v>
          </cell>
          <cell r="N570">
            <v>6879.903993855607</v>
          </cell>
          <cell r="O570">
            <v>5454.8825944170767</v>
          </cell>
          <cell r="P570">
            <v>5504.7319508448536</v>
          </cell>
          <cell r="Q570">
            <v>5079.6976190476189</v>
          </cell>
          <cell r="R570">
            <v>5100.7596006144395</v>
          </cell>
          <cell r="S570">
            <v>5531.3444444444449</v>
          </cell>
          <cell r="T570">
            <v>5630.8533026113664</v>
          </cell>
          <cell r="U570">
            <v>6153.7304147465438</v>
          </cell>
          <cell r="V570">
            <v>6056.9285714285706</v>
          </cell>
          <cell r="W570">
            <v>5577.029953917051</v>
          </cell>
          <cell r="X570">
            <v>6001.2530317460323</v>
          </cell>
          <cell r="Y570">
            <v>5894.9470046082943</v>
          </cell>
          <cell r="Z570">
            <v>5695.7219662058369</v>
          </cell>
          <cell r="AA570">
            <v>6087.9676870748299</v>
          </cell>
          <cell r="AB570">
            <v>5437.0261136712752</v>
          </cell>
          <cell r="AC570">
            <v>6246.0936507936512</v>
          </cell>
          <cell r="AD570">
            <v>5753.0714285714284</v>
          </cell>
          <cell r="AE570">
            <v>6263.0619047619048</v>
          </cell>
          <cell r="AF570">
            <v>6833.9961904761903</v>
          </cell>
          <cell r="AG570">
            <v>6410.8486943164362</v>
          </cell>
          <cell r="AH570">
            <v>6265.7650793650791</v>
          </cell>
          <cell r="AI570">
            <v>6716.2319508448536</v>
          </cell>
          <cell r="AJ570">
            <v>6789.0206349206355</v>
          </cell>
          <cell r="AK570">
            <v>5982.2373271889401</v>
          </cell>
          <cell r="AL570">
            <v>5979.8018433179723</v>
          </cell>
          <cell r="AM570">
            <v>6353.0765306122457</v>
          </cell>
          <cell r="AN570">
            <v>5874.9784946236559</v>
          </cell>
          <cell r="AO570">
            <v>6007.1230158730159</v>
          </cell>
          <cell r="AP570">
            <v>5517.794930875576</v>
          </cell>
          <cell r="AQ570">
            <v>6071.3206349206348</v>
          </cell>
          <cell r="AR570">
            <v>6459.8809523809523</v>
          </cell>
          <cell r="AS570">
            <v>6199.2043010752695</v>
          </cell>
          <cell r="AT570">
            <v>6757.596111111111</v>
          </cell>
          <cell r="AU570">
            <v>7229.3878648233485</v>
          </cell>
          <cell r="AV570">
            <v>7188.7920634920629</v>
          </cell>
          <cell r="AW570">
            <v>6973.1228878648235</v>
          </cell>
          <cell r="AX570">
            <v>6313.0975422427036</v>
          </cell>
          <cell r="AY570">
            <v>7041.3545918367354</v>
          </cell>
          <cell r="AZ570">
            <v>6530.4854070660531</v>
          </cell>
          <cell r="BA570">
            <v>6646.7865079365083</v>
          </cell>
          <cell r="BB570">
            <v>6713.7826420890933</v>
          </cell>
          <cell r="BC570">
            <v>6888.0817460317458</v>
          </cell>
          <cell r="BD570">
            <v>7455.7119815668202</v>
          </cell>
          <cell r="BE570">
            <v>6983.224270353302</v>
          </cell>
          <cell r="BF570">
            <v>8314.8253968253957</v>
          </cell>
          <cell r="BG570">
            <v>8869.3333333333321</v>
          </cell>
          <cell r="BH570">
            <v>7873.3527777777781</v>
          </cell>
          <cell r="BI570">
            <v>7719.7081413210444</v>
          </cell>
          <cell r="BJ570">
            <v>7056.7035330261142</v>
          </cell>
          <cell r="BK570">
            <v>7307.3399014778324</v>
          </cell>
          <cell r="BL570">
            <v>6536.1328725038402</v>
          </cell>
          <cell r="BM570">
            <v>6864.330317460317</v>
          </cell>
          <cell r="BN570">
            <v>6321.2450153609834</v>
          </cell>
          <cell r="BO570">
            <v>6447.554761904762</v>
          </cell>
          <cell r="BP570">
            <v>5813.0998463901688</v>
          </cell>
          <cell r="BQ570">
            <v>6827.3149001536094</v>
          </cell>
          <cell r="BR570">
            <v>7065.034920634921</v>
          </cell>
          <cell r="BS570">
            <v>6790.3809523809523</v>
          </cell>
          <cell r="BT570">
            <v>7080.200952380952</v>
          </cell>
          <cell r="BU570">
            <v>6902.1397849462364</v>
          </cell>
        </row>
        <row r="571">
          <cell r="A571" t="str">
            <v>05- Ayacucho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</row>
        <row r="572">
          <cell r="A572" t="str">
            <v>06- Chimitá</v>
          </cell>
          <cell r="B572">
            <v>3913.7135176651309</v>
          </cell>
          <cell r="C572">
            <v>4616.0323129251701</v>
          </cell>
          <cell r="D572">
            <v>5308.5399385560677</v>
          </cell>
          <cell r="E572">
            <v>5306.7825396825392</v>
          </cell>
          <cell r="F572">
            <v>5606.0460829493086</v>
          </cell>
          <cell r="G572">
            <v>5946.2880952380956</v>
          </cell>
          <cell r="H572">
            <v>6031.6351766513053</v>
          </cell>
          <cell r="I572">
            <v>6331.2857142857138</v>
          </cell>
          <cell r="J572">
            <v>6319.7158730158726</v>
          </cell>
          <cell r="K572">
            <v>5945.098310291859</v>
          </cell>
          <cell r="L572">
            <v>6188.6365079365078</v>
          </cell>
          <cell r="M572">
            <v>5761.1167434715826</v>
          </cell>
          <cell r="N572">
            <v>6216.6152073732719</v>
          </cell>
          <cell r="O572">
            <v>6600.7397372742198</v>
          </cell>
          <cell r="P572">
            <v>6628.4984639016893</v>
          </cell>
          <cell r="Q572">
            <v>6329.1714285714288</v>
          </cell>
          <cell r="R572">
            <v>6239.8625192012296</v>
          </cell>
          <cell r="S572">
            <v>6223.1277777777777</v>
          </cell>
          <cell r="T572">
            <v>6087.0798771121354</v>
          </cell>
          <cell r="U572">
            <v>6353.3102918586792</v>
          </cell>
          <cell r="V572">
            <v>6249.8682539682541</v>
          </cell>
          <cell r="W572">
            <v>6206.7235023041476</v>
          </cell>
          <cell r="X572">
            <v>6124.870634920635</v>
          </cell>
          <cell r="Y572">
            <v>5522.4462365591398</v>
          </cell>
          <cell r="Z572">
            <v>5766.3156682027648</v>
          </cell>
          <cell r="AA572">
            <v>6266.6318027210882</v>
          </cell>
          <cell r="AB572">
            <v>5768.34178187404</v>
          </cell>
          <cell r="AC572">
            <v>6586.1746031746034</v>
          </cell>
          <cell r="AD572">
            <v>6288.8394777265748</v>
          </cell>
          <cell r="AE572">
            <v>6054.7285714285708</v>
          </cell>
          <cell r="AF572">
            <v>6442.4608218125959</v>
          </cell>
          <cell r="AG572">
            <v>6038.4715821812597</v>
          </cell>
          <cell r="AH572">
            <v>6406.9261904761906</v>
          </cell>
          <cell r="AI572">
            <v>6775.2365514592939</v>
          </cell>
          <cell r="AJ572">
            <v>6713.7722063492074</v>
          </cell>
          <cell r="AK572">
            <v>5760.8363978494626</v>
          </cell>
          <cell r="AL572">
            <v>6237.4354838709678</v>
          </cell>
          <cell r="AM572">
            <v>6708.7023809523807</v>
          </cell>
          <cell r="AN572">
            <v>6013.4109062980033</v>
          </cell>
          <cell r="AO572">
            <v>6081.7912698412702</v>
          </cell>
          <cell r="AP572">
            <v>6326.0360983102919</v>
          </cell>
          <cell r="AQ572">
            <v>5836.9269841269843</v>
          </cell>
          <cell r="AR572">
            <v>6359.5129493087561</v>
          </cell>
          <cell r="AS572">
            <v>6466.4308755760367</v>
          </cell>
          <cell r="AT572">
            <v>7199.9587301587298</v>
          </cell>
          <cell r="AU572">
            <v>6989.6006067588332</v>
          </cell>
          <cell r="AV572">
            <v>6803.5015873015882</v>
          </cell>
          <cell r="AW572">
            <v>6757.2834101382487</v>
          </cell>
          <cell r="AX572">
            <v>6524.9400921658989</v>
          </cell>
          <cell r="AY572">
            <v>7188.0654761904761</v>
          </cell>
          <cell r="AZ572">
            <v>6724.0875576036869</v>
          </cell>
          <cell r="BA572">
            <v>7105.0619047619048</v>
          </cell>
          <cell r="BB572">
            <v>6889.1996927803375</v>
          </cell>
          <cell r="BC572">
            <v>7051.1277777777777</v>
          </cell>
          <cell r="BD572">
            <v>7023.2473118279568</v>
          </cell>
          <cell r="BE572">
            <v>6980.7311827956983</v>
          </cell>
          <cell r="BF572">
            <v>8920.4896825396827</v>
          </cell>
          <cell r="BG572">
            <v>9884.8440092165893</v>
          </cell>
          <cell r="BH572">
            <v>9821.8436507936512</v>
          </cell>
          <cell r="BI572">
            <v>9063.1881720430101</v>
          </cell>
          <cell r="BJ572">
            <v>8327.0791090629791</v>
          </cell>
          <cell r="BK572">
            <v>8993.2118226600996</v>
          </cell>
          <cell r="BL572">
            <v>8456.0975422427036</v>
          </cell>
          <cell r="BM572">
            <v>9088.2904761904756</v>
          </cell>
          <cell r="BN572">
            <v>8202.1843317972343</v>
          </cell>
          <cell r="BO572">
            <v>8031.6992063492062</v>
          </cell>
          <cell r="BP572">
            <v>6825.5130568356371</v>
          </cell>
          <cell r="BQ572">
            <v>8429.9370199692785</v>
          </cell>
          <cell r="BR572">
            <v>8729.4222380952378</v>
          </cell>
          <cell r="BS572">
            <v>8184.5775729646693</v>
          </cell>
          <cell r="BT572">
            <v>8463.3650793650795</v>
          </cell>
          <cell r="BU572">
            <v>8342.7281105990787</v>
          </cell>
        </row>
        <row r="573">
          <cell r="A573" t="str">
            <v>07- Sebastopol</v>
          </cell>
          <cell r="B573">
            <v>833.03917050691246</v>
          </cell>
          <cell r="C573">
            <v>905.35034013605434</v>
          </cell>
          <cell r="D573">
            <v>926.96466973886334</v>
          </cell>
          <cell r="E573">
            <v>793.52936507936511</v>
          </cell>
          <cell r="F573">
            <v>1048.331797235023</v>
          </cell>
          <cell r="G573">
            <v>874.34761904761911</v>
          </cell>
          <cell r="H573">
            <v>897.46390168970822</v>
          </cell>
          <cell r="I573">
            <v>953.57142857142856</v>
          </cell>
          <cell r="J573">
            <v>1001.5896825396826</v>
          </cell>
          <cell r="K573">
            <v>1352.0768049155147</v>
          </cell>
          <cell r="L573">
            <v>964.63095238095241</v>
          </cell>
          <cell r="M573">
            <v>808.04838709677415</v>
          </cell>
          <cell r="N573">
            <v>1079.3379416282642</v>
          </cell>
          <cell r="O573">
            <v>1911.9244663382594</v>
          </cell>
          <cell r="P573">
            <v>875.15975422427039</v>
          </cell>
          <cell r="Q573">
            <v>935.45079365079368</v>
          </cell>
          <cell r="R573">
            <v>1447.5130568356376</v>
          </cell>
          <cell r="S573">
            <v>1451.8388888888887</v>
          </cell>
          <cell r="T573">
            <v>1054.6774193548388</v>
          </cell>
          <cell r="U573">
            <v>855.47542242703537</v>
          </cell>
          <cell r="V573">
            <v>883.16825396825391</v>
          </cell>
          <cell r="W573">
            <v>933.94162826420893</v>
          </cell>
          <cell r="X573">
            <v>851.51349206349209</v>
          </cell>
          <cell r="Y573">
            <v>995.11751152073737</v>
          </cell>
          <cell r="Z573">
            <v>852.81259600614442</v>
          </cell>
          <cell r="AA573">
            <v>806.91326530612241</v>
          </cell>
          <cell r="AB573">
            <v>745.5599078341013</v>
          </cell>
          <cell r="AC573">
            <v>860.6484126984127</v>
          </cell>
          <cell r="AD573">
            <v>797.48847926267285</v>
          </cell>
          <cell r="AE573">
            <v>912.37619047619046</v>
          </cell>
          <cell r="AF573">
            <v>746.87480798771116</v>
          </cell>
          <cell r="AG573">
            <v>697.78725038402467</v>
          </cell>
          <cell r="AH573">
            <v>961.25793650793651</v>
          </cell>
          <cell r="AI573">
            <v>819.78264208909366</v>
          </cell>
          <cell r="AJ573">
            <v>761.69841269841277</v>
          </cell>
          <cell r="AK573">
            <v>712.07296466973889</v>
          </cell>
          <cell r="AL573">
            <v>632.46543778801845</v>
          </cell>
          <cell r="AM573">
            <v>734.50255102040808</v>
          </cell>
          <cell r="AN573">
            <v>895.71658986175112</v>
          </cell>
          <cell r="AO573">
            <v>696.50555555555559</v>
          </cell>
          <cell r="AP573">
            <v>943.10061443932409</v>
          </cell>
          <cell r="AQ573">
            <v>603.37936507936513</v>
          </cell>
          <cell r="AR573">
            <v>711.86175115207379</v>
          </cell>
          <cell r="AS573">
            <v>644.39938556067591</v>
          </cell>
          <cell r="AT573">
            <v>695.69603174603185</v>
          </cell>
          <cell r="AU573">
            <v>1171.8909370199692</v>
          </cell>
          <cell r="AV573">
            <v>848.568253968254</v>
          </cell>
          <cell r="AW573">
            <v>1085.6075268817206</v>
          </cell>
          <cell r="AX573">
            <v>870.0184331797235</v>
          </cell>
          <cell r="AY573">
            <v>1015.3537414965987</v>
          </cell>
          <cell r="AZ573">
            <v>954.3394777265745</v>
          </cell>
          <cell r="BA573">
            <v>977.16349206349207</v>
          </cell>
          <cell r="BB573">
            <v>983.38018433179718</v>
          </cell>
          <cell r="BC573">
            <v>1075.1357142857144</v>
          </cell>
          <cell r="BD573">
            <v>1215.9178187403993</v>
          </cell>
          <cell r="BE573">
            <v>1136.5015360983102</v>
          </cell>
          <cell r="BF573">
            <v>1659.3468253968254</v>
          </cell>
          <cell r="BG573">
            <v>2738.9546850998463</v>
          </cell>
          <cell r="BH573">
            <v>1792.1341269841271</v>
          </cell>
          <cell r="BI573">
            <v>1483.3026113671276</v>
          </cell>
          <cell r="BJ573">
            <v>2433.2672811059906</v>
          </cell>
          <cell r="BK573">
            <v>1946.6518883415436</v>
          </cell>
          <cell r="BL573">
            <v>1638.36866359447</v>
          </cell>
          <cell r="BM573">
            <v>1407.9880952380952</v>
          </cell>
          <cell r="BN573">
            <v>1338.3095238095239</v>
          </cell>
          <cell r="BO573">
            <v>1422.1698412698413</v>
          </cell>
          <cell r="BP573">
            <v>1224.6589861751152</v>
          </cell>
          <cell r="BQ573">
            <v>1601.2826420890938</v>
          </cell>
          <cell r="BR573">
            <v>1612.4150793650795</v>
          </cell>
          <cell r="BS573">
            <v>1575.1321044546851</v>
          </cell>
          <cell r="BT573">
            <v>1679.8678571428572</v>
          </cell>
          <cell r="BU573">
            <v>1722.1943164362519</v>
          </cell>
        </row>
        <row r="574">
          <cell r="A574" t="str">
            <v>08- Salgar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50.691244239631331</v>
          </cell>
          <cell r="Z574">
            <v>333.71735791090629</v>
          </cell>
          <cell r="AA574">
            <v>480.20408163265307</v>
          </cell>
          <cell r="AB574">
            <v>401.25960061443931</v>
          </cell>
          <cell r="AC574">
            <v>463.28571428571433</v>
          </cell>
          <cell r="AD574">
            <v>710.04608294930881</v>
          </cell>
          <cell r="AE574">
            <v>759.64444444444439</v>
          </cell>
          <cell r="AF574">
            <v>1017.3763440860215</v>
          </cell>
          <cell r="AG574">
            <v>1093.189708141321</v>
          </cell>
          <cell r="AH574">
            <v>1107.7642857142857</v>
          </cell>
          <cell r="AI574">
            <v>1061.7649769585253</v>
          </cell>
          <cell r="AJ574">
            <v>1133.3428571428572</v>
          </cell>
          <cell r="AK574">
            <v>947.11367127496158</v>
          </cell>
          <cell r="AL574">
            <v>1038.6328725038402</v>
          </cell>
          <cell r="AM574">
            <v>1118.6887755102041</v>
          </cell>
          <cell r="AN574">
            <v>1076.9431643625192</v>
          </cell>
          <cell r="AO574">
            <v>1086.5190476190476</v>
          </cell>
          <cell r="AP574">
            <v>976.37941628264207</v>
          </cell>
          <cell r="AQ574">
            <v>983.7460317460318</v>
          </cell>
          <cell r="AR574">
            <v>1208.815668202765</v>
          </cell>
          <cell r="AS574">
            <v>1083.2096774193549</v>
          </cell>
          <cell r="AT574">
            <v>1060.3015873015872</v>
          </cell>
          <cell r="AU574">
            <v>986.83870967741939</v>
          </cell>
          <cell r="AV574">
            <v>767.06190476190466</v>
          </cell>
          <cell r="AW574">
            <v>635.56298003072197</v>
          </cell>
          <cell r="AX574">
            <v>604.47772657450071</v>
          </cell>
          <cell r="AY574">
            <v>660.2380952380953</v>
          </cell>
          <cell r="AZ574">
            <v>603.48694316436251</v>
          </cell>
          <cell r="BA574">
            <v>653.97222222222229</v>
          </cell>
          <cell r="BB574">
            <v>624.37788018433184</v>
          </cell>
          <cell r="BC574">
            <v>689.16666666666663</v>
          </cell>
          <cell r="BD574">
            <v>645.97542242703537</v>
          </cell>
          <cell r="BE574">
            <v>647.28110599078343</v>
          </cell>
          <cell r="BF574">
            <v>777.13650793650788</v>
          </cell>
          <cell r="BG574">
            <v>866.35944700460834</v>
          </cell>
          <cell r="BH574">
            <v>737.16666666666663</v>
          </cell>
          <cell r="BI574">
            <v>609.61443932411669</v>
          </cell>
          <cell r="BJ574">
            <v>615.58141321044548</v>
          </cell>
          <cell r="BK574">
            <v>683.44745484400653</v>
          </cell>
          <cell r="BL574">
            <v>519.81105990783408</v>
          </cell>
          <cell r="BM574">
            <v>620.39761904761906</v>
          </cell>
          <cell r="BN574">
            <v>570.7380952380953</v>
          </cell>
          <cell r="BO574">
            <v>641.88095238095241</v>
          </cell>
          <cell r="BP574">
            <v>530.43394777265746</v>
          </cell>
          <cell r="BQ574">
            <v>709.45622119815675</v>
          </cell>
          <cell r="BR574">
            <v>673.36428571428576</v>
          </cell>
          <cell r="BS574">
            <v>600.95007680491551</v>
          </cell>
          <cell r="BT574">
            <v>701.20158730158732</v>
          </cell>
          <cell r="BU574">
            <v>655.35714285714278</v>
          </cell>
        </row>
        <row r="575">
          <cell r="A575" t="str">
            <v>09- Mansilla</v>
          </cell>
          <cell r="B575">
            <v>15901.409370199694</v>
          </cell>
          <cell r="C575">
            <v>17968.708333333332</v>
          </cell>
          <cell r="D575">
            <v>17589.616743471583</v>
          </cell>
          <cell r="E575">
            <v>17666.212698412699</v>
          </cell>
          <cell r="F575">
            <v>19238.938341013825</v>
          </cell>
          <cell r="G575">
            <v>18178.096825396828</v>
          </cell>
          <cell r="H575">
            <v>17759.17050691244</v>
          </cell>
          <cell r="I575">
            <v>19879.609062980031</v>
          </cell>
          <cell r="J575">
            <v>19890.538095238098</v>
          </cell>
          <cell r="K575">
            <v>20237.241167434717</v>
          </cell>
          <cell r="L575">
            <v>19894.532539682539</v>
          </cell>
          <cell r="M575">
            <v>18451.421658986175</v>
          </cell>
          <cell r="N575">
            <v>18660.814900153611</v>
          </cell>
          <cell r="O575">
            <v>21202.272577996715</v>
          </cell>
          <cell r="P575">
            <v>21642.448540706606</v>
          </cell>
          <cell r="Q575">
            <v>21121.503968253968</v>
          </cell>
          <cell r="R575">
            <v>22728.276497695853</v>
          </cell>
          <cell r="S575">
            <v>21946.35658730159</v>
          </cell>
          <cell r="T575">
            <v>20025.079109062979</v>
          </cell>
          <cell r="U575">
            <v>21106.750384024577</v>
          </cell>
          <cell r="V575">
            <v>24888.920634920632</v>
          </cell>
          <cell r="W575">
            <v>23823.893233486942</v>
          </cell>
          <cell r="X575">
            <v>24896.152833333334</v>
          </cell>
          <cell r="Y575">
            <v>24174.672811059907</v>
          </cell>
          <cell r="Z575">
            <v>22715.428571428572</v>
          </cell>
          <cell r="AA575">
            <v>24907.549319727892</v>
          </cell>
          <cell r="AB575">
            <v>18409.642857142859</v>
          </cell>
          <cell r="AC575">
            <v>25936.436507936509</v>
          </cell>
          <cell r="AD575">
            <v>23822.629800307215</v>
          </cell>
          <cell r="AE575">
            <v>23721.355166666664</v>
          </cell>
          <cell r="AF575">
            <v>21009.965437788022</v>
          </cell>
          <cell r="AG575">
            <v>20802.884024577572</v>
          </cell>
          <cell r="AH575">
            <v>24681.569047619047</v>
          </cell>
          <cell r="AI575">
            <v>23465.106820276495</v>
          </cell>
          <cell r="AJ575">
            <v>22606.969047619048</v>
          </cell>
          <cell r="AK575">
            <v>24188.880230414747</v>
          </cell>
          <cell r="AL575">
            <v>24073.023079877112</v>
          </cell>
          <cell r="AM575">
            <v>22739.140306122448</v>
          </cell>
          <cell r="AN575">
            <v>21799.813748079876</v>
          </cell>
          <cell r="AO575">
            <v>21550.366825396824</v>
          </cell>
          <cell r="AP575">
            <v>22803.55529953917</v>
          </cell>
          <cell r="AQ575">
            <v>19327.096714285712</v>
          </cell>
          <cell r="AR575">
            <v>22891.457757296466</v>
          </cell>
          <cell r="AS575">
            <v>21566.664400921662</v>
          </cell>
          <cell r="AT575">
            <v>23034.559285714284</v>
          </cell>
          <cell r="AU575">
            <v>22885.441927803378</v>
          </cell>
          <cell r="AV575">
            <v>21804.684126984128</v>
          </cell>
          <cell r="AW575">
            <v>22984.625960061443</v>
          </cell>
          <cell r="AX575">
            <v>20161.241167434717</v>
          </cell>
          <cell r="AY575">
            <v>22630.827380952382</v>
          </cell>
          <cell r="AZ575">
            <v>19684.837941628262</v>
          </cell>
          <cell r="BA575">
            <v>19803.149166666666</v>
          </cell>
          <cell r="BB575">
            <v>19315.627265745006</v>
          </cell>
          <cell r="BC575">
            <v>19229.490746031748</v>
          </cell>
          <cell r="BD575">
            <v>21208.366006144392</v>
          </cell>
          <cell r="BE575">
            <v>20447.040860215053</v>
          </cell>
          <cell r="BF575">
            <v>23195.245476190474</v>
          </cell>
          <cell r="BG575">
            <v>22601.279416282643</v>
          </cell>
          <cell r="BH575">
            <v>19432.426587301587</v>
          </cell>
          <cell r="BI575">
            <v>19889.559754224269</v>
          </cell>
          <cell r="BJ575">
            <v>19395.857450076805</v>
          </cell>
          <cell r="BK575">
            <v>19706.328653530378</v>
          </cell>
          <cell r="BL575">
            <v>18256.685407066052</v>
          </cell>
          <cell r="BM575">
            <v>18935.459634920633</v>
          </cell>
          <cell r="BN575">
            <v>17738.944393241167</v>
          </cell>
          <cell r="BO575">
            <v>16777.363571428574</v>
          </cell>
          <cell r="BP575">
            <v>15018.95768049155</v>
          </cell>
          <cell r="BQ575">
            <v>18071.517173579108</v>
          </cell>
          <cell r="BR575">
            <v>17202.989603174603</v>
          </cell>
          <cell r="BS575">
            <v>18241.871735791094</v>
          </cell>
          <cell r="BT575">
            <v>17319.516158730163</v>
          </cell>
          <cell r="BU575">
            <v>16987.882135176653</v>
          </cell>
        </row>
        <row r="576">
          <cell r="A576" t="str">
            <v>10- Puente Aranda</v>
          </cell>
          <cell r="B576">
            <v>17809.470046082952</v>
          </cell>
          <cell r="C576">
            <v>18700.68537414966</v>
          </cell>
          <cell r="D576">
            <v>20076.098310291858</v>
          </cell>
          <cell r="E576">
            <v>16792.666666666668</v>
          </cell>
          <cell r="F576">
            <v>18410.991551459294</v>
          </cell>
          <cell r="G576">
            <v>18043.497619047619</v>
          </cell>
          <cell r="H576">
            <v>18271.442396313367</v>
          </cell>
          <cell r="I576">
            <v>19348.660522273425</v>
          </cell>
          <cell r="J576">
            <v>19544.115079365081</v>
          </cell>
          <cell r="K576">
            <v>18726.797235023041</v>
          </cell>
          <cell r="L576">
            <v>18582.037301587301</v>
          </cell>
          <cell r="M576">
            <v>18641.847158218126</v>
          </cell>
          <cell r="N576">
            <v>18621.099846390171</v>
          </cell>
          <cell r="O576">
            <v>20364.853037766832</v>
          </cell>
          <cell r="P576">
            <v>19774.271121351765</v>
          </cell>
          <cell r="Q576">
            <v>16757.539682539682</v>
          </cell>
          <cell r="R576">
            <v>16778.38940092166</v>
          </cell>
          <cell r="S576">
            <v>17591.153174603176</v>
          </cell>
          <cell r="T576">
            <v>19003.970837173583</v>
          </cell>
          <cell r="U576">
            <v>19401.572211981565</v>
          </cell>
          <cell r="V576">
            <v>17897.376190476189</v>
          </cell>
          <cell r="W576">
            <v>17577.642089093701</v>
          </cell>
          <cell r="X576">
            <v>18350.697619047616</v>
          </cell>
          <cell r="Y576">
            <v>16731.188924731185</v>
          </cell>
          <cell r="Z576">
            <v>17386.192780337944</v>
          </cell>
          <cell r="AA576">
            <v>18579.556972789116</v>
          </cell>
          <cell r="AB576">
            <v>16497.511520737327</v>
          </cell>
          <cell r="AC576">
            <v>18836.653174603176</v>
          </cell>
          <cell r="AD576">
            <v>17876.155145929337</v>
          </cell>
          <cell r="AE576">
            <v>17374.724603174604</v>
          </cell>
          <cell r="AF576">
            <v>18036.775729646695</v>
          </cell>
          <cell r="AG576">
            <v>16773.923963133639</v>
          </cell>
          <cell r="AH576">
            <v>18505.396825396823</v>
          </cell>
          <cell r="AI576">
            <v>18614.852534562211</v>
          </cell>
          <cell r="AJ576">
            <v>18412.180769841267</v>
          </cell>
          <cell r="AK576">
            <v>16107.599846390171</v>
          </cell>
          <cell r="AL576">
            <v>15962.482334869432</v>
          </cell>
          <cell r="AM576">
            <v>17781.877551020407</v>
          </cell>
          <cell r="AN576">
            <v>17766.304147465435</v>
          </cell>
          <cell r="AO576">
            <v>17313.772222222222</v>
          </cell>
          <cell r="AP576">
            <v>18203.13748079877</v>
          </cell>
          <cell r="AQ576">
            <v>16523.873658730161</v>
          </cell>
          <cell r="AR576">
            <v>17922.581413210446</v>
          </cell>
          <cell r="AS576">
            <v>17277.930107526881</v>
          </cell>
          <cell r="AT576">
            <v>19136.975396825397</v>
          </cell>
          <cell r="AU576">
            <v>17999.614439324116</v>
          </cell>
          <cell r="AV576">
            <v>17663.179365079366</v>
          </cell>
          <cell r="AW576">
            <v>17761.836405529953</v>
          </cell>
          <cell r="AX576">
            <v>15985.946236559139</v>
          </cell>
          <cell r="AY576">
            <v>18056.636054421768</v>
          </cell>
          <cell r="AZ576">
            <v>16869.12826420891</v>
          </cell>
          <cell r="BA576">
            <v>16949.765873015873</v>
          </cell>
          <cell r="BB576">
            <v>16755.669738863286</v>
          </cell>
          <cell r="BC576">
            <v>16123.171436507933</v>
          </cell>
          <cell r="BD576">
            <v>17502.96697388633</v>
          </cell>
          <cell r="BE576">
            <v>16570.616743471583</v>
          </cell>
          <cell r="BF576">
            <v>18305.051587301587</v>
          </cell>
          <cell r="BG576">
            <v>17555.291635944701</v>
          </cell>
          <cell r="BH576">
            <v>16668.691269841271</v>
          </cell>
          <cell r="BI576">
            <v>16422.141321044546</v>
          </cell>
          <cell r="BJ576">
            <v>14591.856374807989</v>
          </cell>
          <cell r="BK576">
            <v>16747.018062397372</v>
          </cell>
          <cell r="BL576">
            <v>15840.294162826422</v>
          </cell>
          <cell r="BM576">
            <v>16760.69761904762</v>
          </cell>
          <cell r="BN576">
            <v>15631.378648233487</v>
          </cell>
          <cell r="BO576">
            <v>15485.301587301588</v>
          </cell>
          <cell r="BP576">
            <v>14166.357142857143</v>
          </cell>
          <cell r="BQ576">
            <v>16732.092933947773</v>
          </cell>
          <cell r="BR576">
            <v>16877.353968253967</v>
          </cell>
          <cell r="BS576">
            <v>16075.577572964668</v>
          </cell>
          <cell r="BT576">
            <v>15851.95</v>
          </cell>
          <cell r="BU576">
            <v>15884.715821812595</v>
          </cell>
        </row>
        <row r="577">
          <cell r="A577" t="str">
            <v>11- Tocancipá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110.06144393241168</v>
          </cell>
          <cell r="BH577">
            <v>469.68571428571431</v>
          </cell>
          <cell r="BI577">
            <v>173.20890937019971</v>
          </cell>
          <cell r="BJ577">
            <v>176.75883256528417</v>
          </cell>
          <cell r="BK577">
            <v>384.16091954022988</v>
          </cell>
          <cell r="BL577">
            <v>555.47619047619048</v>
          </cell>
          <cell r="BM577">
            <v>863.15158730158726</v>
          </cell>
          <cell r="BN577">
            <v>636.55760368663596</v>
          </cell>
          <cell r="BO577">
            <v>1498.3992063492065</v>
          </cell>
          <cell r="BP577">
            <v>1546.2043010752689</v>
          </cell>
          <cell r="BQ577">
            <v>2229.9385560675883</v>
          </cell>
          <cell r="BR577">
            <v>3272.511904761905</v>
          </cell>
          <cell r="BS577">
            <v>168.75192012288787</v>
          </cell>
          <cell r="BT577">
            <v>1088.2944444444445</v>
          </cell>
          <cell r="BU577">
            <v>1120.5906298003074</v>
          </cell>
        </row>
        <row r="578">
          <cell r="A578" t="str">
            <v>12- Gualanday</v>
          </cell>
          <cell r="B578">
            <v>5023.019201228879</v>
          </cell>
          <cell r="C578">
            <v>5119.2593537414959</v>
          </cell>
          <cell r="D578">
            <v>5662.0207373271896</v>
          </cell>
          <cell r="E578">
            <v>5403.2912698412702</v>
          </cell>
          <cell r="F578">
            <v>6041.3763440860212</v>
          </cell>
          <cell r="G578">
            <v>5518.3603174603177</v>
          </cell>
          <cell r="H578">
            <v>5637.4178187403986</v>
          </cell>
          <cell r="I578">
            <v>5959.9961597542242</v>
          </cell>
          <cell r="J578">
            <v>6312.75873015873</v>
          </cell>
          <cell r="K578">
            <v>5690.9623655913983</v>
          </cell>
          <cell r="L578">
            <v>5718.3753968253968</v>
          </cell>
          <cell r="M578">
            <v>5615.7910906298002</v>
          </cell>
          <cell r="N578">
            <v>5509.8471582181255</v>
          </cell>
          <cell r="O578">
            <v>6035.0656814449922</v>
          </cell>
          <cell r="P578">
            <v>5770.6843317972352</v>
          </cell>
          <cell r="Q578">
            <v>5388.4992063492064</v>
          </cell>
          <cell r="R578">
            <v>5748.6098310291864</v>
          </cell>
          <cell r="S578">
            <v>5806.7753968253965</v>
          </cell>
          <cell r="T578">
            <v>5805.4708141321044</v>
          </cell>
          <cell r="U578">
            <v>6093.0199692780343</v>
          </cell>
          <cell r="V578">
            <v>6038.2705952380957</v>
          </cell>
          <cell r="W578">
            <v>5906.8517127496152</v>
          </cell>
          <cell r="X578">
            <v>6131.9889047619045</v>
          </cell>
          <cell r="Y578">
            <v>5590.0207373271896</v>
          </cell>
          <cell r="Z578">
            <v>5649.7488325652848</v>
          </cell>
          <cell r="AA578">
            <v>5754.3384013605446</v>
          </cell>
          <cell r="AB578">
            <v>5136.7173502304149</v>
          </cell>
          <cell r="AC578">
            <v>6078.5079285714291</v>
          </cell>
          <cell r="AD578">
            <v>5155.7864746543773</v>
          </cell>
          <cell r="AE578">
            <v>5301.6840714285709</v>
          </cell>
          <cell r="AF578">
            <v>5553.3740168970817</v>
          </cell>
          <cell r="AG578">
            <v>5051.4485253456223</v>
          </cell>
          <cell r="AH578">
            <v>5506.7769523809529</v>
          </cell>
          <cell r="AI578">
            <v>5862.0605990783415</v>
          </cell>
          <cell r="AJ578">
            <v>5383.9817857142862</v>
          </cell>
          <cell r="AK578">
            <v>4949.0061443932409</v>
          </cell>
          <cell r="AL578">
            <v>5085.1428571428578</v>
          </cell>
          <cell r="AM578">
            <v>5658.5476190476193</v>
          </cell>
          <cell r="AN578">
            <v>5470.7181259600611</v>
          </cell>
          <cell r="AO578">
            <v>5276.8666984126985</v>
          </cell>
          <cell r="AP578">
            <v>5209.0721966205838</v>
          </cell>
          <cell r="AQ578">
            <v>4888.2920634920629</v>
          </cell>
          <cell r="AR578">
            <v>5688.2802841781868</v>
          </cell>
          <cell r="AS578">
            <v>5372.8724731182792</v>
          </cell>
          <cell r="AT578">
            <v>5540.5674682539684</v>
          </cell>
          <cell r="AU578">
            <v>5355.6735791090632</v>
          </cell>
          <cell r="AV578">
            <v>5049.3087301587302</v>
          </cell>
          <cell r="AW578">
            <v>5022.2411674347159</v>
          </cell>
          <cell r="AX578">
            <v>4612.8963133640555</v>
          </cell>
          <cell r="AY578">
            <v>5272.0034013605446</v>
          </cell>
          <cell r="AZ578">
            <v>4905.9616282642091</v>
          </cell>
          <cell r="BA578">
            <v>5024.6603333333333</v>
          </cell>
          <cell r="BB578">
            <v>4968.8955299539175</v>
          </cell>
          <cell r="BC578">
            <v>5057.6198412698413</v>
          </cell>
          <cell r="BD578">
            <v>5464.9500768049156</v>
          </cell>
          <cell r="BE578">
            <v>5037.2865130568352</v>
          </cell>
          <cell r="BF578">
            <v>5516.2547619047618</v>
          </cell>
          <cell r="BG578">
            <v>5464.6013748079886</v>
          </cell>
          <cell r="BH578">
            <v>4940.9642857142862</v>
          </cell>
          <cell r="BI578">
            <v>5089.6497695852531</v>
          </cell>
          <cell r="BJ578">
            <v>4517.9822964669738</v>
          </cell>
          <cell r="BK578">
            <v>5163.7422003284073</v>
          </cell>
          <cell r="BL578">
            <v>4941.7595622119816</v>
          </cell>
          <cell r="BM578">
            <v>5111.6055634920631</v>
          </cell>
          <cell r="BN578">
            <v>4904.9223963133636</v>
          </cell>
          <cell r="BO578">
            <v>5058.9515873015871</v>
          </cell>
          <cell r="BP578">
            <v>4537.2357910906294</v>
          </cell>
          <cell r="BQ578">
            <v>5589.450844854071</v>
          </cell>
          <cell r="BR578">
            <v>5456.8206666666665</v>
          </cell>
          <cell r="BS578">
            <v>5013.9999999999991</v>
          </cell>
          <cell r="BT578">
            <v>5106.1619047619042</v>
          </cell>
          <cell r="BU578">
            <v>5596.6244239631333</v>
          </cell>
        </row>
        <row r="579">
          <cell r="A579" t="str">
            <v>13- Neiva</v>
          </cell>
          <cell r="B579">
            <v>3282.0391705069128</v>
          </cell>
          <cell r="C579">
            <v>3323.3886054421773</v>
          </cell>
          <cell r="D579">
            <v>3295.3333333333335</v>
          </cell>
          <cell r="E579">
            <v>3111.2349206349204</v>
          </cell>
          <cell r="F579">
            <v>3122.8218125960066</v>
          </cell>
          <cell r="G579">
            <v>3370.5119047619046</v>
          </cell>
          <cell r="H579">
            <v>3077.0552995391699</v>
          </cell>
          <cell r="I579">
            <v>3251.8525345622124</v>
          </cell>
          <cell r="J579">
            <v>3296.023015873016</v>
          </cell>
          <cell r="K579">
            <v>3293.8586789554533</v>
          </cell>
          <cell r="L579">
            <v>3349.1777777777779</v>
          </cell>
          <cell r="M579">
            <v>3370.2411674347159</v>
          </cell>
          <cell r="N579">
            <v>3087.7181259600616</v>
          </cell>
          <cell r="O579">
            <v>3450.4729064039411</v>
          </cell>
          <cell r="P579">
            <v>3365.8079877112132</v>
          </cell>
          <cell r="Q579">
            <v>3081.2198412698413</v>
          </cell>
          <cell r="R579">
            <v>3272.4354838709673</v>
          </cell>
          <cell r="S579">
            <v>3561.6476190476187</v>
          </cell>
          <cell r="T579">
            <v>3373.6981566820277</v>
          </cell>
          <cell r="U579">
            <v>3502.3233486943168</v>
          </cell>
          <cell r="V579">
            <v>3377.9753968253967</v>
          </cell>
          <cell r="W579">
            <v>3425.9861751152071</v>
          </cell>
          <cell r="X579">
            <v>3751.9047619047619</v>
          </cell>
          <cell r="Y579">
            <v>3661.2526881720432</v>
          </cell>
          <cell r="Z579">
            <v>3915.1858678955459</v>
          </cell>
          <cell r="AA579">
            <v>3856.079081632653</v>
          </cell>
          <cell r="AB579">
            <v>3204.6551459293396</v>
          </cell>
          <cell r="AC579">
            <v>4255.5761904761903</v>
          </cell>
          <cell r="AD579">
            <v>3928.3248847926266</v>
          </cell>
          <cell r="AE579">
            <v>4060.2111111111112</v>
          </cell>
          <cell r="AF579">
            <v>4037.8778801843318</v>
          </cell>
          <cell r="AG579">
            <v>3837.8225806451615</v>
          </cell>
          <cell r="AH579">
            <v>3322.9896825396822</v>
          </cell>
          <cell r="AI579">
            <v>4340.1720430107516</v>
          </cell>
          <cell r="AJ579">
            <v>4508.1161428571422</v>
          </cell>
          <cell r="AK579">
            <v>4351.7910906298002</v>
          </cell>
          <cell r="AL579">
            <v>4461.34178187404</v>
          </cell>
          <cell r="AM579">
            <v>4969.1462585034014</v>
          </cell>
          <cell r="AN579">
            <v>4086.8725038402458</v>
          </cell>
          <cell r="AO579">
            <v>4186.6062698412707</v>
          </cell>
          <cell r="AP579">
            <v>3439.2242703533029</v>
          </cell>
          <cell r="AQ579">
            <v>3818.0380952380951</v>
          </cell>
          <cell r="AR579">
            <v>4132.7879416282649</v>
          </cell>
          <cell r="AS579">
            <v>3917.0022273425498</v>
          </cell>
          <cell r="AT579">
            <v>3954.6467460317463</v>
          </cell>
          <cell r="AU579">
            <v>4148.6305069124428</v>
          </cell>
          <cell r="AV579">
            <v>3975.0650793650793</v>
          </cell>
          <cell r="AW579">
            <v>4055.5622119815666</v>
          </cell>
          <cell r="AX579">
            <v>3735.9032258064512</v>
          </cell>
          <cell r="AY579">
            <v>3901.8724489795918</v>
          </cell>
          <cell r="AZ579">
            <v>3726.3486943164362</v>
          </cell>
          <cell r="BA579">
            <v>3521.9206349206347</v>
          </cell>
          <cell r="BB579">
            <v>3458.6574500768047</v>
          </cell>
          <cell r="BC579">
            <v>3469.4793650793649</v>
          </cell>
          <cell r="BD579">
            <v>3613.7857142857147</v>
          </cell>
          <cell r="BE579">
            <v>3578.6728110599079</v>
          </cell>
          <cell r="BF579">
            <v>3699.0658730158734</v>
          </cell>
          <cell r="BG579">
            <v>3808.9270353302609</v>
          </cell>
          <cell r="BH579">
            <v>3525.4904761904763</v>
          </cell>
          <cell r="BI579">
            <v>3675.584485407066</v>
          </cell>
          <cell r="BJ579">
            <v>3186.7526881720428</v>
          </cell>
          <cell r="BK579">
            <v>3387.1100164203613</v>
          </cell>
          <cell r="BL579">
            <v>3200.5222734254999</v>
          </cell>
          <cell r="BM579">
            <v>3407.5801587301585</v>
          </cell>
          <cell r="BN579">
            <v>3275.1290322580644</v>
          </cell>
          <cell r="BO579">
            <v>3323.7063492063494</v>
          </cell>
          <cell r="BP579">
            <v>2994.6712749615976</v>
          </cell>
          <cell r="BQ579">
            <v>3381.6566820276498</v>
          </cell>
          <cell r="BR579">
            <v>3584.0880952380953</v>
          </cell>
          <cell r="BS579">
            <v>3604.7918586789556</v>
          </cell>
          <cell r="BT579">
            <v>3676.9833412698408</v>
          </cell>
          <cell r="BU579">
            <v>3921.2004608294933</v>
          </cell>
        </row>
        <row r="580">
          <cell r="A580" t="str">
            <v>14- Manizales</v>
          </cell>
          <cell r="B580">
            <v>706.99385560675876</v>
          </cell>
          <cell r="C580">
            <v>728.30442176870747</v>
          </cell>
          <cell r="D580">
            <v>781.46466973886334</v>
          </cell>
          <cell r="E580">
            <v>735.26507936507937</v>
          </cell>
          <cell r="F580">
            <v>763.7434715821812</v>
          </cell>
          <cell r="G580">
            <v>762.20396825396824</v>
          </cell>
          <cell r="H580">
            <v>749.34639016897086</v>
          </cell>
          <cell r="I580">
            <v>819.26728110599072</v>
          </cell>
          <cell r="J580">
            <v>874.87380952380954</v>
          </cell>
          <cell r="K580">
            <v>813.06682027649765</v>
          </cell>
          <cell r="L580">
            <v>881.36111111111109</v>
          </cell>
          <cell r="M580">
            <v>811.56221198156686</v>
          </cell>
          <cell r="N580">
            <v>783.81566820276498</v>
          </cell>
          <cell r="O580">
            <v>838.02955665024626</v>
          </cell>
          <cell r="P580">
            <v>768.72580645161293</v>
          </cell>
          <cell r="Q580">
            <v>716.67460317460313</v>
          </cell>
          <cell r="R580">
            <v>774.58678955453149</v>
          </cell>
          <cell r="S580">
            <v>775.0468253968254</v>
          </cell>
          <cell r="T580">
            <v>782.77880184331798</v>
          </cell>
          <cell r="U580">
            <v>794.60522273425499</v>
          </cell>
          <cell r="V580">
            <v>806.06190476190466</v>
          </cell>
          <cell r="W580">
            <v>743.1605222734255</v>
          </cell>
          <cell r="X580">
            <v>799.65317460317453</v>
          </cell>
          <cell r="Y580">
            <v>729.72119815668202</v>
          </cell>
          <cell r="Z580">
            <v>743.81336405529953</v>
          </cell>
          <cell r="AA580">
            <v>752.8197278911565</v>
          </cell>
          <cell r="AB580">
            <v>736.02380952380952</v>
          </cell>
          <cell r="AC580">
            <v>806.04444444444437</v>
          </cell>
          <cell r="AD580">
            <v>812.73041474654383</v>
          </cell>
          <cell r="AE580">
            <v>761.29047619047617</v>
          </cell>
          <cell r="AF580">
            <v>790.62519201228884</v>
          </cell>
          <cell r="AG580">
            <v>720.25960061443925</v>
          </cell>
          <cell r="AH580">
            <v>795.47142857142865</v>
          </cell>
          <cell r="AI580">
            <v>807.56374807987709</v>
          </cell>
          <cell r="AJ580">
            <v>813.58023809523797</v>
          </cell>
          <cell r="AK580">
            <v>803.57834101382491</v>
          </cell>
          <cell r="AL580">
            <v>794.43164362519212</v>
          </cell>
          <cell r="AM580">
            <v>858.74914965986397</v>
          </cell>
          <cell r="AN580">
            <v>841.29262672811058</v>
          </cell>
          <cell r="AO580">
            <v>834.19761904761913</v>
          </cell>
          <cell r="AP580">
            <v>840.2565284178188</v>
          </cell>
          <cell r="AQ580">
            <v>758.50238095238092</v>
          </cell>
          <cell r="AR580">
            <v>879.78725038402467</v>
          </cell>
          <cell r="AS580">
            <v>830.91781874039941</v>
          </cell>
          <cell r="AT580">
            <v>879.20713492063487</v>
          </cell>
          <cell r="AU580">
            <v>856.58218125960059</v>
          </cell>
          <cell r="AV580">
            <v>836.04681746031747</v>
          </cell>
          <cell r="AW580">
            <v>833.9516052227342</v>
          </cell>
          <cell r="AX580">
            <v>794.75879416282635</v>
          </cell>
          <cell r="AY580">
            <v>863.8902976190476</v>
          </cell>
          <cell r="AZ580">
            <v>775.33256528417814</v>
          </cell>
          <cell r="BA580">
            <v>863.59761904761911</v>
          </cell>
          <cell r="BB580">
            <v>872.58755760368661</v>
          </cell>
          <cell r="BC580">
            <v>877.76903968253976</v>
          </cell>
          <cell r="BD580">
            <v>920.76036866359448</v>
          </cell>
          <cell r="BE580">
            <v>897.83870967741939</v>
          </cell>
          <cell r="BF580">
            <v>972.68253968253964</v>
          </cell>
          <cell r="BG580">
            <v>939.96626728110607</v>
          </cell>
          <cell r="BH580">
            <v>867.36031746031745</v>
          </cell>
          <cell r="BI580">
            <v>896.67584485407065</v>
          </cell>
          <cell r="BJ580">
            <v>799.18894009216581</v>
          </cell>
          <cell r="BK580">
            <v>885.86617405582922</v>
          </cell>
          <cell r="BL580">
            <v>875.75576036866357</v>
          </cell>
          <cell r="BM580">
            <v>882.8436507936508</v>
          </cell>
          <cell r="BN580">
            <v>866.94623655913972</v>
          </cell>
          <cell r="BO580">
            <v>841.36349206349212</v>
          </cell>
          <cell r="BP580">
            <v>804.82488479262668</v>
          </cell>
          <cell r="BQ580">
            <v>957.70430107526875</v>
          </cell>
          <cell r="BR580">
            <v>970.5373015873015</v>
          </cell>
          <cell r="BS580">
            <v>946.72734254992315</v>
          </cell>
          <cell r="BT580">
            <v>944.22380952380956</v>
          </cell>
          <cell r="BU580">
            <v>947.25345622119812</v>
          </cell>
        </row>
        <row r="581">
          <cell r="A581" t="str">
            <v>15- Pereira</v>
          </cell>
          <cell r="B581">
            <v>1832.7058371735791</v>
          </cell>
          <cell r="C581">
            <v>2211.067176870748</v>
          </cell>
          <cell r="D581">
            <v>2297.7718894009213</v>
          </cell>
          <cell r="E581">
            <v>2599.9785714285717</v>
          </cell>
          <cell r="F581">
            <v>2717.2473118279572</v>
          </cell>
          <cell r="G581">
            <v>2744.6920634920639</v>
          </cell>
          <cell r="H581">
            <v>2771.6098310291859</v>
          </cell>
          <cell r="I581">
            <v>2936.324884792627</v>
          </cell>
          <cell r="J581">
            <v>2906.7277777777776</v>
          </cell>
          <cell r="K581">
            <v>2913.8725038402458</v>
          </cell>
          <cell r="L581">
            <v>2934.5484126984129</v>
          </cell>
          <cell r="M581">
            <v>2878.0384024577575</v>
          </cell>
          <cell r="N581">
            <v>2650.1858678955455</v>
          </cell>
          <cell r="O581">
            <v>3212.1338259441704</v>
          </cell>
          <cell r="P581">
            <v>3059.6397849462364</v>
          </cell>
          <cell r="Q581">
            <v>2673.4619047619049</v>
          </cell>
          <cell r="R581">
            <v>3241.038402457757</v>
          </cell>
          <cell r="S581">
            <v>3348.0496825396822</v>
          </cell>
          <cell r="T581">
            <v>3280.9109062980028</v>
          </cell>
          <cell r="U581">
            <v>3249.0506912442393</v>
          </cell>
          <cell r="V581">
            <v>3424.7412698412695</v>
          </cell>
          <cell r="W581">
            <v>3380.6337557603692</v>
          </cell>
          <cell r="X581">
            <v>3486.2944444444443</v>
          </cell>
          <cell r="Y581">
            <v>2833.0814132104456</v>
          </cell>
          <cell r="Z581">
            <v>3284.3433179723502</v>
          </cell>
          <cell r="AA581">
            <v>2939.8044217687079</v>
          </cell>
          <cell r="AB581">
            <v>2913.6105990783408</v>
          </cell>
          <cell r="AC581">
            <v>3437.0666666666671</v>
          </cell>
          <cell r="AD581">
            <v>3304.3102918586787</v>
          </cell>
          <cell r="AE581">
            <v>3321.7603174603173</v>
          </cell>
          <cell r="AF581">
            <v>3014.1351843317975</v>
          </cell>
          <cell r="AG581">
            <v>3324.745775729647</v>
          </cell>
          <cell r="AH581">
            <v>3332.1857142857143</v>
          </cell>
          <cell r="AI581">
            <v>3590.0468509984639</v>
          </cell>
          <cell r="AJ581">
            <v>3280.1603174603174</v>
          </cell>
          <cell r="AK581">
            <v>2832.1497695852536</v>
          </cell>
          <cell r="AL581">
            <v>2754.437019969278</v>
          </cell>
          <cell r="AM581">
            <v>3197.3095238095239</v>
          </cell>
          <cell r="AN581">
            <v>3123.9685099846392</v>
          </cell>
          <cell r="AO581">
            <v>3102.6579365079365</v>
          </cell>
          <cell r="AP581">
            <v>3048.278801843318</v>
          </cell>
          <cell r="AQ581">
            <v>3010.425396825397</v>
          </cell>
          <cell r="AR581">
            <v>3254.1674347158219</v>
          </cell>
          <cell r="AS581">
            <v>3197.6843317972352</v>
          </cell>
          <cell r="AT581">
            <v>3416.9904761904763</v>
          </cell>
          <cell r="AU581">
            <v>3374.7162058371737</v>
          </cell>
          <cell r="AV581">
            <v>3301.3166666666666</v>
          </cell>
          <cell r="AW581">
            <v>3201.8694316436254</v>
          </cell>
          <cell r="AX581">
            <v>2913.7926267281109</v>
          </cell>
          <cell r="AY581">
            <v>3283.1437074829932</v>
          </cell>
          <cell r="AZ581">
            <v>3150.540706605223</v>
          </cell>
          <cell r="BA581">
            <v>3206.0158730158728</v>
          </cell>
          <cell r="BB581">
            <v>3465.7219662058369</v>
          </cell>
          <cell r="BC581">
            <v>3676.8587301587304</v>
          </cell>
          <cell r="BD581">
            <v>3878.7196620583718</v>
          </cell>
          <cell r="BE581">
            <v>3832.5652841781875</v>
          </cell>
          <cell r="BF581">
            <v>4115.7761904761901</v>
          </cell>
          <cell r="BG581">
            <v>3996.1774193548385</v>
          </cell>
          <cell r="BH581">
            <v>3494.7174603174603</v>
          </cell>
          <cell r="BI581">
            <v>3597.1804915514595</v>
          </cell>
          <cell r="BJ581">
            <v>3231.5192012288785</v>
          </cell>
          <cell r="BK581">
            <v>3683.1012315270932</v>
          </cell>
          <cell r="BL581">
            <v>3372.92089093702</v>
          </cell>
          <cell r="BM581">
            <v>3402.4214285714284</v>
          </cell>
          <cell r="BN581">
            <v>3277.5583717357908</v>
          </cell>
          <cell r="BO581">
            <v>3388.6952380952384</v>
          </cell>
          <cell r="BP581">
            <v>3153.5591397849462</v>
          </cell>
          <cell r="BQ581">
            <v>3994.6021505376343</v>
          </cell>
          <cell r="BR581">
            <v>3686.9119047619047</v>
          </cell>
          <cell r="BS581">
            <v>3531.6605222734252</v>
          </cell>
          <cell r="BT581">
            <v>3580.6817460317461</v>
          </cell>
          <cell r="BU581">
            <v>3502.1466973886331</v>
          </cell>
        </row>
        <row r="582">
          <cell r="A582" t="str">
            <v>16- Cartago</v>
          </cell>
          <cell r="B582">
            <v>3718.9677419354839</v>
          </cell>
          <cell r="C582">
            <v>3640.8052721088434</v>
          </cell>
          <cell r="D582">
            <v>4251.7995391705072</v>
          </cell>
          <cell r="E582">
            <v>3383.7134920634921</v>
          </cell>
          <cell r="F582">
            <v>3446.7903225806454</v>
          </cell>
          <cell r="G582">
            <v>3477.7849206349206</v>
          </cell>
          <cell r="H582">
            <v>3646.4915514592931</v>
          </cell>
          <cell r="I582">
            <v>3801.2473118279572</v>
          </cell>
          <cell r="J582">
            <v>3979.738095238095</v>
          </cell>
          <cell r="K582">
            <v>3572.3832565284179</v>
          </cell>
          <cell r="L582">
            <v>3926.8230158730157</v>
          </cell>
          <cell r="M582">
            <v>3493.754224270353</v>
          </cell>
          <cell r="N582">
            <v>3340.2795698924733</v>
          </cell>
          <cell r="O582">
            <v>3572.5977011494251</v>
          </cell>
          <cell r="P582">
            <v>3664.0299539170505</v>
          </cell>
          <cell r="Q582">
            <v>3157.4706349206349</v>
          </cell>
          <cell r="R582">
            <v>3008.5491551459295</v>
          </cell>
          <cell r="S582">
            <v>3544.7468253968254</v>
          </cell>
          <cell r="T582">
            <v>3462.3677188940087</v>
          </cell>
          <cell r="U582">
            <v>3600.6651305683567</v>
          </cell>
          <cell r="V582">
            <v>3499.2801587301587</v>
          </cell>
          <cell r="W582">
            <v>3353.2764976958529</v>
          </cell>
          <cell r="X582">
            <v>3464.4277777777775</v>
          </cell>
          <cell r="Y582">
            <v>3375.3725038402458</v>
          </cell>
          <cell r="Z582">
            <v>3416.191244239631</v>
          </cell>
          <cell r="AA582">
            <v>3364.3061139455785</v>
          </cell>
          <cell r="AB582">
            <v>3263.2281105990787</v>
          </cell>
          <cell r="AC582">
            <v>3413.7809523809524</v>
          </cell>
          <cell r="AD582">
            <v>3266.903993855607</v>
          </cell>
          <cell r="AE582">
            <v>3320.063492063492</v>
          </cell>
          <cell r="AF582">
            <v>3388.0967741935483</v>
          </cell>
          <cell r="AG582">
            <v>3244.8533026113673</v>
          </cell>
          <cell r="AH582">
            <v>3539.7761904761905</v>
          </cell>
          <cell r="AI582">
            <v>3549.9854070660522</v>
          </cell>
          <cell r="AJ582">
            <v>3400.7009920634923</v>
          </cell>
          <cell r="AK582">
            <v>3235.1797235023046</v>
          </cell>
          <cell r="AL582">
            <v>3204.6344086021509</v>
          </cell>
          <cell r="AM582">
            <v>3536.5221088435378</v>
          </cell>
          <cell r="AN582">
            <v>3437.426267281106</v>
          </cell>
          <cell r="AO582">
            <v>3560.9730158730158</v>
          </cell>
          <cell r="AP582">
            <v>3445.9001536098312</v>
          </cell>
          <cell r="AQ582">
            <v>3241.3722222222223</v>
          </cell>
          <cell r="AR582">
            <v>3709.8195084485405</v>
          </cell>
          <cell r="AS582">
            <v>3514.9470046082952</v>
          </cell>
          <cell r="AT582">
            <v>3456.0785714285716</v>
          </cell>
          <cell r="AU582">
            <v>3265.9470046082952</v>
          </cell>
          <cell r="AV582">
            <v>3155.6317460317459</v>
          </cell>
          <cell r="AW582">
            <v>3158.0775729646698</v>
          </cell>
          <cell r="AX582">
            <v>3076.3317972350228</v>
          </cell>
          <cell r="AY582">
            <v>3359.4957482993195</v>
          </cell>
          <cell r="AZ582">
            <v>3031.505376344086</v>
          </cell>
          <cell r="BA582">
            <v>3151.3634920634918</v>
          </cell>
          <cell r="BB582">
            <v>3101.9078341013824</v>
          </cell>
          <cell r="BC582">
            <v>3423.0166666666664</v>
          </cell>
          <cell r="BD582">
            <v>3619.3164362519201</v>
          </cell>
          <cell r="BE582">
            <v>3425.1889400921659</v>
          </cell>
          <cell r="BF582">
            <v>3649.4007936507937</v>
          </cell>
          <cell r="BG582">
            <v>3691.3287250384024</v>
          </cell>
          <cell r="BH582">
            <v>3415.5436507936511</v>
          </cell>
          <cell r="BI582">
            <v>3634.3817204301072</v>
          </cell>
          <cell r="BJ582">
            <v>3260.0506912442393</v>
          </cell>
          <cell r="BK582">
            <v>3565.3431855500817</v>
          </cell>
          <cell r="BL582">
            <v>3423.6589861751154</v>
          </cell>
          <cell r="BM582">
            <v>3510.8349206349203</v>
          </cell>
          <cell r="BN582">
            <v>3306.0322580645156</v>
          </cell>
          <cell r="BO582">
            <v>3377.2674603174605</v>
          </cell>
          <cell r="BP582">
            <v>3095.8103225806449</v>
          </cell>
          <cell r="BQ582">
            <v>3942.9393241167431</v>
          </cell>
          <cell r="BR582">
            <v>3627.5071428571428</v>
          </cell>
          <cell r="BS582">
            <v>3691.2096774193546</v>
          </cell>
          <cell r="BT582">
            <v>3668.9555555555553</v>
          </cell>
          <cell r="BU582">
            <v>3489.0821812596005</v>
          </cell>
        </row>
        <row r="583">
          <cell r="A583" t="str">
            <v>17- Medellín</v>
          </cell>
          <cell r="B583">
            <v>9579.4024577572964</v>
          </cell>
          <cell r="C583">
            <v>10434.322278911564</v>
          </cell>
          <cell r="D583">
            <v>10487.115975422428</v>
          </cell>
          <cell r="E583">
            <v>9882.6134920634904</v>
          </cell>
          <cell r="F583">
            <v>10528.354070660524</v>
          </cell>
          <cell r="G583">
            <v>10238.656349206349</v>
          </cell>
          <cell r="H583">
            <v>10286.31643625192</v>
          </cell>
          <cell r="I583">
            <v>10831.39247311828</v>
          </cell>
          <cell r="J583">
            <v>11192.174603174604</v>
          </cell>
          <cell r="K583">
            <v>10547.274193548386</v>
          </cell>
          <cell r="L583">
            <v>11094.492857142857</v>
          </cell>
          <cell r="M583">
            <v>10930.465437788018</v>
          </cell>
          <cell r="N583">
            <v>10339.289554531491</v>
          </cell>
          <cell r="O583">
            <v>11085.82512315271</v>
          </cell>
          <cell r="P583">
            <v>10971.837173579108</v>
          </cell>
          <cell r="Q583">
            <v>10251.299999999999</v>
          </cell>
          <cell r="R583">
            <v>10635.003072196621</v>
          </cell>
          <cell r="S583">
            <v>11022.985714285714</v>
          </cell>
          <cell r="T583">
            <v>10950.36866359447</v>
          </cell>
          <cell r="U583">
            <v>11255.890937019969</v>
          </cell>
          <cell r="V583">
            <v>11020.757912698413</v>
          </cell>
          <cell r="W583">
            <v>12001.390937019969</v>
          </cell>
          <cell r="X583">
            <v>11788.79365079365</v>
          </cell>
          <cell r="Y583">
            <v>10457.662826420892</v>
          </cell>
          <cell r="Z583">
            <v>10178.257296466974</v>
          </cell>
          <cell r="AA583">
            <v>10656.437925170068</v>
          </cell>
          <cell r="AB583">
            <v>9735.677419354839</v>
          </cell>
          <cell r="AC583">
            <v>11228.062698412698</v>
          </cell>
          <cell r="AD583">
            <v>10799.192780337942</v>
          </cell>
          <cell r="AE583">
            <v>10496.471404761904</v>
          </cell>
          <cell r="AF583">
            <v>10768.938556067589</v>
          </cell>
          <cell r="AG583">
            <v>10087.69124423963</v>
          </cell>
          <cell r="AH583">
            <v>11103.971428571429</v>
          </cell>
          <cell r="AI583">
            <v>11321.863287250386</v>
          </cell>
          <cell r="AJ583">
            <v>11212.359523809524</v>
          </cell>
          <cell r="AK583">
            <v>10591.84178187404</v>
          </cell>
          <cell r="AL583">
            <v>10362.136712749616</v>
          </cell>
          <cell r="AM583">
            <v>11322.804421768707</v>
          </cell>
          <cell r="AN583">
            <v>10961.291858678956</v>
          </cell>
          <cell r="AO583">
            <v>10968.943650793652</v>
          </cell>
          <cell r="AP583">
            <v>11327.935483870968</v>
          </cell>
          <cell r="AQ583">
            <v>10465.490793650793</v>
          </cell>
          <cell r="AR583">
            <v>11868.197619047618</v>
          </cell>
          <cell r="AS583">
            <v>11204.885622119817</v>
          </cell>
          <cell r="AT583">
            <v>11848.249206349206</v>
          </cell>
          <cell r="AU583">
            <v>11679.418586789554</v>
          </cell>
          <cell r="AV583">
            <v>11290.272222222222</v>
          </cell>
          <cell r="AW583">
            <v>11570.701996927804</v>
          </cell>
          <cell r="AX583">
            <v>10674.120583717358</v>
          </cell>
          <cell r="AY583">
            <v>11886.002551020409</v>
          </cell>
          <cell r="AZ583">
            <v>11060.437242703532</v>
          </cell>
          <cell r="BA583">
            <v>11574.393650793651</v>
          </cell>
          <cell r="BB583">
            <v>11319.831029185867</v>
          </cell>
          <cell r="BC583">
            <v>11529.726190476191</v>
          </cell>
          <cell r="BD583">
            <v>12120.396313364055</v>
          </cell>
          <cell r="BE583">
            <v>11707.66282642089</v>
          </cell>
          <cell r="BF583">
            <v>12474.733333333332</v>
          </cell>
          <cell r="BG583">
            <v>12496.483102918586</v>
          </cell>
          <cell r="BH583">
            <v>11925.37061904762</v>
          </cell>
          <cell r="BI583">
            <v>12134.327089093702</v>
          </cell>
          <cell r="BJ583">
            <v>10901.999231950846</v>
          </cell>
          <cell r="BK583">
            <v>12112.920689655173</v>
          </cell>
          <cell r="BL583">
            <v>11504.930107526881</v>
          </cell>
          <cell r="BM583">
            <v>12250.42619047619</v>
          </cell>
          <cell r="BN583">
            <v>11542.73579109063</v>
          </cell>
          <cell r="BO583">
            <v>11483.904761904761</v>
          </cell>
          <cell r="BP583">
            <v>10540.86866359447</v>
          </cell>
          <cell r="BQ583">
            <v>12501.946236559139</v>
          </cell>
          <cell r="BR583">
            <v>12231.992063492064</v>
          </cell>
          <cell r="BS583">
            <v>11843.205837173578</v>
          </cell>
          <cell r="BT583">
            <v>12263.93015873016</v>
          </cell>
          <cell r="BU583">
            <v>11630.403993855605</v>
          </cell>
        </row>
        <row r="584">
          <cell r="A584" t="str">
            <v>18- Yumbo</v>
          </cell>
          <cell r="B584">
            <v>10316.596774193549</v>
          </cell>
          <cell r="C584">
            <v>10815.065476190475</v>
          </cell>
          <cell r="D584">
            <v>11758.00460829493</v>
          </cell>
          <cell r="E584">
            <v>10885.477777777776</v>
          </cell>
          <cell r="F584">
            <v>11556.379416282642</v>
          </cell>
          <cell r="G584">
            <v>11642.514285714286</v>
          </cell>
          <cell r="H584">
            <v>11597.856528417817</v>
          </cell>
          <cell r="I584">
            <v>12265.727956989249</v>
          </cell>
          <cell r="J584">
            <v>12702.922063492064</v>
          </cell>
          <cell r="K584">
            <v>11634.538709677419</v>
          </cell>
          <cell r="L584">
            <v>12001.139682539682</v>
          </cell>
          <cell r="M584">
            <v>12252.733486943165</v>
          </cell>
          <cell r="N584">
            <v>11173.757296466974</v>
          </cell>
          <cell r="O584">
            <v>12785.765188834153</v>
          </cell>
          <cell r="P584">
            <v>12213.009216589862</v>
          </cell>
          <cell r="Q584">
            <v>11126.561904761904</v>
          </cell>
          <cell r="R584">
            <v>11618.033794162826</v>
          </cell>
          <cell r="S584">
            <v>12552.910317460317</v>
          </cell>
          <cell r="T584">
            <v>12564.555299539172</v>
          </cell>
          <cell r="U584">
            <v>12774.444447004609</v>
          </cell>
          <cell r="V584">
            <v>12465.288095238095</v>
          </cell>
          <cell r="W584">
            <v>11612.969278033794</v>
          </cell>
          <cell r="X584">
            <v>11359.627896825397</v>
          </cell>
          <cell r="Y584">
            <v>11273.36619815668</v>
          </cell>
          <cell r="Z584">
            <v>11471.05222734255</v>
          </cell>
          <cell r="AA584">
            <v>11971.374149659865</v>
          </cell>
          <cell r="AB584">
            <v>11100.544623655915</v>
          </cell>
          <cell r="AC584">
            <v>13007.832539682538</v>
          </cell>
          <cell r="AD584">
            <v>11821.252688172042</v>
          </cell>
          <cell r="AE584">
            <v>12553.679365079364</v>
          </cell>
          <cell r="AF584">
            <v>13462.276497695853</v>
          </cell>
          <cell r="AG584">
            <v>12293.954685099847</v>
          </cell>
          <cell r="AH584">
            <v>13404.647015873017</v>
          </cell>
          <cell r="AI584">
            <v>13528.527204301077</v>
          </cell>
          <cell r="AJ584">
            <v>13068.363730158731</v>
          </cell>
          <cell r="AK584">
            <v>12600.236559139785</v>
          </cell>
          <cell r="AL584">
            <v>12276.011520737327</v>
          </cell>
          <cell r="AM584">
            <v>13677.849489795919</v>
          </cell>
          <cell r="AN584">
            <v>12841.838709677419</v>
          </cell>
          <cell r="AO584">
            <v>13593.821428571429</v>
          </cell>
          <cell r="AP584">
            <v>12648.862519201228</v>
          </cell>
          <cell r="AQ584">
            <v>12481.18888888889</v>
          </cell>
          <cell r="AR584">
            <v>13590.638248847927</v>
          </cell>
          <cell r="AS584">
            <v>13301.864055299538</v>
          </cell>
          <cell r="AT584">
            <v>14763.712706349204</v>
          </cell>
          <cell r="AU584">
            <v>13139.55529953917</v>
          </cell>
          <cell r="AV584">
            <v>12912.560317460318</v>
          </cell>
          <cell r="AW584">
            <v>13555.218125960062</v>
          </cell>
          <cell r="AX584">
            <v>12842.200460829494</v>
          </cell>
          <cell r="AY584">
            <v>14543.410714285714</v>
          </cell>
          <cell r="AZ584">
            <v>13124.008448540708</v>
          </cell>
          <cell r="BA584">
            <v>13609.760317460317</v>
          </cell>
          <cell r="BB584">
            <v>13079.335637480799</v>
          </cell>
          <cell r="BC584">
            <v>14009.303968253969</v>
          </cell>
          <cell r="BD584">
            <v>13902.823356374805</v>
          </cell>
          <cell r="BE584">
            <v>13533.469969278034</v>
          </cell>
          <cell r="BF584">
            <v>14654.888730158729</v>
          </cell>
          <cell r="BG584">
            <v>15245.411367127497</v>
          </cell>
          <cell r="BH584">
            <v>16678.201746031747</v>
          </cell>
          <cell r="BI584">
            <v>17519.646543778803</v>
          </cell>
          <cell r="BJ584">
            <v>12740.283410138249</v>
          </cell>
          <cell r="BK584">
            <v>13938.916748768474</v>
          </cell>
          <cell r="BL584">
            <v>13173.66505376344</v>
          </cell>
          <cell r="BM584">
            <v>13629.820793650795</v>
          </cell>
          <cell r="BN584">
            <v>13041.905529953916</v>
          </cell>
          <cell r="BO584">
            <v>12728.896031746031</v>
          </cell>
          <cell r="BP584">
            <v>12254.50360983103</v>
          </cell>
          <cell r="BQ584">
            <v>14625.791397849462</v>
          </cell>
          <cell r="BR584">
            <v>14373.84007936508</v>
          </cell>
          <cell r="BS584">
            <v>13396.86897081413</v>
          </cell>
          <cell r="BT584">
            <v>13768.995793650793</v>
          </cell>
          <cell r="BU584">
            <v>13670.592933947773</v>
          </cell>
        </row>
        <row r="585">
          <cell r="A585" t="str">
            <v>19- Buenaventura</v>
          </cell>
          <cell r="B585">
            <v>1145.9967741935484</v>
          </cell>
          <cell r="C585">
            <v>1397.7304421768708</v>
          </cell>
          <cell r="D585">
            <v>1613.226574500768</v>
          </cell>
          <cell r="E585">
            <v>1420.4269841269841</v>
          </cell>
          <cell r="F585">
            <v>1360.8279569892472</v>
          </cell>
          <cell r="G585">
            <v>1397.5111111111112</v>
          </cell>
          <cell r="H585">
            <v>1319.9639016897081</v>
          </cell>
          <cell r="I585">
            <v>1325.4623655913979</v>
          </cell>
          <cell r="J585">
            <v>1282.1285714285716</v>
          </cell>
          <cell r="K585">
            <v>1236.7250384024578</v>
          </cell>
          <cell r="L585">
            <v>1169.6492063492065</v>
          </cell>
          <cell r="M585">
            <v>1279.1758832565286</v>
          </cell>
          <cell r="N585">
            <v>1118.9846390168971</v>
          </cell>
          <cell r="O585">
            <v>1343.9950738916257</v>
          </cell>
          <cell r="P585">
            <v>1106.7603686635944</v>
          </cell>
          <cell r="Q585">
            <v>1070.4222222222222</v>
          </cell>
          <cell r="R585">
            <v>1276.4254992319509</v>
          </cell>
          <cell r="S585">
            <v>1331.5444444444445</v>
          </cell>
          <cell r="T585">
            <v>1211.7150537634409</v>
          </cell>
          <cell r="U585">
            <v>1198.4109062980031</v>
          </cell>
          <cell r="V585">
            <v>1261.5595238095239</v>
          </cell>
          <cell r="W585">
            <v>1226.8824884792625</v>
          </cell>
          <cell r="X585">
            <v>1328.4507936507937</v>
          </cell>
          <cell r="Y585">
            <v>1224.294930875576</v>
          </cell>
          <cell r="Z585">
            <v>1296.5176651305685</v>
          </cell>
          <cell r="AA585">
            <v>1253.1267006802721</v>
          </cell>
          <cell r="AB585">
            <v>1179.321044546851</v>
          </cell>
          <cell r="AC585">
            <v>1288.3928571428571</v>
          </cell>
          <cell r="AD585">
            <v>1277.0061443932411</v>
          </cell>
          <cell r="AE585">
            <v>1204.8182539682537</v>
          </cell>
          <cell r="AF585">
            <v>1204.2419354838712</v>
          </cell>
          <cell r="AG585">
            <v>1149.7603686635946</v>
          </cell>
          <cell r="AH585">
            <v>1338.0777777777778</v>
          </cell>
          <cell r="AI585">
            <v>1361.4608294930874</v>
          </cell>
          <cell r="AJ585">
            <v>1426.8206349206348</v>
          </cell>
          <cell r="AK585">
            <v>1269.1166513056835</v>
          </cell>
          <cell r="AL585">
            <v>1092.5414746543779</v>
          </cell>
          <cell r="AM585">
            <v>1437.545918367347</v>
          </cell>
          <cell r="AN585">
            <v>1351.1221198156682</v>
          </cell>
          <cell r="AO585">
            <v>1423.4031746031744</v>
          </cell>
          <cell r="AP585">
            <v>1464.6482334869431</v>
          </cell>
          <cell r="AQ585">
            <v>1294.3984126984128</v>
          </cell>
          <cell r="AR585">
            <v>1552.8855606758834</v>
          </cell>
          <cell r="AS585">
            <v>1450.2188940092165</v>
          </cell>
          <cell r="AT585">
            <v>1608.1</v>
          </cell>
          <cell r="AU585">
            <v>1625.7910906298002</v>
          </cell>
          <cell r="AV585">
            <v>1566.203968253968</v>
          </cell>
          <cell r="AW585">
            <v>1415.7972350230416</v>
          </cell>
          <cell r="AX585">
            <v>1334.2834101382489</v>
          </cell>
          <cell r="AY585">
            <v>1552.1003401360545</v>
          </cell>
          <cell r="AZ585">
            <v>1429.9984639016895</v>
          </cell>
          <cell r="BA585">
            <v>1461.547619047619</v>
          </cell>
          <cell r="BB585">
            <v>1257.0760368663596</v>
          </cell>
          <cell r="BC585">
            <v>1467.304761904762</v>
          </cell>
          <cell r="BD585">
            <v>1522.6374807987711</v>
          </cell>
          <cell r="BE585">
            <v>1404.9039938556068</v>
          </cell>
          <cell r="BF585">
            <v>1678.8396825396826</v>
          </cell>
          <cell r="BG585">
            <v>1931.5637480798769</v>
          </cell>
          <cell r="BH585">
            <v>1947.1769841269841</v>
          </cell>
          <cell r="BI585">
            <v>1519.889400921659</v>
          </cell>
          <cell r="BJ585">
            <v>1352.7534562211983</v>
          </cell>
          <cell r="BK585">
            <v>1521.9343185550081</v>
          </cell>
          <cell r="BL585">
            <v>1478.6513056835636</v>
          </cell>
          <cell r="BM585">
            <v>1666.5650793650796</v>
          </cell>
          <cell r="BN585">
            <v>1553.6612903225807</v>
          </cell>
          <cell r="BO585">
            <v>1527.0111111111109</v>
          </cell>
          <cell r="BP585">
            <v>1463.258064516129</v>
          </cell>
          <cell r="BQ585">
            <v>1734.5821812596005</v>
          </cell>
          <cell r="BR585">
            <v>1879.4817460317461</v>
          </cell>
          <cell r="BS585">
            <v>1514.7818740399384</v>
          </cell>
          <cell r="BT585">
            <v>1614.0246031746033</v>
          </cell>
          <cell r="BU585">
            <v>1520.973886328725</v>
          </cell>
        </row>
        <row r="586">
          <cell r="A586" t="str">
            <v>20- Orito</v>
          </cell>
          <cell r="B586">
            <v>390.01132104454683</v>
          </cell>
          <cell r="C586">
            <v>373.68116496598634</v>
          </cell>
          <cell r="D586">
            <v>327.70711981566819</v>
          </cell>
          <cell r="E586">
            <v>332.37156349206344</v>
          </cell>
          <cell r="F586">
            <v>335.64812596006146</v>
          </cell>
          <cell r="G586">
            <v>341.09595238095238</v>
          </cell>
          <cell r="H586">
            <v>350.68569124423965</v>
          </cell>
          <cell r="I586">
            <v>365.30245007680486</v>
          </cell>
          <cell r="J586">
            <v>324.44615873015869</v>
          </cell>
          <cell r="K586">
            <v>308.90286482334869</v>
          </cell>
          <cell r="L586">
            <v>336.24576190476193</v>
          </cell>
          <cell r="M586">
            <v>304.0260675883257</v>
          </cell>
          <cell r="N586">
            <v>305.51459293394777</v>
          </cell>
          <cell r="O586">
            <v>289.46444170771753</v>
          </cell>
          <cell r="P586">
            <v>278.25806451612902</v>
          </cell>
          <cell r="Q586">
            <v>278.33937301587304</v>
          </cell>
          <cell r="R586">
            <v>267.81643625192009</v>
          </cell>
          <cell r="S586">
            <v>238.97539682539681</v>
          </cell>
          <cell r="T586">
            <v>212.39861751152074</v>
          </cell>
          <cell r="U586">
            <v>212.58909370199692</v>
          </cell>
          <cell r="V586">
            <v>203.83650793650796</v>
          </cell>
          <cell r="W586">
            <v>230.85867895545314</v>
          </cell>
          <cell r="X586">
            <v>231.20714285714286</v>
          </cell>
          <cell r="Y586">
            <v>251.1205837173579</v>
          </cell>
          <cell r="Z586">
            <v>252.27188940092165</v>
          </cell>
          <cell r="AA586">
            <v>33.52465986394558</v>
          </cell>
          <cell r="AB586">
            <v>0</v>
          </cell>
          <cell r="AC586">
            <v>254.4332380952381</v>
          </cell>
          <cell r="AD586">
            <v>289.73325652841783</v>
          </cell>
          <cell r="AE586">
            <v>99.071333333333342</v>
          </cell>
          <cell r="AF586">
            <v>319.37741167434717</v>
          </cell>
          <cell r="AG586">
            <v>232.22811059907835</v>
          </cell>
          <cell r="AH586">
            <v>128.41345238095238</v>
          </cell>
          <cell r="AI586">
            <v>15.537596006144394</v>
          </cell>
          <cell r="AJ586">
            <v>0</v>
          </cell>
          <cell r="AK586">
            <v>117.88172043010753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12.571428571428573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</row>
        <row r="587">
          <cell r="A587" t="str">
            <v>21- Import1</v>
          </cell>
          <cell r="B587">
            <v>4968.9815668202764</v>
          </cell>
          <cell r="C587">
            <v>5395.6360544217687</v>
          </cell>
          <cell r="D587">
            <v>6701.4124423963131</v>
          </cell>
          <cell r="E587">
            <v>5722.9531746031744</v>
          </cell>
          <cell r="F587">
            <v>5342.2304147465438</v>
          </cell>
          <cell r="G587">
            <v>5326.0563492063493</v>
          </cell>
          <cell r="H587">
            <v>5975.9170506912442</v>
          </cell>
          <cell r="I587">
            <v>5994.2373271889401</v>
          </cell>
          <cell r="J587">
            <v>5487.7603174603173</v>
          </cell>
          <cell r="K587">
            <v>5991.8195084485405</v>
          </cell>
          <cell r="L587">
            <v>5311.4507936507935</v>
          </cell>
          <cell r="M587">
            <v>5022.8371735791088</v>
          </cell>
          <cell r="N587">
            <v>5771.3824884792621</v>
          </cell>
          <cell r="O587">
            <v>6819.3866995073895</v>
          </cell>
          <cell r="P587">
            <v>6604.1789554531497</v>
          </cell>
          <cell r="Q587">
            <v>6335.9888888888881</v>
          </cell>
          <cell r="R587">
            <v>6014.5652841781875</v>
          </cell>
          <cell r="S587">
            <v>6563.600793650794</v>
          </cell>
          <cell r="T587">
            <v>6689.1328725038402</v>
          </cell>
          <cell r="U587">
            <v>5949.5937019969278</v>
          </cell>
          <cell r="V587">
            <v>6338.1611111111115</v>
          </cell>
          <cell r="W587">
            <v>5686.850230414746</v>
          </cell>
          <cell r="X587">
            <v>6151.4555555555553</v>
          </cell>
          <cell r="Y587">
            <v>6468.3548387096771</v>
          </cell>
          <cell r="Z587">
            <v>6286.3471582181255</v>
          </cell>
          <cell r="AA587">
            <v>1631.987244897959</v>
          </cell>
          <cell r="AB587">
            <v>4383.5422427035328</v>
          </cell>
          <cell r="AC587">
            <v>6016.5468253968256</v>
          </cell>
          <cell r="AD587">
            <v>6170.9784946236559</v>
          </cell>
          <cell r="AE587">
            <v>6259.4563492063489</v>
          </cell>
          <cell r="AF587">
            <v>7113.7987711213518</v>
          </cell>
          <cell r="AG587">
            <v>6572.6182795698924</v>
          </cell>
          <cell r="AH587">
            <v>6085.0333333333338</v>
          </cell>
          <cell r="AI587">
            <v>6252.4823348694308</v>
          </cell>
          <cell r="AJ587">
            <v>7273.3190476190475</v>
          </cell>
          <cell r="AK587">
            <v>7099.6482334869434</v>
          </cell>
          <cell r="AL587">
            <v>7396.1336405529955</v>
          </cell>
          <cell r="AM587">
            <v>6602.9107142857147</v>
          </cell>
          <cell r="AN587">
            <v>6632.9178187403986</v>
          </cell>
          <cell r="AO587">
            <v>6605.2238095238099</v>
          </cell>
          <cell r="AP587">
            <v>6774.1175115207379</v>
          </cell>
          <cell r="AQ587">
            <v>7315.4174603174606</v>
          </cell>
          <cell r="AR587">
            <v>6387.2910906298002</v>
          </cell>
          <cell r="AS587">
            <v>5922.1121351766515</v>
          </cell>
          <cell r="AT587">
            <v>6772.5515873015875</v>
          </cell>
          <cell r="AU587">
            <v>6499.2281105990778</v>
          </cell>
          <cell r="AV587">
            <v>7119.6619047619042</v>
          </cell>
          <cell r="AW587">
            <v>7321.0222734254994</v>
          </cell>
          <cell r="AX587">
            <v>7533.6482334869434</v>
          </cell>
          <cell r="AY587">
            <v>7792.0731292517012</v>
          </cell>
          <cell r="AZ587">
            <v>7894.0698924731178</v>
          </cell>
          <cell r="BA587">
            <v>7868.2460317460318</v>
          </cell>
          <cell r="BB587">
            <v>7957.9831029185862</v>
          </cell>
          <cell r="BC587">
            <v>7575.5801587301585</v>
          </cell>
          <cell r="BD587">
            <v>7333.1789554531497</v>
          </cell>
          <cell r="BE587">
            <v>6667.0998463901688</v>
          </cell>
          <cell r="BF587">
            <v>5865.1460317460314</v>
          </cell>
          <cell r="BG587">
            <v>6210.3018433179723</v>
          </cell>
          <cell r="BH587">
            <v>6769.7904761904765</v>
          </cell>
          <cell r="BI587">
            <v>6614.2188940092165</v>
          </cell>
          <cell r="BJ587">
            <v>7021.3786482334872</v>
          </cell>
          <cell r="BK587">
            <v>7487.9885057471265</v>
          </cell>
          <cell r="BL587">
            <v>7259.5115207373265</v>
          </cell>
          <cell r="BM587">
            <v>6156.3587301587295</v>
          </cell>
          <cell r="BN587">
            <v>5439.1735791090632</v>
          </cell>
          <cell r="BO587">
            <v>6146.2063492063489</v>
          </cell>
          <cell r="BP587">
            <v>7345.9086021505373</v>
          </cell>
          <cell r="BQ587">
            <v>6404.1973886328724</v>
          </cell>
          <cell r="BR587">
            <v>6368.0841269841276</v>
          </cell>
          <cell r="BS587">
            <v>6347.6205837173584</v>
          </cell>
          <cell r="BT587">
            <v>5585.9460317460316</v>
          </cell>
          <cell r="BU587">
            <v>6148.3909370199699</v>
          </cell>
        </row>
        <row r="588">
          <cell r="A588" t="str">
            <v>22- Import2</v>
          </cell>
          <cell r="B588">
            <v>7953.9815668202764</v>
          </cell>
          <cell r="C588">
            <v>8083.2704081632646</v>
          </cell>
          <cell r="D588">
            <v>7050.2726574500766</v>
          </cell>
          <cell r="E588">
            <v>7757.4547619047626</v>
          </cell>
          <cell r="F588">
            <v>6784.1305683563751</v>
          </cell>
          <cell r="G588">
            <v>7241.5642857142857</v>
          </cell>
          <cell r="H588">
            <v>7134.7380952380954</v>
          </cell>
          <cell r="I588">
            <v>7609.5775729646693</v>
          </cell>
          <cell r="J588">
            <v>8154.1158730158731</v>
          </cell>
          <cell r="K588">
            <v>6771.3955453149001</v>
          </cell>
          <cell r="L588">
            <v>6872.7611111111119</v>
          </cell>
          <cell r="M588">
            <v>7840.7887864823342</v>
          </cell>
          <cell r="N588">
            <v>8724.7534562211986</v>
          </cell>
          <cell r="O588">
            <v>8411.3201970443351</v>
          </cell>
          <cell r="P588">
            <v>8911.8433179723488</v>
          </cell>
          <cell r="Q588">
            <v>8563.3380952380958</v>
          </cell>
          <cell r="R588">
            <v>8833.6336405529946</v>
          </cell>
          <cell r="S588">
            <v>9342.7404761904745</v>
          </cell>
          <cell r="T588">
            <v>9005.2096774193542</v>
          </cell>
          <cell r="U588">
            <v>5613.6904761904761</v>
          </cell>
          <cell r="V588">
            <v>8464.2744126984126</v>
          </cell>
          <cell r="W588">
            <v>7838.8221198156689</v>
          </cell>
          <cell r="X588">
            <v>9469.8570793650797</v>
          </cell>
          <cell r="Y588">
            <v>9450.1059293394774</v>
          </cell>
          <cell r="Z588">
            <v>8594.7063594470037</v>
          </cell>
          <cell r="AA588">
            <v>9172.7595918367351</v>
          </cell>
          <cell r="AB588">
            <v>6491.1021966205835</v>
          </cell>
          <cell r="AC588">
            <v>6749.4335079365073</v>
          </cell>
          <cell r="AD588">
            <v>6880.6616129032263</v>
          </cell>
          <cell r="AE588">
            <v>8207.4647936507936</v>
          </cell>
          <cell r="AF588">
            <v>7476.0022427035337</v>
          </cell>
          <cell r="AG588">
            <v>2614.5684639016895</v>
          </cell>
          <cell r="AH588">
            <v>5721.2958571428571</v>
          </cell>
          <cell r="AI588">
            <v>8837.7223655913967</v>
          </cell>
          <cell r="AJ588">
            <v>9138.5219841269827</v>
          </cell>
          <cell r="AK588">
            <v>9570.7527188940094</v>
          </cell>
          <cell r="AL588">
            <v>9724.4688325652842</v>
          </cell>
          <cell r="AM588">
            <v>9072.1556972789131</v>
          </cell>
          <cell r="AN588">
            <v>9606.1574807987708</v>
          </cell>
          <cell r="AO588">
            <v>9348.8211428571431</v>
          </cell>
          <cell r="AP588">
            <v>8622.5511981566815</v>
          </cell>
          <cell r="AQ588">
            <v>8339.2108174603163</v>
          </cell>
          <cell r="AR588">
            <v>9276.3371505376344</v>
          </cell>
          <cell r="AS588">
            <v>7633.5989784946241</v>
          </cell>
          <cell r="AT588">
            <v>7892.2441666666673</v>
          </cell>
          <cell r="AU588">
            <v>8651.6657296466983</v>
          </cell>
          <cell r="AV588">
            <v>8402.0444444444456</v>
          </cell>
          <cell r="AW588">
            <v>8488.0392780337934</v>
          </cell>
          <cell r="AX588">
            <v>9263.4018817204287</v>
          </cell>
          <cell r="AY588">
            <v>8543.8192942176865</v>
          </cell>
          <cell r="AZ588">
            <v>7977.4146313364063</v>
          </cell>
          <cell r="BA588">
            <v>8159.7451269841267</v>
          </cell>
          <cell r="BB588">
            <v>7641.3242626728106</v>
          </cell>
          <cell r="BC588">
            <v>7919.1275158730159</v>
          </cell>
          <cell r="BD588">
            <v>8122.8684254992322</v>
          </cell>
          <cell r="BE588">
            <v>7444.6838709677422</v>
          </cell>
          <cell r="BF588">
            <v>7561.1459444444454</v>
          </cell>
          <cell r="BG588">
            <v>8102.2713210445463</v>
          </cell>
          <cell r="BH588">
            <v>7478.2422936507928</v>
          </cell>
          <cell r="BI588">
            <v>7820.0566129032268</v>
          </cell>
          <cell r="BJ588">
            <v>7537.2699769585251</v>
          </cell>
          <cell r="BK588">
            <v>7848.6429392446626</v>
          </cell>
          <cell r="BL588">
            <v>7735.8324270353305</v>
          </cell>
          <cell r="BM588">
            <v>7288.1027777777781</v>
          </cell>
          <cell r="BN588">
            <v>6966.8027803379409</v>
          </cell>
          <cell r="BO588">
            <v>7676.2495555555552</v>
          </cell>
          <cell r="BP588">
            <v>8689.7671582181265</v>
          </cell>
          <cell r="BQ588">
            <v>8740.6900998463898</v>
          </cell>
          <cell r="BR588">
            <v>8848.2458968253959</v>
          </cell>
          <cell r="BS588">
            <v>8182.5544316436262</v>
          </cell>
          <cell r="BT588">
            <v>8448.6278650793647</v>
          </cell>
          <cell r="BU588">
            <v>9466.4350460829482</v>
          </cell>
        </row>
        <row r="589">
          <cell r="A589" t="str">
            <v>23- Import3</v>
          </cell>
          <cell r="B589">
            <v>42.488479262672811</v>
          </cell>
          <cell r="C589">
            <v>97.811224489795919</v>
          </cell>
          <cell r="D589">
            <v>100.6620583717358</v>
          </cell>
          <cell r="E589">
            <v>99.861904761904754</v>
          </cell>
          <cell r="F589">
            <v>83.321044546850985</v>
          </cell>
          <cell r="G589">
            <v>26.984126984126984</v>
          </cell>
          <cell r="H589">
            <v>57.373271889400925</v>
          </cell>
          <cell r="I589">
            <v>70.276497695852527</v>
          </cell>
          <cell r="J589">
            <v>89.285714285714278</v>
          </cell>
          <cell r="K589">
            <v>314.94162826420893</v>
          </cell>
          <cell r="L589">
            <v>232.59761904761905</v>
          </cell>
          <cell r="M589">
            <v>61.153609831029186</v>
          </cell>
          <cell r="N589">
            <v>189.14669738863287</v>
          </cell>
          <cell r="O589">
            <v>191.68144499178982</v>
          </cell>
          <cell r="P589">
            <v>216.2073732718894</v>
          </cell>
          <cell r="Q589">
            <v>239.60555555555555</v>
          </cell>
          <cell r="R589">
            <v>230.43164362519201</v>
          </cell>
          <cell r="S589">
            <v>19.444444444444446</v>
          </cell>
          <cell r="T589">
            <v>32.517665130568354</v>
          </cell>
          <cell r="U589">
            <v>72.828725038402467</v>
          </cell>
          <cell r="V589">
            <v>54.761904761904759</v>
          </cell>
          <cell r="W589">
            <v>57.327956989247312</v>
          </cell>
          <cell r="X589">
            <v>87.142857142857139</v>
          </cell>
          <cell r="Y589">
            <v>23.397081413210447</v>
          </cell>
          <cell r="Z589">
            <v>27.726574500768049</v>
          </cell>
          <cell r="AA589">
            <v>59.303571428571431</v>
          </cell>
          <cell r="AB589">
            <v>37.934715821812595</v>
          </cell>
          <cell r="AC589">
            <v>62.063492063492063</v>
          </cell>
          <cell r="AD589">
            <v>53.149001536098311</v>
          </cell>
          <cell r="AE589">
            <v>65.753968253968253</v>
          </cell>
          <cell r="AF589">
            <v>60.522273425499229</v>
          </cell>
          <cell r="AG589">
            <v>25.560675883256529</v>
          </cell>
          <cell r="AH589">
            <v>66.609523809523807</v>
          </cell>
          <cell r="AI589">
            <v>58.969278033794161</v>
          </cell>
          <cell r="AJ589">
            <v>91.807936507936503</v>
          </cell>
          <cell r="AK589">
            <v>62.003072196620579</v>
          </cell>
          <cell r="AL589">
            <v>26.166666666666664</v>
          </cell>
          <cell r="AM589">
            <v>87.317176870748312</v>
          </cell>
          <cell r="AN589">
            <v>74.907834101382491</v>
          </cell>
          <cell r="AO589">
            <v>74.984126984126988</v>
          </cell>
          <cell r="AP589">
            <v>25.253456221198157</v>
          </cell>
          <cell r="AQ589">
            <v>31.890476190476189</v>
          </cell>
          <cell r="AR589">
            <v>56.175115207373274</v>
          </cell>
          <cell r="AS589">
            <v>69.582949308755758</v>
          </cell>
          <cell r="AT589">
            <v>31.0031746031746</v>
          </cell>
          <cell r="AU589">
            <v>92.397849462365585</v>
          </cell>
          <cell r="AV589">
            <v>32.171428571428571</v>
          </cell>
          <cell r="AW589">
            <v>31.798771121351766</v>
          </cell>
          <cell r="AX589">
            <v>32.629032258064512</v>
          </cell>
          <cell r="AY589">
            <v>44.132653061224488</v>
          </cell>
          <cell r="AZ589">
            <v>42.361751152073737</v>
          </cell>
          <cell r="BA589">
            <v>107.81904761904762</v>
          </cell>
          <cell r="BB589">
            <v>34.966205837173575</v>
          </cell>
          <cell r="BC589">
            <v>58.641269841269832</v>
          </cell>
          <cell r="BD589">
            <v>92.877112135176645</v>
          </cell>
          <cell r="BE589">
            <v>76.718125960061442</v>
          </cell>
          <cell r="BF589">
            <v>72.367460317460313</v>
          </cell>
          <cell r="BG589">
            <v>65.645929339477732</v>
          </cell>
          <cell r="BH589">
            <v>46.280952380952378</v>
          </cell>
          <cell r="BI589">
            <v>36.473118279569889</v>
          </cell>
          <cell r="BJ589">
            <v>65.760368663594477</v>
          </cell>
          <cell r="BK589">
            <v>63.437602627257803</v>
          </cell>
          <cell r="BL589">
            <v>37.051459293394778</v>
          </cell>
          <cell r="BM589">
            <v>99.865873015873007</v>
          </cell>
          <cell r="BN589">
            <v>62.663594470046078</v>
          </cell>
          <cell r="BO589">
            <v>67.739682539682534</v>
          </cell>
          <cell r="BP589">
            <v>50.378648233486942</v>
          </cell>
          <cell r="BQ589">
            <v>55.301843317972349</v>
          </cell>
          <cell r="BR589">
            <v>68.997619047619054</v>
          </cell>
          <cell r="BS589">
            <v>61.405529953917053</v>
          </cell>
          <cell r="BT589">
            <v>53.723015873015875</v>
          </cell>
          <cell r="BU589">
            <v>78.854838709677423</v>
          </cell>
        </row>
        <row r="590">
          <cell r="A590" t="str">
            <v>#N/A</v>
          </cell>
          <cell r="B590">
            <v>0</v>
          </cell>
          <cell r="C590">
            <v>0</v>
          </cell>
          <cell r="D590">
            <v>6.8179723502304146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15.198412698412699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23.831797235023043</v>
          </cell>
          <cell r="AA590">
            <v>27.522959183673468</v>
          </cell>
          <cell r="AB590">
            <v>0</v>
          </cell>
          <cell r="AC590">
            <v>8.6119047619047606</v>
          </cell>
          <cell r="AD590">
            <v>8.0529953917050694</v>
          </cell>
          <cell r="AE590">
            <v>8.3484126984126981</v>
          </cell>
          <cell r="AF590">
            <v>32.414746543778804</v>
          </cell>
          <cell r="AG590">
            <v>24.682795698924728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3114.136712749616</v>
          </cell>
          <cell r="BM590">
            <v>999.98571428571427</v>
          </cell>
          <cell r="BN590">
            <v>0</v>
          </cell>
          <cell r="BO590">
            <v>0</v>
          </cell>
          <cell r="BP590">
            <v>112.09907834101382</v>
          </cell>
          <cell r="BQ590">
            <v>0</v>
          </cell>
          <cell r="BR590">
            <v>0</v>
          </cell>
          <cell r="BS590">
            <v>0</v>
          </cell>
          <cell r="BT590">
            <v>549.04999999999995</v>
          </cell>
          <cell r="BU590">
            <v>1120.184331797235</v>
          </cell>
        </row>
      </sheetData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_4C1"/>
    </sheetNames>
    <definedNames>
      <definedName name="Macro2"/>
    </defined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PM NODAL"/>
      <sheetName val="GM NODAL"/>
      <sheetName val="JET NODAL"/>
      <sheetName val="Transporte"/>
    </sheetNames>
    <sheetDataSet>
      <sheetData sheetId="0"/>
      <sheetData sheetId="1"/>
      <sheetData sheetId="2"/>
      <sheetData sheetId="3">
        <row r="272">
          <cell r="G272">
            <v>2017</v>
          </cell>
          <cell r="H272">
            <v>2018</v>
          </cell>
          <cell r="I272">
            <v>2019</v>
          </cell>
          <cell r="J272">
            <v>2020</v>
          </cell>
          <cell r="K272">
            <v>2021</v>
          </cell>
          <cell r="L272">
            <v>2022</v>
          </cell>
          <cell r="M272">
            <v>2023</v>
          </cell>
          <cell r="N272">
            <v>2024</v>
          </cell>
          <cell r="O272">
            <v>2025</v>
          </cell>
          <cell r="P272">
            <v>2026</v>
          </cell>
          <cell r="Q272">
            <v>2027</v>
          </cell>
          <cell r="R272">
            <v>2028</v>
          </cell>
          <cell r="S272">
            <v>2029</v>
          </cell>
          <cell r="T272">
            <v>2030</v>
          </cell>
          <cell r="U272">
            <v>2031</v>
          </cell>
          <cell r="V272">
            <v>2032</v>
          </cell>
          <cell r="W272">
            <v>2033</v>
          </cell>
          <cell r="X272">
            <v>2034</v>
          </cell>
          <cell r="Y272">
            <v>2035</v>
          </cell>
          <cell r="Z272">
            <v>2036</v>
          </cell>
          <cell r="AA272">
            <v>2037</v>
          </cell>
          <cell r="AB272">
            <v>2038</v>
          </cell>
          <cell r="AC272">
            <v>2039</v>
          </cell>
          <cell r="AD272">
            <v>2040</v>
          </cell>
          <cell r="AE272">
            <v>2041</v>
          </cell>
          <cell r="AF272">
            <v>2042</v>
          </cell>
        </row>
        <row r="273">
          <cell r="F273" t="str">
            <v>ACPM</v>
          </cell>
          <cell r="G273">
            <v>140121</v>
          </cell>
          <cell r="H273">
            <v>144969</v>
          </cell>
          <cell r="I273">
            <v>150168</v>
          </cell>
          <cell r="J273">
            <v>155142</v>
          </cell>
          <cell r="K273">
            <v>162132</v>
          </cell>
          <cell r="L273">
            <v>165708</v>
          </cell>
          <cell r="M273">
            <v>172822</v>
          </cell>
          <cell r="N273">
            <v>178545</v>
          </cell>
          <cell r="O273">
            <v>184276</v>
          </cell>
          <cell r="P273">
            <v>190009</v>
          </cell>
          <cell r="Q273">
            <v>195941</v>
          </cell>
          <cell r="R273">
            <v>201953</v>
          </cell>
          <cell r="S273">
            <v>208074</v>
          </cell>
          <cell r="T273">
            <v>214473</v>
          </cell>
          <cell r="U273">
            <v>220716</v>
          </cell>
          <cell r="V273">
            <v>222336</v>
          </cell>
          <cell r="W273">
            <v>228879</v>
          </cell>
          <cell r="X273">
            <v>235504</v>
          </cell>
          <cell r="Y273">
            <v>242225</v>
          </cell>
          <cell r="Z273">
            <v>249031</v>
          </cell>
          <cell r="AA273">
            <v>255952</v>
          </cell>
          <cell r="AB273">
            <v>262965</v>
          </cell>
          <cell r="AC273">
            <v>373639</v>
          </cell>
          <cell r="AD273">
            <v>387691</v>
          </cell>
          <cell r="AE273">
            <v>402136</v>
          </cell>
          <cell r="AF273">
            <v>416972</v>
          </cell>
        </row>
        <row r="274">
          <cell r="F274" t="str">
            <v>AVIGAS</v>
          </cell>
          <cell r="G274">
            <v>260</v>
          </cell>
          <cell r="H274">
            <v>262</v>
          </cell>
          <cell r="I274">
            <v>264</v>
          </cell>
          <cell r="J274">
            <v>266</v>
          </cell>
          <cell r="K274">
            <v>268</v>
          </cell>
          <cell r="L274">
            <v>270</v>
          </cell>
          <cell r="M274">
            <v>271</v>
          </cell>
          <cell r="N274">
            <v>272</v>
          </cell>
          <cell r="O274">
            <v>273</v>
          </cell>
          <cell r="P274">
            <v>274</v>
          </cell>
          <cell r="Q274">
            <v>275</v>
          </cell>
          <cell r="R274">
            <v>276</v>
          </cell>
          <cell r="S274">
            <v>277</v>
          </cell>
          <cell r="T274">
            <v>278</v>
          </cell>
          <cell r="U274">
            <v>279</v>
          </cell>
          <cell r="V274">
            <v>280</v>
          </cell>
          <cell r="W274">
            <v>281</v>
          </cell>
          <cell r="X274">
            <v>282</v>
          </cell>
          <cell r="Y274">
            <v>283</v>
          </cell>
          <cell r="Z274">
            <v>284</v>
          </cell>
          <cell r="AA274">
            <v>285</v>
          </cell>
          <cell r="AB274">
            <v>286</v>
          </cell>
          <cell r="AC274">
            <v>287</v>
          </cell>
          <cell r="AD274">
            <v>288</v>
          </cell>
          <cell r="AE274">
            <v>289</v>
          </cell>
          <cell r="AF274">
            <v>290</v>
          </cell>
        </row>
        <row r="275">
          <cell r="F275" t="str">
            <v>COMBUSTOLEO</v>
          </cell>
          <cell r="G275">
            <v>1600</v>
          </cell>
          <cell r="H275">
            <v>1600</v>
          </cell>
          <cell r="I275">
            <v>1600</v>
          </cell>
          <cell r="J275">
            <v>1600</v>
          </cell>
          <cell r="K275">
            <v>1600</v>
          </cell>
          <cell r="L275">
            <v>1600</v>
          </cell>
          <cell r="M275">
            <v>1600</v>
          </cell>
          <cell r="N275">
            <v>1600</v>
          </cell>
          <cell r="O275">
            <v>1600</v>
          </cell>
          <cell r="P275">
            <v>1600</v>
          </cell>
          <cell r="Q275">
            <v>1600</v>
          </cell>
          <cell r="R275">
            <v>1600</v>
          </cell>
          <cell r="S275">
            <v>1600</v>
          </cell>
          <cell r="T275">
            <v>1600</v>
          </cell>
          <cell r="U275">
            <v>1600</v>
          </cell>
          <cell r="V275">
            <v>1600</v>
          </cell>
          <cell r="W275">
            <v>1600</v>
          </cell>
          <cell r="X275">
            <v>1600</v>
          </cell>
          <cell r="Y275">
            <v>1600</v>
          </cell>
          <cell r="Z275">
            <v>1600</v>
          </cell>
          <cell r="AA275">
            <v>1600</v>
          </cell>
          <cell r="AB275">
            <v>1600</v>
          </cell>
          <cell r="AC275">
            <v>1600</v>
          </cell>
          <cell r="AD275">
            <v>1600</v>
          </cell>
          <cell r="AE275">
            <v>1600</v>
          </cell>
          <cell r="AF275">
            <v>1600</v>
          </cell>
        </row>
        <row r="276">
          <cell r="F276" t="str">
            <v>DIESEL MARINO</v>
          </cell>
          <cell r="G276">
            <v>2145</v>
          </cell>
          <cell r="H276">
            <v>2219</v>
          </cell>
          <cell r="I276">
            <v>2298</v>
          </cell>
          <cell r="J276">
            <v>2375</v>
          </cell>
          <cell r="K276">
            <v>2482</v>
          </cell>
          <cell r="L276">
            <v>2536</v>
          </cell>
          <cell r="M276">
            <v>2645</v>
          </cell>
          <cell r="N276">
            <v>2733</v>
          </cell>
          <cell r="O276">
            <v>2821</v>
          </cell>
          <cell r="P276">
            <v>2908</v>
          </cell>
          <cell r="Q276">
            <v>2999</v>
          </cell>
          <cell r="R276">
            <v>3091</v>
          </cell>
          <cell r="S276">
            <v>3185</v>
          </cell>
          <cell r="T276">
            <v>3283</v>
          </cell>
          <cell r="U276">
            <v>3378</v>
          </cell>
          <cell r="V276">
            <v>3403</v>
          </cell>
          <cell r="W276">
            <v>3503</v>
          </cell>
          <cell r="X276">
            <v>3605</v>
          </cell>
          <cell r="Y276">
            <v>3708</v>
          </cell>
          <cell r="Z276">
            <v>3812</v>
          </cell>
          <cell r="AA276">
            <v>3918</v>
          </cell>
          <cell r="AB276">
            <v>4025</v>
          </cell>
          <cell r="AC276">
            <v>5719</v>
          </cell>
          <cell r="AD276">
            <v>5934</v>
          </cell>
          <cell r="AE276">
            <v>6155</v>
          </cell>
          <cell r="AF276">
            <v>6382</v>
          </cell>
        </row>
        <row r="277">
          <cell r="F277" t="str">
            <v>ELECTROCOMBUSTIBLE</v>
          </cell>
          <cell r="G277">
            <v>715</v>
          </cell>
          <cell r="H277">
            <v>740</v>
          </cell>
          <cell r="I277">
            <v>766</v>
          </cell>
          <cell r="J277">
            <v>792</v>
          </cell>
          <cell r="K277">
            <v>827</v>
          </cell>
          <cell r="L277">
            <v>845</v>
          </cell>
          <cell r="M277">
            <v>882</v>
          </cell>
          <cell r="N277">
            <v>911</v>
          </cell>
          <cell r="O277">
            <v>940</v>
          </cell>
          <cell r="P277">
            <v>969</v>
          </cell>
          <cell r="Q277">
            <v>1000</v>
          </cell>
          <cell r="R277">
            <v>1030</v>
          </cell>
          <cell r="S277">
            <v>1062</v>
          </cell>
          <cell r="T277">
            <v>1094</v>
          </cell>
          <cell r="U277">
            <v>1126</v>
          </cell>
          <cell r="V277">
            <v>1134</v>
          </cell>
          <cell r="W277">
            <v>1168</v>
          </cell>
          <cell r="X277">
            <v>1202</v>
          </cell>
          <cell r="Y277">
            <v>1236</v>
          </cell>
          <cell r="Z277">
            <v>1271</v>
          </cell>
          <cell r="AA277">
            <v>1306</v>
          </cell>
          <cell r="AB277">
            <v>1342</v>
          </cell>
          <cell r="AC277">
            <v>1906</v>
          </cell>
          <cell r="AD277">
            <v>1978</v>
          </cell>
          <cell r="AE277">
            <v>2052</v>
          </cell>
          <cell r="AF277">
            <v>2127</v>
          </cell>
        </row>
        <row r="278">
          <cell r="F278" t="str">
            <v>GMC</v>
          </cell>
          <cell r="G278">
            <v>94317</v>
          </cell>
          <cell r="H278">
            <v>100842</v>
          </cell>
          <cell r="I278">
            <v>104058</v>
          </cell>
          <cell r="J278">
            <v>107659</v>
          </cell>
          <cell r="K278">
            <v>111857</v>
          </cell>
          <cell r="L278">
            <v>115097</v>
          </cell>
          <cell r="M278">
            <v>118693</v>
          </cell>
          <cell r="N278">
            <v>122188</v>
          </cell>
          <cell r="O278">
            <v>126221</v>
          </cell>
          <cell r="P278">
            <v>130406</v>
          </cell>
          <cell r="Q278">
            <v>134750</v>
          </cell>
          <cell r="R278">
            <v>139360</v>
          </cell>
          <cell r="S278">
            <v>144162</v>
          </cell>
          <cell r="T278">
            <v>148788</v>
          </cell>
          <cell r="U278">
            <v>154056</v>
          </cell>
          <cell r="V278">
            <v>155175</v>
          </cell>
          <cell r="W278">
            <v>160308</v>
          </cell>
          <cell r="X278">
            <v>165632</v>
          </cell>
          <cell r="Y278">
            <v>171121</v>
          </cell>
          <cell r="Z278">
            <v>176780</v>
          </cell>
          <cell r="AA278">
            <v>182603</v>
          </cell>
          <cell r="AB278">
            <v>188555</v>
          </cell>
          <cell r="AC278">
            <v>274774</v>
          </cell>
          <cell r="AD278">
            <v>283775</v>
          </cell>
          <cell r="AE278">
            <v>292729</v>
          </cell>
          <cell r="AF278">
            <v>301650</v>
          </cell>
        </row>
        <row r="279">
          <cell r="F279" t="str">
            <v>GME</v>
          </cell>
          <cell r="G279">
            <v>3930</v>
          </cell>
          <cell r="H279">
            <v>4202</v>
          </cell>
          <cell r="I279">
            <v>4336</v>
          </cell>
          <cell r="J279">
            <v>4486</v>
          </cell>
          <cell r="K279">
            <v>4661</v>
          </cell>
          <cell r="L279">
            <v>4796</v>
          </cell>
          <cell r="M279">
            <v>4946</v>
          </cell>
          <cell r="N279">
            <v>5091</v>
          </cell>
          <cell r="O279">
            <v>5259</v>
          </cell>
          <cell r="P279">
            <v>5434</v>
          </cell>
          <cell r="Q279">
            <v>5615</v>
          </cell>
          <cell r="R279">
            <v>5807</v>
          </cell>
          <cell r="S279">
            <v>6007</v>
          </cell>
          <cell r="T279">
            <v>6200</v>
          </cell>
          <cell r="U279">
            <v>6419</v>
          </cell>
          <cell r="V279">
            <v>6466</v>
          </cell>
          <cell r="W279">
            <v>6680</v>
          </cell>
          <cell r="X279">
            <v>6901</v>
          </cell>
          <cell r="Y279">
            <v>7130</v>
          </cell>
          <cell r="Z279">
            <v>7366</v>
          </cell>
          <cell r="AA279">
            <v>7608</v>
          </cell>
          <cell r="AB279">
            <v>7856</v>
          </cell>
          <cell r="AC279">
            <v>11449</v>
          </cell>
          <cell r="AD279">
            <v>11824</v>
          </cell>
          <cell r="AE279">
            <v>12197</v>
          </cell>
          <cell r="AF279">
            <v>12569</v>
          </cell>
        </row>
        <row r="280">
          <cell r="F280" t="str">
            <v>JET</v>
          </cell>
          <cell r="G280">
            <v>26721</v>
          </cell>
          <cell r="H280">
            <v>27081</v>
          </cell>
          <cell r="I280">
            <v>27853</v>
          </cell>
          <cell r="J280">
            <v>28771</v>
          </cell>
          <cell r="K280">
            <v>29884</v>
          </cell>
          <cell r="L280">
            <v>30441</v>
          </cell>
          <cell r="M280">
            <v>31627</v>
          </cell>
          <cell r="N280">
            <v>32701</v>
          </cell>
          <cell r="O280">
            <v>33701</v>
          </cell>
          <cell r="P280">
            <v>34702</v>
          </cell>
          <cell r="Q280">
            <v>35718</v>
          </cell>
          <cell r="R280">
            <v>36728</v>
          </cell>
          <cell r="S280">
            <v>37711</v>
          </cell>
          <cell r="T280">
            <v>38791</v>
          </cell>
          <cell r="U280">
            <v>39894</v>
          </cell>
          <cell r="V280">
            <v>40102</v>
          </cell>
          <cell r="W280">
            <v>41238</v>
          </cell>
          <cell r="X280">
            <v>42386</v>
          </cell>
          <cell r="Y280">
            <v>43531</v>
          </cell>
          <cell r="Z280">
            <v>44685</v>
          </cell>
          <cell r="AA280">
            <v>45851</v>
          </cell>
          <cell r="AB280">
            <v>47037</v>
          </cell>
          <cell r="AC280">
            <v>48863</v>
          </cell>
          <cell r="AD280">
            <v>50760</v>
          </cell>
          <cell r="AE280">
            <v>52731</v>
          </cell>
          <cell r="AF280">
            <v>54778</v>
          </cell>
        </row>
        <row r="281">
          <cell r="F281" t="str">
            <v>QUEROSENO</v>
          </cell>
          <cell r="G281">
            <v>392.10217912330478</v>
          </cell>
          <cell r="H281">
            <v>393</v>
          </cell>
          <cell r="I281">
            <v>394</v>
          </cell>
          <cell r="J281">
            <v>395</v>
          </cell>
          <cell r="K281">
            <v>396</v>
          </cell>
          <cell r="L281">
            <v>397</v>
          </cell>
          <cell r="M281">
            <v>398</v>
          </cell>
          <cell r="N281">
            <v>399</v>
          </cell>
          <cell r="O281">
            <v>400</v>
          </cell>
          <cell r="P281">
            <v>401</v>
          </cell>
          <cell r="Q281">
            <v>402</v>
          </cell>
          <cell r="R281">
            <v>403</v>
          </cell>
          <cell r="S281">
            <v>404</v>
          </cell>
          <cell r="T281">
            <v>405</v>
          </cell>
          <cell r="U281">
            <v>406</v>
          </cell>
          <cell r="V281">
            <v>407</v>
          </cell>
          <cell r="W281">
            <v>410</v>
          </cell>
          <cell r="X281">
            <v>413</v>
          </cell>
          <cell r="Y281">
            <v>416</v>
          </cell>
          <cell r="Z281">
            <v>419</v>
          </cell>
          <cell r="AA281">
            <v>422</v>
          </cell>
          <cell r="AB281">
            <v>425</v>
          </cell>
          <cell r="AC281">
            <v>428</v>
          </cell>
          <cell r="AD281">
            <v>431</v>
          </cell>
          <cell r="AE281">
            <v>434</v>
          </cell>
          <cell r="AF281">
            <v>437</v>
          </cell>
        </row>
        <row r="282">
          <cell r="G282">
            <v>270201.10217912332</v>
          </cell>
          <cell r="H282">
            <v>282308</v>
          </cell>
          <cell r="I282">
            <v>291737</v>
          </cell>
          <cell r="J282">
            <v>301486</v>
          </cell>
          <cell r="K282">
            <v>314107</v>
          </cell>
          <cell r="L282">
            <v>321690</v>
          </cell>
          <cell r="M282">
            <v>333884</v>
          </cell>
          <cell r="N282">
            <v>344440</v>
          </cell>
          <cell r="O282">
            <v>355491</v>
          </cell>
          <cell r="P282">
            <v>366703</v>
          </cell>
          <cell r="Q282">
            <v>378300</v>
          </cell>
          <cell r="R282">
            <v>390248</v>
          </cell>
          <cell r="S282">
            <v>402482</v>
          </cell>
          <cell r="T282">
            <v>414912</v>
          </cell>
          <cell r="U282">
            <v>427874</v>
          </cell>
          <cell r="V282">
            <v>430903</v>
          </cell>
          <cell r="W282">
            <v>444067</v>
          </cell>
          <cell r="X282">
            <v>457525</v>
          </cell>
          <cell r="Y282">
            <v>471250</v>
          </cell>
          <cell r="Z282">
            <v>485248</v>
          </cell>
          <cell r="AA282">
            <v>499545</v>
          </cell>
          <cell r="AB282">
            <v>514091</v>
          </cell>
          <cell r="AC282">
            <v>718665</v>
          </cell>
          <cell r="AD282">
            <v>744281</v>
          </cell>
          <cell r="AE282">
            <v>770323</v>
          </cell>
          <cell r="AF282">
            <v>796805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4">
          <cell r="B4">
            <v>2000</v>
          </cell>
          <cell r="C4">
            <v>2001</v>
          </cell>
          <cell r="D4">
            <v>2002</v>
          </cell>
          <cell r="E4">
            <v>2003</v>
          </cell>
          <cell r="F4">
            <v>2004</v>
          </cell>
          <cell r="G4">
            <v>2005</v>
          </cell>
          <cell r="H4">
            <v>2006</v>
          </cell>
          <cell r="I4">
            <v>2007</v>
          </cell>
          <cell r="J4" t="str">
            <v>2008*</v>
          </cell>
          <cell r="K4">
            <v>2009</v>
          </cell>
          <cell r="L4">
            <v>2010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UPME">
      <a:dk1>
        <a:sysClr val="windowText" lastClr="000000"/>
      </a:dk1>
      <a:lt1>
        <a:sysClr val="window" lastClr="FFFFFF"/>
      </a:lt1>
      <a:dk2>
        <a:srgbClr val="BFBFBF"/>
      </a:dk2>
      <a:lt2>
        <a:srgbClr val="E7E6E6"/>
      </a:lt2>
      <a:accent1>
        <a:srgbClr val="475B9D"/>
      </a:accent1>
      <a:accent2>
        <a:srgbClr val="6C9028"/>
      </a:accent2>
      <a:accent3>
        <a:srgbClr val="C8B328"/>
      </a:accent3>
      <a:accent4>
        <a:srgbClr val="02335E"/>
      </a:accent4>
      <a:accent5>
        <a:srgbClr val="BFBFBF"/>
      </a:accent5>
      <a:accent6>
        <a:srgbClr val="00B05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p.com/en/global/corporate/energy-economics/statistical-review-of-world-energy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86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87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88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89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90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91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92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9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asb.opec.org/index.php/data-download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asb.opec.org/index.php/data-download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://www.dane.gov.co/index.php/estadisticas-por-tema/cuentas-nacionales/cuentas-nacionales-trimestrales/historicos-producto-interno-bruto-pib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banrep.gov.co/es/inversion-directa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anh.gov.co/ANH-en-Datos/Paginas/Cifras-y-Estad%C3%ADsticas.asp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anh.gov.co/ANH-en-Datos/Paginas/Cifras-y-Estad%C3%ADsticas.asp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hyperlink" Target="http://www.anh.gov.co/Operaciones-Regalias-y-Participaciones/Paginas/Sistema-Integrado-de-Reservas.asp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hyperlink" Target="http://www.anh.gov.co/Operaciones-Regalias-y-Participaciones/Sistema-Integrado-de-Operaciones/Paginas/Estadisticas-de-Produccion.aspx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2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3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4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5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5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5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6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6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6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6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6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bp.com/en/global/corporate/energy-economics/statistical-review-of-world-energy.html" TargetMode="Externa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7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7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7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7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7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7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hyperlink" Target="http://tonto.eia.gov/dnav/pet/hist/LeafHandler.ashx?n=PET&amp;s=RBRTE&amp;f=M" TargetMode="External"/><Relationship Id="rId1" Type="http://schemas.openxmlformats.org/officeDocument/2006/relationships/hyperlink" Target="http://tonto.eia.gov/dnav/pet/hist/LeafHandler.ashx?n=PET&amp;s=RWTC&amp;f=M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8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8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8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8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2"/>
  <sheetViews>
    <sheetView showGridLines="0" tabSelected="1" zoomScale="110" zoomScaleNormal="110" workbookViewId="0">
      <selection activeCell="A4" sqref="A4"/>
    </sheetView>
  </sheetViews>
  <sheetFormatPr baseColWidth="10" defaultColWidth="9.33203125" defaultRowHeight="11.25"/>
  <cols>
    <col min="1" max="1" width="16.6640625" customWidth="1"/>
    <col min="2" max="2" width="11.83203125" customWidth="1"/>
    <col min="3" max="5" width="10.83203125" customWidth="1"/>
    <col min="6" max="6" width="13.6640625" customWidth="1"/>
    <col min="9" max="9" width="10" bestFit="1" customWidth="1"/>
  </cols>
  <sheetData>
    <row r="1" spans="1:21" ht="12.75">
      <c r="A1" s="1" t="s">
        <v>252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12.75">
      <c r="A2" s="138" t="s">
        <v>224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ht="14.25">
      <c r="A3" s="1" t="s">
        <v>0</v>
      </c>
      <c r="F3" s="2"/>
      <c r="G3" s="2"/>
      <c r="H3" s="2"/>
      <c r="I3" s="2"/>
      <c r="J3" s="2"/>
      <c r="K3" s="3" t="s">
        <v>249</v>
      </c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2.75">
      <c r="A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ht="14.25">
      <c r="A5" s="170"/>
      <c r="B5" s="171">
        <v>2014</v>
      </c>
      <c r="C5" s="171">
        <v>2015</v>
      </c>
      <c r="D5" s="171">
        <v>2016</v>
      </c>
      <c r="E5" s="171">
        <v>2017</v>
      </c>
      <c r="F5" s="5"/>
      <c r="G5" s="5"/>
      <c r="H5" s="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>
      <c r="A6" s="172" t="s">
        <v>1</v>
      </c>
      <c r="B6" s="173">
        <v>4251.6000000000004</v>
      </c>
      <c r="C6" s="173">
        <v>4331.3</v>
      </c>
      <c r="D6" s="173">
        <v>4418.2476538975998</v>
      </c>
      <c r="E6" s="173">
        <v>4621.8999999999996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>
      <c r="A7" s="174" t="s">
        <v>2</v>
      </c>
      <c r="B7" s="173">
        <v>3081.5</v>
      </c>
      <c r="C7" s="173">
        <v>3135.2</v>
      </c>
      <c r="D7" s="173">
        <v>3204.1419772101908</v>
      </c>
      <c r="E7" s="173">
        <v>3156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>
      <c r="A8" s="174" t="s">
        <v>3</v>
      </c>
      <c r="B8" s="173">
        <v>3911.2</v>
      </c>
      <c r="C8" s="173">
        <v>3839.9</v>
      </c>
      <c r="D8" s="173">
        <v>3731.9985238427935</v>
      </c>
      <c r="E8" s="173">
        <v>3731.5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>
      <c r="A9" s="174" t="s">
        <v>4</v>
      </c>
      <c r="B9" s="173">
        <v>575.5</v>
      </c>
      <c r="C9" s="173">
        <v>583.1</v>
      </c>
      <c r="D9" s="173">
        <v>592.05786011243856</v>
      </c>
      <c r="E9" s="173">
        <v>596.4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1">
      <c r="A10" s="174" t="s">
        <v>5</v>
      </c>
      <c r="B10" s="173">
        <v>884.3</v>
      </c>
      <c r="C10" s="173">
        <v>892.9</v>
      </c>
      <c r="D10" s="173">
        <v>910.29048492960146</v>
      </c>
      <c r="E10" s="173">
        <v>918.6</v>
      </c>
    </row>
    <row r="11" spans="1:21">
      <c r="A11" s="175" t="s">
        <v>6</v>
      </c>
      <c r="B11" s="176">
        <v>316.60000000000002</v>
      </c>
      <c r="C11" s="176">
        <v>364.9</v>
      </c>
      <c r="D11" s="176">
        <v>419.57009156595058</v>
      </c>
      <c r="E11" s="176">
        <v>486.8</v>
      </c>
    </row>
    <row r="12" spans="1:21" ht="14.25">
      <c r="A12" s="174"/>
      <c r="B12" s="174"/>
      <c r="C12" s="174"/>
      <c r="D12" s="174"/>
      <c r="E12" s="174"/>
      <c r="F12" s="3"/>
      <c r="G12" s="3"/>
      <c r="H12" s="3"/>
    </row>
    <row r="13" spans="1:21" ht="14.25">
      <c r="A13" s="174" t="s">
        <v>7</v>
      </c>
      <c r="B13" s="177">
        <v>13020.699999999999</v>
      </c>
      <c r="C13" s="177">
        <v>13147.3</v>
      </c>
      <c r="D13" s="177">
        <v>13276.306591558574</v>
      </c>
      <c r="E13" s="177">
        <v>13511.199999999999</v>
      </c>
      <c r="F13" s="3"/>
      <c r="G13" s="3"/>
      <c r="H13" s="3"/>
    </row>
    <row r="16" spans="1:21">
      <c r="A16" s="170"/>
      <c r="B16" s="171">
        <v>2014</v>
      </c>
      <c r="C16" s="171">
        <v>2015</v>
      </c>
      <c r="D16" s="171">
        <v>2016</v>
      </c>
      <c r="E16" s="171">
        <v>2017</v>
      </c>
    </row>
    <row r="17" spans="1:5">
      <c r="A17" s="172" t="s">
        <v>1</v>
      </c>
      <c r="B17" s="178">
        <v>1.8745883902530736E-2</v>
      </c>
      <c r="C17" s="178">
        <v>0.3294440683638466</v>
      </c>
      <c r="D17" s="178">
        <v>2.007426266885215E-2</v>
      </c>
      <c r="E17" s="178">
        <v>0.33279192698870319</v>
      </c>
    </row>
    <row r="18" spans="1:5">
      <c r="A18" s="174" t="s">
        <v>2</v>
      </c>
      <c r="B18" s="178">
        <v>1.7426577965276691E-2</v>
      </c>
      <c r="C18" s="178">
        <v>0.23846721380055219</v>
      </c>
      <c r="D18" s="178">
        <v>2.1989658462040929E-2</v>
      </c>
      <c r="E18" s="178">
        <v>0.24134287311860278</v>
      </c>
    </row>
    <row r="19" spans="1:5">
      <c r="A19" s="174" t="s">
        <v>3</v>
      </c>
      <c r="B19" s="178">
        <v>-1.8229699325015281E-2</v>
      </c>
      <c r="C19" s="178">
        <v>0.29206757280962631</v>
      </c>
      <c r="D19" s="178">
        <v>-2.8100074522046548E-2</v>
      </c>
      <c r="E19" s="178">
        <v>0.28110216483066885</v>
      </c>
    </row>
    <row r="20" spans="1:5">
      <c r="A20" s="174" t="s">
        <v>4</v>
      </c>
      <c r="B20" s="178">
        <v>1.3205907906168601E-2</v>
      </c>
      <c r="C20" s="178">
        <v>4.4351311676161652E-2</v>
      </c>
      <c r="D20" s="178">
        <v>1.536247661196799E-2</v>
      </c>
      <c r="E20" s="178">
        <v>4.4595072886376742E-2</v>
      </c>
    </row>
    <row r="21" spans="1:5">
      <c r="A21" s="174" t="s">
        <v>5</v>
      </c>
      <c r="B21" s="178">
        <v>9.7252063779260656E-3</v>
      </c>
      <c r="C21" s="178">
        <v>6.7915085226624483E-2</v>
      </c>
      <c r="D21" s="178">
        <v>1.9476408253557453E-2</v>
      </c>
      <c r="E21" s="178">
        <v>6.8565039429594687E-2</v>
      </c>
    </row>
    <row r="22" spans="1:5">
      <c r="A22" s="175" t="s">
        <v>6</v>
      </c>
      <c r="B22" s="179">
        <v>0.15255843335439034</v>
      </c>
      <c r="C22" s="179">
        <v>2.7754748123188792E-2</v>
      </c>
      <c r="D22" s="179">
        <v>0.14982211993957417</v>
      </c>
      <c r="E22" s="179">
        <v>3.1602922746053808E-2</v>
      </c>
    </row>
    <row r="30" spans="1:5">
      <c r="B30" s="6"/>
      <c r="C30" s="6"/>
      <c r="D30" s="6"/>
      <c r="E30" s="6"/>
    </row>
    <row r="31" spans="1:5">
      <c r="B31" s="6"/>
      <c r="C31" s="6"/>
      <c r="D31" s="6"/>
      <c r="E31" s="6"/>
    </row>
    <row r="32" spans="1:5">
      <c r="B32" s="6"/>
      <c r="C32" s="6"/>
      <c r="D32" s="6"/>
      <c r="E32" s="6"/>
    </row>
  </sheetData>
  <hyperlinks>
    <hyperlink ref="A2" r:id="rId1"/>
  </hyperlinks>
  <pageMargins left="0.75" right="0.75" top="1" bottom="1" header="0.5" footer="0.5"/>
  <pageSetup paperSize="9" scale="64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49"/>
  <sheetViews>
    <sheetView showGridLines="0" zoomScaleNormal="100" workbookViewId="0">
      <selection activeCell="V42" sqref="V42"/>
    </sheetView>
  </sheetViews>
  <sheetFormatPr baseColWidth="10" defaultColWidth="10.6640625" defaultRowHeight="11.25"/>
  <cols>
    <col min="1" max="1" width="22.83203125" style="7" customWidth="1"/>
    <col min="2" max="35" width="10.1640625" style="7" customWidth="1"/>
    <col min="36" max="36" width="10.1640625" style="8" customWidth="1"/>
    <col min="37" max="37" width="10.1640625" style="9" customWidth="1"/>
    <col min="38" max="39" width="10.1640625" style="7" customWidth="1"/>
    <col min="40" max="40" width="10.6640625" style="7"/>
    <col min="41" max="41" width="19.83203125" style="19" customWidth="1"/>
    <col min="42" max="16384" width="10.6640625" style="19"/>
  </cols>
  <sheetData>
    <row r="1" spans="1:39" ht="12.75">
      <c r="A1" s="1" t="s">
        <v>257</v>
      </c>
    </row>
    <row r="2" spans="1:39" ht="12.75">
      <c r="A2" s="133" t="s">
        <v>224</v>
      </c>
    </row>
    <row r="3" spans="1:39" ht="12.75">
      <c r="A3" s="1" t="s">
        <v>36</v>
      </c>
    </row>
    <row r="4" spans="1:39" s="10" customFormat="1">
      <c r="A4" s="137"/>
    </row>
    <row r="5" spans="1:39" s="10" customFormat="1"/>
    <row r="6" spans="1:39" s="10" customFormat="1">
      <c r="A6" s="11"/>
      <c r="B6" s="204">
        <v>1980</v>
      </c>
      <c r="C6" s="204">
        <v>1981</v>
      </c>
      <c r="D6" s="204">
        <v>1982</v>
      </c>
      <c r="E6" s="204">
        <v>1983</v>
      </c>
      <c r="F6" s="204">
        <v>1984</v>
      </c>
      <c r="G6" s="204">
        <v>1985</v>
      </c>
      <c r="H6" s="204">
        <v>1986</v>
      </c>
      <c r="I6" s="204">
        <v>1987</v>
      </c>
      <c r="J6" s="204">
        <v>1988</v>
      </c>
      <c r="K6" s="204">
        <v>1989</v>
      </c>
      <c r="L6" s="204">
        <v>1990</v>
      </c>
      <c r="M6" s="204">
        <v>1991</v>
      </c>
      <c r="N6" s="204">
        <v>1992</v>
      </c>
      <c r="O6" s="204">
        <v>1993</v>
      </c>
      <c r="P6" s="204">
        <v>1994</v>
      </c>
      <c r="Q6" s="204">
        <v>1995</v>
      </c>
      <c r="R6" s="204">
        <v>1996</v>
      </c>
      <c r="S6" s="204">
        <v>1997</v>
      </c>
      <c r="T6" s="204">
        <v>1998</v>
      </c>
      <c r="U6" s="204">
        <v>1999</v>
      </c>
      <c r="V6" s="204">
        <v>2000</v>
      </c>
      <c r="W6" s="204">
        <v>2001</v>
      </c>
      <c r="X6" s="204">
        <v>2002</v>
      </c>
      <c r="Y6" s="204">
        <v>2003</v>
      </c>
      <c r="Z6" s="204">
        <v>2004</v>
      </c>
      <c r="AA6" s="204">
        <v>2005</v>
      </c>
      <c r="AB6" s="204">
        <v>2006</v>
      </c>
      <c r="AC6" s="204">
        <v>2007</v>
      </c>
      <c r="AD6" s="204">
        <v>2008</v>
      </c>
      <c r="AE6" s="204">
        <v>2009</v>
      </c>
      <c r="AF6" s="204">
        <v>2010</v>
      </c>
      <c r="AG6" s="204">
        <v>2011</v>
      </c>
      <c r="AH6" s="204">
        <v>2012</v>
      </c>
      <c r="AI6" s="204">
        <v>2013</v>
      </c>
      <c r="AJ6" s="204">
        <v>2014</v>
      </c>
      <c r="AK6" s="204">
        <v>2015</v>
      </c>
      <c r="AL6" s="204">
        <v>2016</v>
      </c>
      <c r="AM6" s="204">
        <v>2017</v>
      </c>
    </row>
    <row r="7" spans="1:39" s="10" customFormat="1">
      <c r="A7" s="189" t="s">
        <v>9</v>
      </c>
      <c r="B7" s="216">
        <v>22000.901740464498</v>
      </c>
      <c r="C7" s="216">
        <v>21271.373875811645</v>
      </c>
      <c r="D7" s="216">
        <v>20167.682932586333</v>
      </c>
      <c r="E7" s="216">
        <v>19231.357231948285</v>
      </c>
      <c r="F7" s="216">
        <v>18820.905883831896</v>
      </c>
      <c r="G7" s="216">
        <v>18602.955243418583</v>
      </c>
      <c r="H7" s="216">
        <v>18631.268112847574</v>
      </c>
      <c r="I7" s="216">
        <v>19264.596963930999</v>
      </c>
      <c r="J7" s="216">
        <v>18959.845759571228</v>
      </c>
      <c r="K7" s="216">
        <v>19082.22610482193</v>
      </c>
      <c r="L7" s="216">
        <v>19226.505573375911</v>
      </c>
      <c r="M7" s="216">
        <v>19050.857718280742</v>
      </c>
      <c r="N7" s="216">
        <v>18479.009313004772</v>
      </c>
      <c r="O7" s="216">
        <v>18298.095434202449</v>
      </c>
      <c r="P7" s="216">
        <v>18709.687235770278</v>
      </c>
      <c r="Q7" s="216">
        <v>18568.872733761706</v>
      </c>
      <c r="R7" s="216">
        <v>18702.936830493229</v>
      </c>
      <c r="S7" s="216">
        <v>18970.586513154416</v>
      </c>
      <c r="T7" s="216">
        <v>19554.205551580293</v>
      </c>
      <c r="U7" s="216">
        <v>19821.936448158933</v>
      </c>
      <c r="V7" s="216">
        <v>19936.638916138269</v>
      </c>
      <c r="W7" s="216">
        <v>20183.341559994074</v>
      </c>
      <c r="X7" s="216">
        <v>20142.637899126348</v>
      </c>
      <c r="Y7" s="216">
        <v>20315.61561658117</v>
      </c>
      <c r="Z7" s="216">
        <v>20503.117371502325</v>
      </c>
      <c r="AA7" s="216">
        <v>20697.751652518702</v>
      </c>
      <c r="AB7" s="216">
        <v>20820.707842540331</v>
      </c>
      <c r="AC7" s="216">
        <v>20963.52135945846</v>
      </c>
      <c r="AD7" s="216">
        <v>21085.970073090204</v>
      </c>
      <c r="AE7" s="216">
        <v>21022.878710827586</v>
      </c>
      <c r="AF7" s="216">
        <v>21112.554313578341</v>
      </c>
      <c r="AG7" s="216">
        <v>20932.213604879791</v>
      </c>
      <c r="AH7" s="216">
        <v>21444.011814441932</v>
      </c>
      <c r="AI7" s="216">
        <v>21459.571554408965</v>
      </c>
      <c r="AJ7" s="216">
        <v>21340.341554408966</v>
      </c>
      <c r="AK7" s="216">
        <v>21767.689493850379</v>
      </c>
      <c r="AL7" s="216">
        <v>22076.607966035524</v>
      </c>
      <c r="AM7" s="216">
        <v>22080.977084369675</v>
      </c>
    </row>
    <row r="8" spans="1:39" s="10" customFormat="1">
      <c r="A8" s="189" t="s">
        <v>10</v>
      </c>
      <c r="B8" s="216">
        <v>7203.1</v>
      </c>
      <c r="C8" s="216">
        <v>7164.1</v>
      </c>
      <c r="D8" s="216">
        <v>6864.1</v>
      </c>
      <c r="E8" s="216">
        <v>6786.1</v>
      </c>
      <c r="F8" s="216">
        <v>6531.1</v>
      </c>
      <c r="G8" s="216">
        <v>5821.1</v>
      </c>
      <c r="H8" s="216">
        <v>5769.1</v>
      </c>
      <c r="I8" s="216">
        <v>5826.5</v>
      </c>
      <c r="J8" s="216">
        <v>5785.5</v>
      </c>
      <c r="K8" s="216">
        <v>5942.5</v>
      </c>
      <c r="L8" s="216">
        <v>6003.5</v>
      </c>
      <c r="M8" s="216">
        <v>6065.5</v>
      </c>
      <c r="N8" s="216">
        <v>6080</v>
      </c>
      <c r="O8" s="216">
        <v>6019</v>
      </c>
      <c r="P8" s="216">
        <v>5984</v>
      </c>
      <c r="Q8" s="216">
        <v>5860</v>
      </c>
      <c r="R8" s="216">
        <v>5842</v>
      </c>
      <c r="S8" s="216">
        <v>6076.812769317582</v>
      </c>
      <c r="T8" s="216">
        <v>6097.0376645148153</v>
      </c>
      <c r="U8" s="216">
        <v>6157.5838906675062</v>
      </c>
      <c r="V8" s="216">
        <v>6236.3617725274244</v>
      </c>
      <c r="W8" s="216">
        <v>6248.3617725274244</v>
      </c>
      <c r="X8" s="216">
        <v>6249.5444966720843</v>
      </c>
      <c r="Y8" s="216">
        <v>6351.3890608109896</v>
      </c>
      <c r="Z8" s="216">
        <v>6414.7179999999998</v>
      </c>
      <c r="AA8" s="216">
        <v>6425.8510000000006</v>
      </c>
      <c r="AB8" s="216">
        <v>6446.0069999999996</v>
      </c>
      <c r="AC8" s="216">
        <v>6536.1049999999996</v>
      </c>
      <c r="AD8" s="216">
        <v>6541.5039999999999</v>
      </c>
      <c r="AE8" s="216">
        <v>6309.741</v>
      </c>
      <c r="AF8" s="216">
        <v>6310.741</v>
      </c>
      <c r="AG8" s="216">
        <v>6452.7950000000001</v>
      </c>
      <c r="AH8" s="216">
        <v>5822.2350000000006</v>
      </c>
      <c r="AI8" s="216">
        <v>5920.8519999999999</v>
      </c>
      <c r="AJ8" s="216">
        <v>6081.3780000000006</v>
      </c>
      <c r="AK8" s="216">
        <v>6217.4</v>
      </c>
      <c r="AL8" s="216">
        <v>6224.8690000000006</v>
      </c>
      <c r="AM8" s="216">
        <v>6221.0756636192173</v>
      </c>
    </row>
    <row r="9" spans="1:39" s="10" customFormat="1">
      <c r="A9" s="189" t="s">
        <v>11</v>
      </c>
      <c r="B9" s="216">
        <v>31882</v>
      </c>
      <c r="C9" s="216">
        <v>31480</v>
      </c>
      <c r="D9" s="216">
        <v>30198.698630136987</v>
      </c>
      <c r="E9" s="216">
        <v>29227.698630136987</v>
      </c>
      <c r="F9" s="216">
        <v>28483.698630136987</v>
      </c>
      <c r="G9" s="216">
        <v>28244.698630136987</v>
      </c>
      <c r="H9" s="216">
        <v>28133.698630136987</v>
      </c>
      <c r="I9" s="216">
        <v>28165.698630136987</v>
      </c>
      <c r="J9" s="216">
        <v>27979.698630136987</v>
      </c>
      <c r="K9" s="216">
        <v>27786.698630136987</v>
      </c>
      <c r="L9" s="216">
        <v>27651.698630136987</v>
      </c>
      <c r="M9" s="216">
        <v>27743.027397260274</v>
      </c>
      <c r="N9" s="216">
        <v>26605.027397260274</v>
      </c>
      <c r="O9" s="216">
        <v>26312.027397260274</v>
      </c>
      <c r="P9" s="216">
        <v>25967.027397260274</v>
      </c>
      <c r="Q9" s="216">
        <v>25433.027397260274</v>
      </c>
      <c r="R9" s="216">
        <v>25304.027397260274</v>
      </c>
      <c r="S9" s="216">
        <v>25190.027397260274</v>
      </c>
      <c r="T9" s="216">
        <v>25245.027397260274</v>
      </c>
      <c r="U9" s="216">
        <v>25235.027397260274</v>
      </c>
      <c r="V9" s="216">
        <v>25051.027397260274</v>
      </c>
      <c r="W9" s="216">
        <v>24927.027397260274</v>
      </c>
      <c r="X9" s="216">
        <v>24861.527397260274</v>
      </c>
      <c r="Y9" s="216">
        <v>24684.527397260274</v>
      </c>
      <c r="Z9" s="216">
        <v>24645.070054794523</v>
      </c>
      <c r="AA9" s="216">
        <v>24668.144109589044</v>
      </c>
      <c r="AB9" s="216">
        <v>24833.852520547945</v>
      </c>
      <c r="AC9" s="216">
        <v>24572.674602739728</v>
      </c>
      <c r="AD9" s="216">
        <v>24553.565397260274</v>
      </c>
      <c r="AE9" s="216">
        <v>24355.323643835614</v>
      </c>
      <c r="AF9" s="216">
        <v>24146.730260273973</v>
      </c>
      <c r="AG9" s="216">
        <v>24199.073219178081</v>
      </c>
      <c r="AH9" s="216">
        <v>23513.819328767124</v>
      </c>
      <c r="AI9" s="216">
        <v>23602.384945205482</v>
      </c>
      <c r="AJ9" s="216">
        <v>23611.482452054795</v>
      </c>
      <c r="AK9" s="216">
        <v>23722.059863013703</v>
      </c>
      <c r="AL9" s="216">
        <v>23570.734027397262</v>
      </c>
      <c r="AM9" s="216">
        <v>23579.043698630136</v>
      </c>
    </row>
    <row r="10" spans="1:39" s="10" customFormat="1">
      <c r="A10" s="189" t="s">
        <v>12</v>
      </c>
      <c r="B10" s="216">
        <v>3135</v>
      </c>
      <c r="C10" s="216">
        <v>3270</v>
      </c>
      <c r="D10" s="216">
        <v>3386</v>
      </c>
      <c r="E10" s="216">
        <v>3879</v>
      </c>
      <c r="F10" s="216">
        <v>4440</v>
      </c>
      <c r="G10" s="216">
        <v>4635</v>
      </c>
      <c r="H10" s="216">
        <v>4811</v>
      </c>
      <c r="I10" s="216">
        <v>5101</v>
      </c>
      <c r="J10" s="216">
        <v>5111</v>
      </c>
      <c r="K10" s="216">
        <v>5544</v>
      </c>
      <c r="L10" s="216">
        <v>4960</v>
      </c>
      <c r="M10" s="216">
        <v>4510</v>
      </c>
      <c r="N10" s="216">
        <v>5013</v>
      </c>
      <c r="O10" s="216">
        <v>5343</v>
      </c>
      <c r="P10" s="216">
        <v>5696</v>
      </c>
      <c r="Q10" s="216">
        <v>5849</v>
      </c>
      <c r="R10" s="216">
        <v>5949</v>
      </c>
      <c r="S10" s="216">
        <v>6183</v>
      </c>
      <c r="T10" s="216">
        <v>6368</v>
      </c>
      <c r="U10" s="216">
        <v>6607</v>
      </c>
      <c r="V10" s="216">
        <v>6641</v>
      </c>
      <c r="W10" s="216">
        <v>6783</v>
      </c>
      <c r="X10" s="216">
        <v>6952</v>
      </c>
      <c r="Y10" s="216">
        <v>7246</v>
      </c>
      <c r="Z10" s="216">
        <v>7293</v>
      </c>
      <c r="AA10" s="216">
        <v>7331</v>
      </c>
      <c r="AB10" s="216">
        <v>7542</v>
      </c>
      <c r="AC10" s="216">
        <v>7559</v>
      </c>
      <c r="AD10" s="216">
        <v>7656</v>
      </c>
      <c r="AE10" s="216">
        <v>7994</v>
      </c>
      <c r="AF10" s="216">
        <v>8060</v>
      </c>
      <c r="AG10" s="216">
        <v>8096</v>
      </c>
      <c r="AH10" s="216">
        <v>8229</v>
      </c>
      <c r="AI10" s="216">
        <v>8402</v>
      </c>
      <c r="AJ10" s="216">
        <v>8925</v>
      </c>
      <c r="AK10" s="216">
        <v>9318</v>
      </c>
      <c r="AL10" s="216">
        <v>9480</v>
      </c>
      <c r="AM10" s="216">
        <v>9518</v>
      </c>
    </row>
    <row r="11" spans="1:39" s="10" customFormat="1">
      <c r="A11" s="189" t="s">
        <v>13</v>
      </c>
      <c r="B11" s="216">
        <v>2240</v>
      </c>
      <c r="C11" s="216">
        <v>2277</v>
      </c>
      <c r="D11" s="216">
        <v>2367</v>
      </c>
      <c r="E11" s="216">
        <v>2261</v>
      </c>
      <c r="F11" s="216">
        <v>2431</v>
      </c>
      <c r="G11" s="216">
        <v>2467</v>
      </c>
      <c r="H11" s="216">
        <v>2497</v>
      </c>
      <c r="I11" s="216">
        <v>2592</v>
      </c>
      <c r="J11" s="216">
        <v>2650</v>
      </c>
      <c r="K11" s="216">
        <v>2767</v>
      </c>
      <c r="L11" s="216">
        <v>2757</v>
      </c>
      <c r="M11" s="216">
        <v>2757</v>
      </c>
      <c r="N11" s="216">
        <v>2766</v>
      </c>
      <c r="O11" s="216">
        <v>2867</v>
      </c>
      <c r="P11" s="216">
        <v>2785</v>
      </c>
      <c r="Q11" s="216">
        <v>2865</v>
      </c>
      <c r="R11" s="216">
        <v>2957</v>
      </c>
      <c r="S11" s="216">
        <v>2797</v>
      </c>
      <c r="T11" s="216">
        <v>2817</v>
      </c>
      <c r="U11" s="216">
        <v>2889</v>
      </c>
      <c r="V11" s="216">
        <v>2852</v>
      </c>
      <c r="W11" s="216">
        <v>3128</v>
      </c>
      <c r="X11" s="216">
        <v>3132</v>
      </c>
      <c r="Y11" s="216">
        <v>3136</v>
      </c>
      <c r="Z11" s="216">
        <v>3050.9729863013699</v>
      </c>
      <c r="AA11" s="216">
        <v>3157.9729863013699</v>
      </c>
      <c r="AB11" s="216">
        <v>3034.9729863013699</v>
      </c>
      <c r="AC11" s="216">
        <v>3036.6099726027396</v>
      </c>
      <c r="AD11" s="216">
        <v>3113.033479452055</v>
      </c>
      <c r="AE11" s="216">
        <v>3082.8027397260275</v>
      </c>
      <c r="AF11" s="216">
        <v>3184.8027397260275</v>
      </c>
      <c r="AG11" s="216">
        <v>3228.8842465753423</v>
      </c>
      <c r="AH11" s="216">
        <v>3435.171917808219</v>
      </c>
      <c r="AI11" s="216">
        <v>3449.372917808219</v>
      </c>
      <c r="AJ11" s="216">
        <v>3456.6799178082192</v>
      </c>
      <c r="AK11" s="216">
        <v>3456.6799178082192</v>
      </c>
      <c r="AL11" s="216">
        <v>3456.6799178082192</v>
      </c>
      <c r="AM11" s="216">
        <v>3436.821917808219</v>
      </c>
    </row>
    <row r="12" spans="1:39" s="10" customFormat="1">
      <c r="A12" s="189" t="s">
        <v>14</v>
      </c>
      <c r="B12" s="216">
        <v>12355.55</v>
      </c>
      <c r="C12" s="216">
        <v>12540.15</v>
      </c>
      <c r="D12" s="216">
        <v>12976.15</v>
      </c>
      <c r="E12" s="216">
        <v>12180.15</v>
      </c>
      <c r="F12" s="216">
        <v>12498.65</v>
      </c>
      <c r="G12" s="216">
        <v>12651.15</v>
      </c>
      <c r="H12" s="216">
        <v>12626.15</v>
      </c>
      <c r="I12" s="216">
        <v>12542.15</v>
      </c>
      <c r="J12" s="216">
        <v>12503.2</v>
      </c>
      <c r="K12" s="216">
        <v>12768.980000000001</v>
      </c>
      <c r="L12" s="216">
        <v>13300.980000000001</v>
      </c>
      <c r="M12" s="216">
        <v>13787.230000000001</v>
      </c>
      <c r="N12" s="216">
        <v>14825.650000000001</v>
      </c>
      <c r="O12" s="216">
        <v>15405.85</v>
      </c>
      <c r="P12" s="216">
        <v>16034.150000000001</v>
      </c>
      <c r="Q12" s="216">
        <v>17062.25</v>
      </c>
      <c r="R12" s="216">
        <v>18324.050000000003</v>
      </c>
      <c r="S12" s="216">
        <v>18939.550000000003</v>
      </c>
      <c r="T12" s="216">
        <v>19374.800000000003</v>
      </c>
      <c r="U12" s="216">
        <v>20519.25</v>
      </c>
      <c r="V12" s="216">
        <v>21208.25</v>
      </c>
      <c r="W12" s="216">
        <v>21584.756623287671</v>
      </c>
      <c r="X12" s="216">
        <v>22538.095329726028</v>
      </c>
      <c r="Y12" s="216">
        <v>22672.282026438355</v>
      </c>
      <c r="Z12" s="216">
        <v>23537.082249095889</v>
      </c>
      <c r="AA12" s="216">
        <v>24201.711349342469</v>
      </c>
      <c r="AB12" s="216">
        <v>25355.265816739728</v>
      </c>
      <c r="AC12" s="216">
        <v>25995.008779123287</v>
      </c>
      <c r="AD12" s="216">
        <v>27074.917951315067</v>
      </c>
      <c r="AE12" s="216">
        <v>28880.037544876712</v>
      </c>
      <c r="AF12" s="216">
        <v>29698.549508986296</v>
      </c>
      <c r="AG12" s="216">
        <v>30575.495371643839</v>
      </c>
      <c r="AH12" s="216">
        <v>31638.772398931502</v>
      </c>
      <c r="AI12" s="216">
        <v>32315.681160684933</v>
      </c>
      <c r="AJ12" s="216">
        <v>33124.680612739729</v>
      </c>
      <c r="AK12" s="216">
        <v>32564.253213521872</v>
      </c>
      <c r="AL12" s="216">
        <v>32753.399372841362</v>
      </c>
      <c r="AM12" s="216">
        <v>33303.490018684046</v>
      </c>
    </row>
    <row r="13" spans="1:39" s="10" customFormat="1">
      <c r="A13" s="189" t="s">
        <v>7</v>
      </c>
      <c r="B13" s="21">
        <v>78816.551740464507</v>
      </c>
      <c r="C13" s="21">
        <v>78002.623875811638</v>
      </c>
      <c r="D13" s="21">
        <v>75959.631562723313</v>
      </c>
      <c r="E13" s="21">
        <v>73565.305862085268</v>
      </c>
      <c r="F13" s="21">
        <v>73205.354513968879</v>
      </c>
      <c r="G13" s="21">
        <v>72421.903873555566</v>
      </c>
      <c r="H13" s="21">
        <v>72468.216742984558</v>
      </c>
      <c r="I13" s="21">
        <v>73491.945594067976</v>
      </c>
      <c r="J13" s="21">
        <v>72989.244389708212</v>
      </c>
      <c r="K13" s="21">
        <v>73891.404734958909</v>
      </c>
      <c r="L13" s="21">
        <v>73899.684203512894</v>
      </c>
      <c r="M13" s="21">
        <v>73913.615115541019</v>
      </c>
      <c r="N13" s="21">
        <v>73768.686710265058</v>
      </c>
      <c r="O13" s="21">
        <v>74244.972831462728</v>
      </c>
      <c r="P13" s="21">
        <v>75175.864633030549</v>
      </c>
      <c r="Q13" s="21">
        <v>75638.150131021976</v>
      </c>
      <c r="R13" s="21">
        <v>77079.014227753505</v>
      </c>
      <c r="S13" s="21">
        <v>78156.976679732266</v>
      </c>
      <c r="T13" s="21">
        <v>79456.070613355376</v>
      </c>
      <c r="U13" s="21">
        <v>81229.797736086708</v>
      </c>
      <c r="V13" s="21">
        <v>81925.278085925966</v>
      </c>
      <c r="W13" s="21">
        <v>82854.487353069446</v>
      </c>
      <c r="X13" s="21">
        <v>83875.805122784732</v>
      </c>
      <c r="Y13" s="21">
        <v>84405.8141010908</v>
      </c>
      <c r="Z13" s="21">
        <v>85443.960661694116</v>
      </c>
      <c r="AA13" s="21">
        <v>86482.4310977516</v>
      </c>
      <c r="AB13" s="21">
        <v>88032.806166129376</v>
      </c>
      <c r="AC13" s="21">
        <v>88662.919713924217</v>
      </c>
      <c r="AD13" s="21">
        <v>90024.990901117591</v>
      </c>
      <c r="AE13" s="21">
        <v>91644.783639265952</v>
      </c>
      <c r="AF13" s="21">
        <v>92513.377822564638</v>
      </c>
      <c r="AG13" s="21">
        <v>93484.461442277039</v>
      </c>
      <c r="AH13" s="21">
        <v>94083.010459948782</v>
      </c>
      <c r="AI13" s="21">
        <v>95149.862578107597</v>
      </c>
      <c r="AJ13" s="21">
        <v>96539.56253701172</v>
      </c>
      <c r="AK13" s="21">
        <v>97046.082488194166</v>
      </c>
      <c r="AL13" s="21">
        <v>97562.290284082381</v>
      </c>
      <c r="AM13" s="21">
        <v>98139.408383111295</v>
      </c>
    </row>
    <row r="14" spans="1:39" s="10" customFormat="1">
      <c r="A14" s="189" t="s">
        <v>15</v>
      </c>
      <c r="B14" s="190"/>
      <c r="C14" s="190">
        <v>-1.0326864683614434E-2</v>
      </c>
      <c r="D14" s="190">
        <v>-2.6191328080719223E-2</v>
      </c>
      <c r="E14" s="190">
        <v>-3.152102835913495E-2</v>
      </c>
      <c r="F14" s="190">
        <v>-4.8929497933604127E-3</v>
      </c>
      <c r="G14" s="190">
        <v>-1.0702094752697566E-2</v>
      </c>
      <c r="H14" s="190">
        <v>6.3948704676208834E-4</v>
      </c>
      <c r="I14" s="190">
        <v>1.4126590898657865E-2</v>
      </c>
      <c r="J14" s="190">
        <v>-6.8402217453382708E-3</v>
      </c>
      <c r="K14" s="190">
        <v>1.2360182007554954E-2</v>
      </c>
      <c r="L14" s="190">
        <v>1.1204914270712685E-4</v>
      </c>
      <c r="M14" s="190">
        <v>1.8851111717554936E-4</v>
      </c>
      <c r="N14" s="190">
        <v>-1.9607809068655779E-3</v>
      </c>
      <c r="O14" s="190">
        <v>6.4564809601170836E-3</v>
      </c>
      <c r="P14" s="190">
        <v>1.2538112225873643E-2</v>
      </c>
      <c r="Q14" s="190">
        <v>6.1493871769624509E-3</v>
      </c>
      <c r="R14" s="190">
        <v>1.9049435955739824E-2</v>
      </c>
      <c r="S14" s="190">
        <v>1.3985161366926624E-2</v>
      </c>
      <c r="T14" s="190">
        <v>1.6621599104920337E-2</v>
      </c>
      <c r="U14" s="190">
        <v>2.2323368234033802E-2</v>
      </c>
      <c r="V14" s="190">
        <v>8.5618870072636799E-3</v>
      </c>
      <c r="W14" s="190">
        <v>1.1342155789436426E-2</v>
      </c>
      <c r="X14" s="190">
        <v>1.232664400375949E-2</v>
      </c>
      <c r="Y14" s="190">
        <v>6.3189733622250888E-3</v>
      </c>
      <c r="Z14" s="190">
        <v>1.2299467420099131E-2</v>
      </c>
      <c r="AA14" s="190">
        <v>1.2153819041338609E-2</v>
      </c>
      <c r="AB14" s="190">
        <v>1.7927052335350968E-2</v>
      </c>
      <c r="AC14" s="190">
        <v>7.1577128486139951E-3</v>
      </c>
      <c r="AD14" s="190">
        <v>1.5362354314387261E-2</v>
      </c>
      <c r="AE14" s="190">
        <v>1.7992700937093264E-2</v>
      </c>
      <c r="AF14" s="190">
        <v>9.4778354949003329E-3</v>
      </c>
      <c r="AG14" s="190">
        <v>1.0496683210236668E-2</v>
      </c>
      <c r="AH14" s="190">
        <v>6.4026578153988378E-3</v>
      </c>
      <c r="AI14" s="190">
        <v>1.1339476840114271E-2</v>
      </c>
      <c r="AJ14" s="190">
        <v>1.4605380620106745E-2</v>
      </c>
      <c r="AK14" s="190">
        <v>5.2467603733781232E-3</v>
      </c>
      <c r="AL14" s="190">
        <v>5.3192028225457211E-3</v>
      </c>
      <c r="AM14" s="190">
        <v>5.9153808028538091E-3</v>
      </c>
    </row>
    <row r="15" spans="1:39" s="10" customFormat="1"/>
    <row r="16" spans="1:39" s="10" customFormat="1">
      <c r="U16" s="189" t="s">
        <v>9</v>
      </c>
      <c r="V16" s="191">
        <v>5.7866429084425519E-3</v>
      </c>
      <c r="W16" s="191">
        <v>1.237433475590044E-2</v>
      </c>
      <c r="X16" s="191">
        <v>-2.0166958353619036E-3</v>
      </c>
      <c r="Y16" s="191">
        <v>8.5876397282762529E-3</v>
      </c>
      <c r="Z16" s="191">
        <v>9.2294399766119639E-3</v>
      </c>
      <c r="AA16" s="191">
        <v>9.4929116138653402E-3</v>
      </c>
      <c r="AB16" s="191">
        <v>5.9405577999900316E-3</v>
      </c>
      <c r="AC16" s="191">
        <v>6.8592056522851497E-3</v>
      </c>
      <c r="AD16" s="191">
        <v>5.8410374637034579E-3</v>
      </c>
      <c r="AE16" s="191">
        <v>-2.9921014799851875E-3</v>
      </c>
      <c r="AF16" s="191">
        <v>4.2656195654389162E-3</v>
      </c>
      <c r="AG16" s="191">
        <v>-8.5418706813019663E-3</v>
      </c>
      <c r="AH16" s="191">
        <v>2.44502669054949E-2</v>
      </c>
      <c r="AI16" s="191">
        <v>7.2559836758512297E-4</v>
      </c>
      <c r="AJ16" s="191">
        <v>-5.5560289122129625E-3</v>
      </c>
      <c r="AK16" s="191">
        <v>2.0025356124308225E-2</v>
      </c>
      <c r="AL16" s="217">
        <v>5.1017640805305683E-3</v>
      </c>
      <c r="AM16" s="217">
        <v>6.2206643607746635E-3</v>
      </c>
    </row>
    <row r="17" spans="2:39" s="7" customFormat="1" ht="14.25">
      <c r="B17" s="18" t="s">
        <v>250</v>
      </c>
      <c r="C17" s="18"/>
      <c r="D17" s="18"/>
      <c r="E17" s="18"/>
      <c r="F17" s="18"/>
      <c r="U17" s="189" t="s">
        <v>10</v>
      </c>
      <c r="V17" s="191">
        <v>1.2793635175529561E-2</v>
      </c>
      <c r="W17" s="191">
        <v>1.9241988258063003E-3</v>
      </c>
      <c r="X17" s="191">
        <v>1.8928547797281148E-4</v>
      </c>
      <c r="Y17" s="191">
        <v>1.6296317946554062E-2</v>
      </c>
      <c r="Z17" s="191">
        <v>9.9708801622244714E-3</v>
      </c>
      <c r="AA17" s="191">
        <v>1.7355400502407914E-3</v>
      </c>
      <c r="AB17" s="191">
        <v>3.1367051616975061E-3</v>
      </c>
      <c r="AC17" s="191">
        <v>1.397733511614252E-2</v>
      </c>
      <c r="AD17" s="191">
        <v>8.2602712165735781E-4</v>
      </c>
      <c r="AE17" s="191">
        <v>-3.5429619855005812E-2</v>
      </c>
      <c r="AF17" s="191">
        <v>1.5848511056160142E-4</v>
      </c>
      <c r="AG17" s="191">
        <v>2.2509876415463648E-2</v>
      </c>
      <c r="AH17" s="191">
        <v>-9.771889545538015E-2</v>
      </c>
      <c r="AI17" s="191">
        <v>1.6937997178059438E-2</v>
      </c>
      <c r="AJ17" s="191">
        <v>2.7111976452037778E-2</v>
      </c>
      <c r="AK17" s="191">
        <v>2.2366970117627893E-2</v>
      </c>
      <c r="AL17" s="217">
        <v>-2.6123142637138217E-3</v>
      </c>
      <c r="AM17" s="217">
        <v>-1.7584150584382785E-3</v>
      </c>
    </row>
    <row r="18" spans="2:39" s="7" customFormat="1">
      <c r="U18" s="189" t="s">
        <v>11</v>
      </c>
      <c r="V18" s="191">
        <v>-7.2914523572095158E-3</v>
      </c>
      <c r="W18" s="191">
        <v>-4.9498967860120979E-3</v>
      </c>
      <c r="X18" s="191">
        <v>-2.6276699165179718E-3</v>
      </c>
      <c r="Y18" s="191">
        <v>-7.1194338614732899E-3</v>
      </c>
      <c r="Z18" s="191">
        <v>-1.5984645697583177E-3</v>
      </c>
      <c r="AA18" s="191">
        <v>9.362543804183332E-4</v>
      </c>
      <c r="AB18" s="191">
        <v>6.717506198388401E-3</v>
      </c>
      <c r="AC18" s="191">
        <v>-1.0517011711820179E-2</v>
      </c>
      <c r="AD18" s="191">
        <v>-7.7766078737406819E-4</v>
      </c>
      <c r="AE18" s="191">
        <v>-8.0738479409095953E-3</v>
      </c>
      <c r="AF18" s="191">
        <v>-8.5645909129372644E-3</v>
      </c>
      <c r="AG18" s="191">
        <v>2.1677037983989234E-3</v>
      </c>
      <c r="AH18" s="191">
        <v>-2.8317360925536827E-2</v>
      </c>
      <c r="AI18" s="191">
        <v>3.7665347002988625E-3</v>
      </c>
      <c r="AJ18" s="191">
        <v>3.8544862607881036E-4</v>
      </c>
      <c r="AK18" s="191">
        <v>4.6832049272400589E-3</v>
      </c>
      <c r="AL18" s="217">
        <v>-3.8530074028172876E-3</v>
      </c>
      <c r="AM18" s="217">
        <v>-3.4628937747040343E-3</v>
      </c>
    </row>
    <row r="19" spans="2:39" s="7" customFormat="1">
      <c r="U19" s="189" t="s">
        <v>12</v>
      </c>
      <c r="V19" s="191">
        <v>5.1460572120478609E-3</v>
      </c>
      <c r="W19" s="191">
        <v>2.1382321939466875E-2</v>
      </c>
      <c r="X19" s="191">
        <v>2.4915229249594661E-2</v>
      </c>
      <c r="Y19" s="191">
        <v>4.2289988492520081E-2</v>
      </c>
      <c r="Z19" s="191">
        <v>6.4863372895389571E-3</v>
      </c>
      <c r="AA19" s="191">
        <v>5.2104757987110339E-3</v>
      </c>
      <c r="AB19" s="191">
        <v>2.8781885145273467E-2</v>
      </c>
      <c r="AC19" s="191">
        <v>2.2540440201537226E-3</v>
      </c>
      <c r="AD19" s="191">
        <v>1.2832385236142274E-2</v>
      </c>
      <c r="AE19" s="191">
        <v>4.4148380355276906E-2</v>
      </c>
      <c r="AF19" s="191">
        <v>8.2561921441079988E-3</v>
      </c>
      <c r="AG19" s="191">
        <v>4.466501240694809E-3</v>
      </c>
      <c r="AH19" s="191">
        <v>1.6427865612648196E-2</v>
      </c>
      <c r="AI19" s="191">
        <v>2.1023210596670339E-2</v>
      </c>
      <c r="AJ19" s="191">
        <v>6.2247084027612365E-2</v>
      </c>
      <c r="AK19" s="191">
        <v>4.4033613445378261E-2</v>
      </c>
      <c r="AL19" s="217">
        <v>2.4447116182395832E-2</v>
      </c>
      <c r="AM19" s="217">
        <v>2.9639654984600795E-2</v>
      </c>
    </row>
    <row r="20" spans="2:39" s="7" customFormat="1">
      <c r="U20" s="189" t="s">
        <v>13</v>
      </c>
      <c r="V20" s="191">
        <v>-1.2807199723087526E-2</v>
      </c>
      <c r="W20" s="191">
        <v>9.6774193548387011E-2</v>
      </c>
      <c r="X20" s="191">
        <v>1.2787723785165905E-3</v>
      </c>
      <c r="Y20" s="191">
        <v>1.2771392081736277E-3</v>
      </c>
      <c r="Z20" s="191">
        <v>-2.7113205898797843E-2</v>
      </c>
      <c r="AA20" s="191">
        <v>3.5070779217128978E-2</v>
      </c>
      <c r="AB20" s="191">
        <v>-3.8949034882042488E-2</v>
      </c>
      <c r="AC20" s="191">
        <v>5.393742576156324E-4</v>
      </c>
      <c r="AD20" s="191">
        <v>2.5167376626841209E-2</v>
      </c>
      <c r="AE20" s="191">
        <v>-9.7110230023444988E-3</v>
      </c>
      <c r="AF20" s="191">
        <v>3.308677479930644E-2</v>
      </c>
      <c r="AG20" s="191">
        <v>1.384120476268702E-2</v>
      </c>
      <c r="AH20" s="191">
        <v>6.3888221280051116E-2</v>
      </c>
      <c r="AI20" s="191">
        <v>4.1339997938329986E-3</v>
      </c>
      <c r="AJ20" s="191">
        <v>2.1183560531470302E-3</v>
      </c>
      <c r="AK20" s="191">
        <v>0</v>
      </c>
      <c r="AL20" s="217">
        <v>9.4115249689094467E-3</v>
      </c>
      <c r="AM20" s="217">
        <v>1.6796356377943633E-2</v>
      </c>
    </row>
    <row r="21" spans="2:39" s="7" customFormat="1">
      <c r="U21" s="189" t="s">
        <v>14</v>
      </c>
      <c r="V21" s="191">
        <v>3.3578225324999655E-2</v>
      </c>
      <c r="W21" s="191">
        <v>1.7752837847897496E-2</v>
      </c>
      <c r="X21" s="191">
        <v>4.4167220556464715E-2</v>
      </c>
      <c r="Y21" s="191">
        <v>5.9537727012515251E-3</v>
      </c>
      <c r="Z21" s="191">
        <v>3.814350146355272E-2</v>
      </c>
      <c r="AA21" s="191">
        <v>2.8237531449851305E-2</v>
      </c>
      <c r="AB21" s="191">
        <v>4.7664169312084503E-2</v>
      </c>
      <c r="AC21" s="191">
        <v>2.523116764018285E-2</v>
      </c>
      <c r="AD21" s="191">
        <v>4.1542943161421819E-2</v>
      </c>
      <c r="AE21" s="191">
        <v>6.6671285830211202E-2</v>
      </c>
      <c r="AF21" s="191">
        <v>2.834179016691718E-2</v>
      </c>
      <c r="AG21" s="191">
        <v>2.9528238825003772E-2</v>
      </c>
      <c r="AH21" s="191">
        <v>3.4775463630713821E-2</v>
      </c>
      <c r="AI21" s="191">
        <v>2.1394912331563543E-2</v>
      </c>
      <c r="AJ21" s="191">
        <v>2.5034268905927304E-2</v>
      </c>
      <c r="AK21" s="191">
        <v>-1.6918726123575589E-2</v>
      </c>
      <c r="AL21" s="217">
        <v>3.0326551368045039E-2</v>
      </c>
      <c r="AM21" s="217">
        <v>1.8762831513926569E-2</v>
      </c>
    </row>
    <row r="22" spans="2:39" s="7" customFormat="1">
      <c r="U22" s="189" t="s">
        <v>7</v>
      </c>
      <c r="V22" s="191">
        <v>8.5618870072636799E-3</v>
      </c>
      <c r="W22" s="191">
        <v>1.1342155789436426E-2</v>
      </c>
      <c r="X22" s="191">
        <v>1.232664400375949E-2</v>
      </c>
      <c r="Y22" s="191">
        <v>6.3189733622250888E-3</v>
      </c>
      <c r="Z22" s="191">
        <v>1.2299467420099131E-2</v>
      </c>
      <c r="AA22" s="191">
        <v>1.2153819041338609E-2</v>
      </c>
      <c r="AB22" s="191">
        <v>1.7927052335350968E-2</v>
      </c>
      <c r="AC22" s="191">
        <v>7.1577128486139951E-3</v>
      </c>
      <c r="AD22" s="191">
        <v>1.5362354314387261E-2</v>
      </c>
      <c r="AE22" s="191">
        <v>1.7992700937093264E-2</v>
      </c>
      <c r="AF22" s="191">
        <v>9.4778354949003329E-3</v>
      </c>
      <c r="AG22" s="191">
        <v>1.0496683210236668E-2</v>
      </c>
      <c r="AH22" s="191">
        <v>6.4026578153988378E-3</v>
      </c>
      <c r="AI22" s="191">
        <v>1.1339476840114271E-2</v>
      </c>
      <c r="AJ22" s="191">
        <v>1.4605380620106745E-2</v>
      </c>
      <c r="AK22" s="191">
        <v>5.2467603733781232E-3</v>
      </c>
      <c r="AL22" s="217">
        <v>1.1600861478958047E-2</v>
      </c>
      <c r="AM22" s="217">
        <v>9.6181917718469283E-3</v>
      </c>
    </row>
    <row r="23" spans="2:39" s="7" customFormat="1" ht="12">
      <c r="U23" s="13"/>
      <c r="AK23" s="16"/>
    </row>
    <row r="24" spans="2:39" s="7" customFormat="1"/>
    <row r="25" spans="2:39" s="7" customFormat="1"/>
    <row r="26" spans="2:39" s="7" customFormat="1"/>
    <row r="27" spans="2:39" s="7" customFormat="1"/>
    <row r="28" spans="2:39" s="7" customFormat="1"/>
    <row r="29" spans="2:39" s="7" customFormat="1"/>
    <row r="30" spans="2:39" s="7" customFormat="1"/>
    <row r="31" spans="2:39" s="7" customFormat="1"/>
    <row r="32" spans="2:39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  <row r="42" s="7" customFormat="1"/>
    <row r="43" s="7" customFormat="1"/>
    <row r="44" s="7" customFormat="1"/>
    <row r="49" spans="36:37">
      <c r="AJ49" s="7"/>
      <c r="AK49" s="7"/>
    </row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4"/>
  <sheetViews>
    <sheetView zoomScaleNormal="100" workbookViewId="0">
      <selection activeCell="L25" sqref="L25"/>
    </sheetView>
  </sheetViews>
  <sheetFormatPr baseColWidth="10" defaultRowHeight="15"/>
  <cols>
    <col min="1" max="1" width="12" style="793"/>
    <col min="2" max="2" width="18.83203125" style="793" bestFit="1" customWidth="1"/>
    <col min="3" max="3" width="13.83203125" style="793" bestFit="1" customWidth="1"/>
    <col min="4" max="4" width="12" style="793"/>
    <col min="5" max="5" width="16.33203125" style="793" bestFit="1" customWidth="1"/>
    <col min="6" max="8" width="12" style="793"/>
    <col min="9" max="9" width="16.33203125" style="793" bestFit="1" customWidth="1"/>
    <col min="10" max="16384" width="12" style="793"/>
  </cols>
  <sheetData>
    <row r="1" spans="2:24" ht="18.75">
      <c r="B1" s="794" t="s">
        <v>548</v>
      </c>
    </row>
    <row r="3" spans="2:24">
      <c r="C3" s="800"/>
      <c r="I3" s="799"/>
    </row>
    <row r="4" spans="2:24">
      <c r="C4" s="795">
        <v>2017</v>
      </c>
      <c r="D4" s="795">
        <v>2018</v>
      </c>
      <c r="E4" s="795">
        <v>2019</v>
      </c>
      <c r="F4" s="795">
        <v>2020</v>
      </c>
      <c r="G4" s="795">
        <v>2021</v>
      </c>
      <c r="H4" s="795">
        <v>2022</v>
      </c>
      <c r="I4" s="795">
        <v>2023</v>
      </c>
      <c r="J4" s="795">
        <v>2024</v>
      </c>
      <c r="K4" s="795">
        <v>2025</v>
      </c>
      <c r="L4" s="795">
        <v>2026</v>
      </c>
      <c r="M4" s="795">
        <v>2027</v>
      </c>
      <c r="N4" s="795">
        <v>2028</v>
      </c>
      <c r="O4" s="795">
        <v>2029</v>
      </c>
      <c r="P4" s="795">
        <v>2030</v>
      </c>
      <c r="Q4" s="795">
        <v>2031</v>
      </c>
      <c r="R4" s="795">
        <v>2032</v>
      </c>
      <c r="S4" s="795">
        <v>2033</v>
      </c>
      <c r="T4" s="795">
        <v>2034</v>
      </c>
      <c r="U4" s="795">
        <v>2035</v>
      </c>
      <c r="V4" s="795">
        <v>2036</v>
      </c>
      <c r="W4" s="795">
        <v>2037</v>
      </c>
      <c r="X4" s="795">
        <v>2038</v>
      </c>
    </row>
    <row r="5" spans="2:24">
      <c r="B5" s="797" t="s">
        <v>203</v>
      </c>
      <c r="C5" s="796">
        <v>65.028739999999999</v>
      </c>
      <c r="D5" s="796">
        <v>64.162999999999997</v>
      </c>
      <c r="E5" s="796">
        <v>64.162999999999997</v>
      </c>
      <c r="F5" s="796">
        <v>64.162999999999997</v>
      </c>
      <c r="G5" s="796">
        <v>64.162999999999997</v>
      </c>
      <c r="H5" s="796">
        <v>64.162999999999997</v>
      </c>
      <c r="I5" s="796">
        <v>64.162999999999997</v>
      </c>
      <c r="J5" s="796">
        <v>64.162999999999997</v>
      </c>
      <c r="K5" s="796">
        <v>76.75</v>
      </c>
      <c r="L5" s="796">
        <v>76.75</v>
      </c>
      <c r="M5" s="796">
        <v>76.75</v>
      </c>
      <c r="N5" s="796">
        <v>76.75</v>
      </c>
      <c r="O5" s="796">
        <v>76.75</v>
      </c>
      <c r="P5" s="796">
        <v>76.75</v>
      </c>
      <c r="Q5" s="796">
        <v>76.75</v>
      </c>
      <c r="R5" s="796">
        <v>76.75</v>
      </c>
      <c r="S5" s="796">
        <v>76.75</v>
      </c>
      <c r="T5" s="796">
        <v>76.75</v>
      </c>
      <c r="U5" s="796">
        <v>76.75</v>
      </c>
      <c r="V5" s="796">
        <v>76.75</v>
      </c>
      <c r="W5" s="796">
        <v>76.75</v>
      </c>
      <c r="X5" s="796">
        <v>76.75</v>
      </c>
    </row>
    <row r="6" spans="2:24">
      <c r="B6" s="797" t="s">
        <v>286</v>
      </c>
      <c r="C6" s="796">
        <v>62.698719999999994</v>
      </c>
      <c r="D6" s="796">
        <v>61.863999999999997</v>
      </c>
      <c r="E6" s="796">
        <v>61.863999999999997</v>
      </c>
      <c r="F6" s="796">
        <v>61.863999999999997</v>
      </c>
      <c r="G6" s="796">
        <v>61.863999999999997</v>
      </c>
      <c r="H6" s="796">
        <v>61.863999999999997</v>
      </c>
      <c r="I6" s="796">
        <v>61.863999999999997</v>
      </c>
      <c r="J6" s="796">
        <v>61.863999999999997</v>
      </c>
      <c r="K6" s="796">
        <v>74</v>
      </c>
      <c r="L6" s="796">
        <v>74</v>
      </c>
      <c r="M6" s="796">
        <v>74</v>
      </c>
      <c r="N6" s="796">
        <v>74</v>
      </c>
      <c r="O6" s="796">
        <v>74</v>
      </c>
      <c r="P6" s="796">
        <v>74</v>
      </c>
      <c r="Q6" s="796">
        <v>74</v>
      </c>
      <c r="R6" s="796">
        <v>74</v>
      </c>
      <c r="S6" s="796">
        <v>74</v>
      </c>
      <c r="T6" s="796">
        <v>74</v>
      </c>
      <c r="U6" s="796">
        <v>74</v>
      </c>
      <c r="V6" s="796">
        <v>74</v>
      </c>
      <c r="W6" s="796">
        <v>74</v>
      </c>
      <c r="X6" s="796">
        <v>74</v>
      </c>
    </row>
    <row r="7" spans="2:24">
      <c r="B7" s="797" t="s">
        <v>342</v>
      </c>
      <c r="C7" s="796">
        <v>21.109000000000002</v>
      </c>
      <c r="D7" s="796">
        <v>21.109000000000002</v>
      </c>
      <c r="E7" s="796">
        <v>21.109000000000002</v>
      </c>
      <c r="F7" s="796">
        <v>21.109000000000002</v>
      </c>
      <c r="G7" s="796">
        <v>21.109000000000002</v>
      </c>
      <c r="H7" s="796">
        <v>21.109000000000002</v>
      </c>
      <c r="I7" s="796">
        <v>21.109000000000002</v>
      </c>
      <c r="J7" s="796">
        <v>21.109000000000002</v>
      </c>
      <c r="K7" s="796">
        <v>25.25</v>
      </c>
      <c r="L7" s="796">
        <v>25.25</v>
      </c>
      <c r="M7" s="796">
        <v>25.25</v>
      </c>
      <c r="N7" s="796">
        <v>25.25</v>
      </c>
      <c r="O7" s="796">
        <v>25.25</v>
      </c>
      <c r="P7" s="796">
        <v>25.25</v>
      </c>
      <c r="Q7" s="796">
        <v>25.25</v>
      </c>
      <c r="R7" s="796">
        <v>25.25</v>
      </c>
      <c r="S7" s="796">
        <v>25.25</v>
      </c>
      <c r="T7" s="796">
        <v>25.25</v>
      </c>
      <c r="U7" s="796">
        <v>25.25</v>
      </c>
      <c r="V7" s="796">
        <v>25.25</v>
      </c>
      <c r="W7" s="796">
        <v>25.25</v>
      </c>
      <c r="X7" s="796">
        <v>25.25</v>
      </c>
    </row>
    <row r="8" spans="2:24">
      <c r="B8" s="798" t="s">
        <v>343</v>
      </c>
      <c r="C8" s="796">
        <v>61.864000000000004</v>
      </c>
      <c r="D8" s="796">
        <v>61.864000000000004</v>
      </c>
      <c r="E8" s="796">
        <v>61.864000000000004</v>
      </c>
      <c r="F8" s="796">
        <v>61.864000000000004</v>
      </c>
      <c r="G8" s="796">
        <v>61.864000000000004</v>
      </c>
      <c r="H8" s="796">
        <v>61.864000000000004</v>
      </c>
      <c r="I8" s="796">
        <v>61.864000000000004</v>
      </c>
      <c r="J8" s="796">
        <v>61.864000000000004</v>
      </c>
      <c r="K8" s="796">
        <v>74.000000000000014</v>
      </c>
      <c r="L8" s="796">
        <v>74.000000000000014</v>
      </c>
      <c r="M8" s="796">
        <v>74.000000000000014</v>
      </c>
      <c r="N8" s="796">
        <v>74.000000000000014</v>
      </c>
      <c r="O8" s="796">
        <v>74.000000000000014</v>
      </c>
      <c r="P8" s="796">
        <v>74.000000000000014</v>
      </c>
      <c r="Q8" s="796">
        <v>74.000000000000014</v>
      </c>
      <c r="R8" s="796">
        <v>74.000000000000014</v>
      </c>
      <c r="S8" s="796">
        <v>74.000000000000014</v>
      </c>
      <c r="T8" s="796">
        <v>74.000000000000014</v>
      </c>
      <c r="U8" s="796">
        <v>74.000000000000014</v>
      </c>
      <c r="V8" s="796">
        <v>74.000000000000014</v>
      </c>
      <c r="W8" s="796">
        <v>74.000000000000014</v>
      </c>
      <c r="X8" s="796">
        <v>74.000000000000014</v>
      </c>
    </row>
    <row r="10" spans="2:24">
      <c r="I10" s="801"/>
    </row>
    <row r="14" spans="2:24">
      <c r="M14" s="798"/>
    </row>
  </sheetData>
  <pageMargins left="0.7" right="0.7" top="0.75" bottom="0.75" header="0.3" footer="0.3"/>
  <pageSetup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44"/>
  <sheetViews>
    <sheetView showGridLines="0" zoomScale="110" zoomScaleNormal="110" workbookViewId="0">
      <selection activeCell="D22" sqref="D22"/>
    </sheetView>
  </sheetViews>
  <sheetFormatPr baseColWidth="10" defaultColWidth="10.6640625" defaultRowHeight="11.25"/>
  <cols>
    <col min="1" max="1" width="26.1640625" style="7" customWidth="1"/>
    <col min="2" max="22" width="10.1640625" style="7" customWidth="1"/>
    <col min="23" max="30" width="8.5" style="7" customWidth="1"/>
    <col min="31" max="31" width="8.5" style="8" customWidth="1"/>
    <col min="32" max="32" width="8.5" style="9" customWidth="1"/>
    <col min="33" max="33" width="11.83203125" style="7" customWidth="1"/>
    <col min="34" max="35" width="10.6640625" style="7"/>
    <col min="36" max="36" width="19.83203125" style="19" customWidth="1"/>
    <col min="37" max="16384" width="10.6640625" style="19"/>
  </cols>
  <sheetData>
    <row r="1" spans="1:34" s="7" customFormat="1" ht="12.75">
      <c r="A1" s="1" t="s">
        <v>300</v>
      </c>
      <c r="AE1" s="8"/>
      <c r="AF1" s="9"/>
    </row>
    <row r="2" spans="1:34" s="7" customFormat="1" ht="12.75">
      <c r="A2" s="138" t="s">
        <v>328</v>
      </c>
      <c r="AE2" s="8"/>
      <c r="AF2" s="9"/>
    </row>
    <row r="3" spans="1:34" s="7" customFormat="1" ht="12.75">
      <c r="A3" s="1" t="s">
        <v>16</v>
      </c>
      <c r="AE3" s="8"/>
      <c r="AF3" s="9"/>
    </row>
    <row r="4" spans="1:34" s="10" customFormat="1"/>
    <row r="5" spans="1:34" s="10" customFormat="1"/>
    <row r="6" spans="1:34" s="10" customFormat="1">
      <c r="A6" s="12"/>
      <c r="B6" s="130">
        <v>2018</v>
      </c>
      <c r="C6" s="130">
        <f>B6+1</f>
        <v>2019</v>
      </c>
      <c r="D6" s="130">
        <f t="shared" ref="D6:V6" si="0">C6+1</f>
        <v>2020</v>
      </c>
      <c r="E6" s="130">
        <f t="shared" si="0"/>
        <v>2021</v>
      </c>
      <c r="F6" s="130">
        <f t="shared" si="0"/>
        <v>2022</v>
      </c>
      <c r="G6" s="130">
        <f t="shared" si="0"/>
        <v>2023</v>
      </c>
      <c r="H6" s="130">
        <f t="shared" si="0"/>
        <v>2024</v>
      </c>
      <c r="I6" s="130">
        <f t="shared" si="0"/>
        <v>2025</v>
      </c>
      <c r="J6" s="130">
        <f t="shared" si="0"/>
        <v>2026</v>
      </c>
      <c r="K6" s="130">
        <f t="shared" si="0"/>
        <v>2027</v>
      </c>
      <c r="L6" s="130">
        <f t="shared" si="0"/>
        <v>2028</v>
      </c>
      <c r="M6" s="130">
        <f t="shared" si="0"/>
        <v>2029</v>
      </c>
      <c r="N6" s="130">
        <f t="shared" si="0"/>
        <v>2030</v>
      </c>
      <c r="O6" s="130">
        <f t="shared" si="0"/>
        <v>2031</v>
      </c>
      <c r="P6" s="130">
        <f t="shared" si="0"/>
        <v>2032</v>
      </c>
      <c r="Q6" s="130">
        <f t="shared" si="0"/>
        <v>2033</v>
      </c>
      <c r="R6" s="130">
        <f t="shared" si="0"/>
        <v>2034</v>
      </c>
      <c r="S6" s="130">
        <f t="shared" si="0"/>
        <v>2035</v>
      </c>
      <c r="T6" s="130">
        <f t="shared" si="0"/>
        <v>2036</v>
      </c>
      <c r="U6" s="130">
        <f t="shared" si="0"/>
        <v>2037</v>
      </c>
      <c r="V6" s="130">
        <f t="shared" si="0"/>
        <v>2038</v>
      </c>
      <c r="W6" s="621"/>
      <c r="X6" s="621"/>
      <c r="Y6" s="621"/>
      <c r="Z6" s="621"/>
      <c r="AA6" s="621"/>
      <c r="AB6" s="621"/>
      <c r="AC6" s="621"/>
      <c r="AD6" s="621"/>
      <c r="AE6" s="621"/>
      <c r="AF6" s="621"/>
      <c r="AG6" s="622"/>
    </row>
    <row r="7" spans="1:34" s="10" customFormat="1">
      <c r="A7" s="19" t="s">
        <v>315</v>
      </c>
      <c r="B7" s="457">
        <v>251.07700616438356</v>
      </c>
      <c r="C7" s="457">
        <v>254.46532377049175</v>
      </c>
      <c r="D7" s="457">
        <v>226.40190705142606</v>
      </c>
      <c r="E7" s="457">
        <v>202.5167054794521</v>
      </c>
      <c r="F7" s="457">
        <v>206.94944589041097</v>
      </c>
      <c r="G7" s="457">
        <v>215.2830681320072</v>
      </c>
      <c r="H7" s="457">
        <v>232.99002729872575</v>
      </c>
      <c r="I7" s="457">
        <v>199.71793365066583</v>
      </c>
      <c r="J7" s="457">
        <v>183.62568652681531</v>
      </c>
      <c r="K7" s="457">
        <v>150.69560519337176</v>
      </c>
      <c r="L7" s="457">
        <v>121.8430748180714</v>
      </c>
      <c r="M7" s="457">
        <v>99.39518471568114</v>
      </c>
      <c r="N7" s="457">
        <v>81.122070998050503</v>
      </c>
      <c r="O7" s="457">
        <v>68.390390693640313</v>
      </c>
      <c r="P7" s="457">
        <v>57.392164683868565</v>
      </c>
      <c r="Q7" s="457">
        <v>43.769180048657134</v>
      </c>
      <c r="R7" s="457">
        <v>23.549675868569867</v>
      </c>
      <c r="S7" s="457">
        <v>17.525334236478727</v>
      </c>
      <c r="T7" s="457">
        <v>2.0184273682115448</v>
      </c>
      <c r="U7" s="457">
        <v>1.5572443802830878</v>
      </c>
      <c r="V7" s="457">
        <v>1.1981697431001426</v>
      </c>
      <c r="W7" s="623"/>
      <c r="X7" s="623"/>
      <c r="Y7" s="623"/>
      <c r="Z7" s="623"/>
      <c r="AA7" s="623"/>
      <c r="AB7" s="623"/>
      <c r="AC7" s="623"/>
      <c r="AD7" s="623"/>
      <c r="AE7" s="623"/>
      <c r="AF7" s="623"/>
      <c r="AG7" s="622"/>
    </row>
    <row r="8" spans="1:34" s="10" customFormat="1">
      <c r="A8" s="19" t="s">
        <v>320</v>
      </c>
      <c r="B8" s="457">
        <v>40.596404109589031</v>
      </c>
      <c r="C8" s="457">
        <v>50.19534767759562</v>
      </c>
      <c r="D8" s="457">
        <v>55.974470547945216</v>
      </c>
      <c r="E8" s="457">
        <v>52.603978767123294</v>
      </c>
      <c r="F8" s="457">
        <v>46.785706164383562</v>
      </c>
      <c r="G8" s="457">
        <v>37.762058743169405</v>
      </c>
      <c r="H8" s="457">
        <v>32.607195890410956</v>
      </c>
      <c r="I8" s="457">
        <v>32.747347260273969</v>
      </c>
      <c r="J8" s="457">
        <v>27.946615753424659</v>
      </c>
      <c r="K8" s="457">
        <v>21.834227459016393</v>
      </c>
      <c r="L8" s="457">
        <v>14.312286986301368</v>
      </c>
      <c r="M8" s="457">
        <v>8.1034363013698645</v>
      </c>
      <c r="N8" s="457">
        <v>3.4778212328767122</v>
      </c>
      <c r="O8" s="457">
        <v>1.3672493169398909</v>
      </c>
      <c r="P8" s="457">
        <v>0.68324246575342462</v>
      </c>
      <c r="Q8" s="457">
        <v>0.36988150684931509</v>
      </c>
      <c r="R8" s="457">
        <v>0.25823287671232881</v>
      </c>
      <c r="S8" s="457">
        <v>7.6368852459016395E-2</v>
      </c>
      <c r="T8" s="457">
        <v>6.7859589041095889E-2</v>
      </c>
      <c r="U8" s="457">
        <v>6.2058904109589037E-2</v>
      </c>
      <c r="V8" s="457">
        <v>5.7803424657534241E-2</v>
      </c>
      <c r="W8" s="14"/>
      <c r="X8" s="14"/>
      <c r="Y8" s="14"/>
      <c r="Z8" s="14"/>
      <c r="AA8" s="14"/>
      <c r="AB8" s="14"/>
      <c r="AC8" s="14"/>
      <c r="AD8" s="14"/>
      <c r="AE8" s="14"/>
      <c r="AF8" s="14"/>
    </row>
    <row r="9" spans="1:34" s="10" customFormat="1">
      <c r="A9" s="19" t="s">
        <v>322</v>
      </c>
      <c r="B9" s="457">
        <v>25.276522602739725</v>
      </c>
      <c r="C9" s="457">
        <v>31.774171448087433</v>
      </c>
      <c r="D9" s="457">
        <v>32.795541780821914</v>
      </c>
      <c r="E9" s="457">
        <v>33.277797260273971</v>
      </c>
      <c r="F9" s="457">
        <v>31.34253904109589</v>
      </c>
      <c r="G9" s="457">
        <v>28.502888661202185</v>
      </c>
      <c r="H9" s="457">
        <v>25.889989726027402</v>
      </c>
      <c r="I9" s="457">
        <v>22.927363698630135</v>
      </c>
      <c r="J9" s="457">
        <v>20.046096575342467</v>
      </c>
      <c r="K9" s="457">
        <v>17.516831284153007</v>
      </c>
      <c r="L9" s="457">
        <v>15.139026027397261</v>
      </c>
      <c r="M9" s="457">
        <v>13.344541780821917</v>
      </c>
      <c r="N9" s="457">
        <v>11.682520547945206</v>
      </c>
      <c r="O9" s="457">
        <v>10.150828551912568</v>
      </c>
      <c r="P9" s="457">
        <v>8.8743910958904113</v>
      </c>
      <c r="Q9" s="457">
        <v>7.8602123287671226</v>
      </c>
      <c r="R9" s="457">
        <v>6.855236301369863</v>
      </c>
      <c r="S9" s="457">
        <v>6.2074214480874321</v>
      </c>
      <c r="T9" s="457">
        <v>5.6998363013698627</v>
      </c>
      <c r="U9" s="457">
        <v>4.894246575342466</v>
      </c>
      <c r="V9" s="457">
        <v>4.2649589041095899</v>
      </c>
      <c r="W9" s="14"/>
      <c r="X9" s="14"/>
      <c r="Y9" s="14"/>
      <c r="Z9" s="14"/>
      <c r="AA9" s="14"/>
      <c r="AB9" s="14"/>
      <c r="AC9" s="14"/>
      <c r="AD9" s="14"/>
      <c r="AE9" s="14"/>
      <c r="AF9" s="14"/>
    </row>
    <row r="10" spans="1:34" s="10" customFormat="1">
      <c r="A10" s="19" t="s">
        <v>327</v>
      </c>
      <c r="B10" s="457">
        <v>0.11001095890410958</v>
      </c>
      <c r="C10" s="457">
        <v>0.19145901639344262</v>
      </c>
      <c r="D10" s="457">
        <v>0.18347945205479452</v>
      </c>
      <c r="E10" s="457">
        <v>0.17533972602739725</v>
      </c>
      <c r="F10" s="457">
        <v>0.16758630136986302</v>
      </c>
      <c r="G10" s="457">
        <v>0.15975409836065574</v>
      </c>
      <c r="H10" s="457">
        <v>0.15314794520547945</v>
      </c>
      <c r="I10" s="457">
        <v>0.14641369863013698</v>
      </c>
      <c r="J10" s="457">
        <v>0.13999726027397261</v>
      </c>
      <c r="K10" s="457">
        <v>0.13350819672131145</v>
      </c>
      <c r="L10" s="457">
        <v>0.12803835616438358</v>
      </c>
      <c r="M10" s="457">
        <v>0.12245479452054794</v>
      </c>
      <c r="N10" s="457">
        <v>6.8493150684931503E-2</v>
      </c>
      <c r="O10" s="457">
        <v>0</v>
      </c>
      <c r="P10" s="457">
        <v>0</v>
      </c>
      <c r="Q10" s="457">
        <v>0</v>
      </c>
      <c r="R10" s="457">
        <v>0</v>
      </c>
      <c r="S10" s="457">
        <v>0</v>
      </c>
      <c r="T10" s="457">
        <v>0</v>
      </c>
      <c r="U10" s="457">
        <v>0</v>
      </c>
      <c r="V10" s="457">
        <v>0</v>
      </c>
      <c r="W10" s="14"/>
      <c r="X10" s="14"/>
      <c r="Y10" s="14"/>
      <c r="Z10" s="14"/>
      <c r="AA10" s="14"/>
      <c r="AB10" s="14"/>
      <c r="AC10" s="14"/>
      <c r="AD10" s="14"/>
      <c r="AE10" s="14"/>
      <c r="AF10" s="14"/>
    </row>
    <row r="11" spans="1:34" s="10" customFormat="1">
      <c r="A11" s="19" t="s">
        <v>146</v>
      </c>
      <c r="B11" s="457">
        <v>50.13423698630136</v>
      </c>
      <c r="C11" s="457">
        <v>46.765129781420768</v>
      </c>
      <c r="D11" s="457">
        <v>35.646065753424665</v>
      </c>
      <c r="E11" s="457">
        <v>27.480558219178082</v>
      </c>
      <c r="F11" s="457">
        <v>21.667823287671229</v>
      </c>
      <c r="G11" s="457">
        <v>16.737119535519128</v>
      </c>
      <c r="H11" s="457">
        <v>7.8003808219178081</v>
      </c>
      <c r="I11" s="457">
        <v>0.49091232876712332</v>
      </c>
      <c r="J11" s="457">
        <v>0.37704657534246577</v>
      </c>
      <c r="K11" s="457">
        <v>0.30202185792349728</v>
      </c>
      <c r="L11" s="457">
        <v>0.2515849315068493</v>
      </c>
      <c r="M11" s="457">
        <v>0.21271917808219176</v>
      </c>
      <c r="N11" s="457">
        <v>0</v>
      </c>
      <c r="O11" s="457">
        <v>0</v>
      </c>
      <c r="P11" s="457">
        <v>0</v>
      </c>
      <c r="Q11" s="457">
        <v>0</v>
      </c>
      <c r="R11" s="457">
        <v>0</v>
      </c>
      <c r="S11" s="457">
        <v>0</v>
      </c>
      <c r="T11" s="457">
        <v>0</v>
      </c>
      <c r="U11" s="457">
        <v>0</v>
      </c>
      <c r="V11" s="457">
        <v>0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</row>
    <row r="12" spans="1:34" s="10" customFormat="1">
      <c r="A12" s="19" t="s">
        <v>316</v>
      </c>
      <c r="B12" s="457">
        <v>91.049679429536525</v>
      </c>
      <c r="C12" s="457">
        <v>106.19187037764803</v>
      </c>
      <c r="D12" s="457">
        <v>117.50778462834046</v>
      </c>
      <c r="E12" s="457">
        <v>127.10928082191779</v>
      </c>
      <c r="F12" s="457">
        <v>134.26574532521664</v>
      </c>
      <c r="G12" s="457">
        <v>133.78446690317759</v>
      </c>
      <c r="H12" s="457">
        <v>123.74232004001092</v>
      </c>
      <c r="I12" s="457">
        <v>106.85793114986657</v>
      </c>
      <c r="J12" s="457">
        <v>98.437733424247099</v>
      </c>
      <c r="K12" s="457">
        <v>84.050465665493974</v>
      </c>
      <c r="L12" s="457">
        <v>71.35392774416934</v>
      </c>
      <c r="M12" s="457">
        <v>59.568349797898392</v>
      </c>
      <c r="N12" s="457">
        <v>52.275266249409967</v>
      </c>
      <c r="O12" s="457">
        <v>40.02042603885436</v>
      </c>
      <c r="P12" s="457">
        <v>25.065343812186246</v>
      </c>
      <c r="Q12" s="457">
        <v>19.587669834711491</v>
      </c>
      <c r="R12" s="457">
        <v>7.8546954998377965</v>
      </c>
      <c r="S12" s="457">
        <v>6.2061726825321841</v>
      </c>
      <c r="T12" s="457">
        <v>5.548085789958928</v>
      </c>
      <c r="U12" s="457">
        <v>4.7780989649777332</v>
      </c>
      <c r="V12" s="457">
        <v>4.2784399296614559</v>
      </c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4" s="10" customFormat="1">
      <c r="A13" s="19" t="s">
        <v>326</v>
      </c>
      <c r="B13" s="457">
        <v>1.0174164383561641</v>
      </c>
      <c r="C13" s="457">
        <v>0.91389754098360654</v>
      </c>
      <c r="D13" s="457">
        <v>0.84600136986301377</v>
      </c>
      <c r="E13" s="457">
        <v>0.71030684931506849</v>
      </c>
      <c r="F13" s="457">
        <v>0.6306979452054795</v>
      </c>
      <c r="G13" s="457">
        <v>0.57003142076502733</v>
      </c>
      <c r="H13" s="457">
        <v>0.53182465753424646</v>
      </c>
      <c r="I13" s="457">
        <v>0.43650342465753428</v>
      </c>
      <c r="J13" s="457">
        <v>0.39321027397260278</v>
      </c>
      <c r="K13" s="457">
        <v>0.26129918032786886</v>
      </c>
      <c r="L13" s="457">
        <v>0.22619041095890413</v>
      </c>
      <c r="M13" s="457">
        <v>0.1694486301369863</v>
      </c>
      <c r="N13" s="457">
        <v>0.11898013698630137</v>
      </c>
      <c r="O13" s="457">
        <v>8.1704918032786872E-2</v>
      </c>
      <c r="P13" s="457">
        <v>7.1384931506849311E-2</v>
      </c>
      <c r="Q13" s="457">
        <v>4.8799315068493145E-2</v>
      </c>
      <c r="R13" s="457">
        <v>1.3138356164383563E-2</v>
      </c>
      <c r="S13" s="457">
        <v>0</v>
      </c>
      <c r="T13" s="457">
        <v>0</v>
      </c>
      <c r="U13" s="457">
        <v>0</v>
      </c>
      <c r="V13" s="457">
        <v>0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</row>
    <row r="14" spans="1:34" s="10" customFormat="1">
      <c r="A14" s="19" t="s">
        <v>319</v>
      </c>
      <c r="B14" s="457">
        <v>41.910975244886473</v>
      </c>
      <c r="C14" s="457">
        <v>58.560508879781423</v>
      </c>
      <c r="D14" s="457">
        <v>73.242792465753411</v>
      </c>
      <c r="E14" s="457">
        <v>68.394970547945206</v>
      </c>
      <c r="F14" s="457">
        <v>60.891686301369859</v>
      </c>
      <c r="G14" s="457">
        <v>53.777882476233252</v>
      </c>
      <c r="H14" s="457">
        <v>39.686765955535591</v>
      </c>
      <c r="I14" s="457">
        <v>20.819515841387933</v>
      </c>
      <c r="J14" s="457">
        <v>14.324637250759658</v>
      </c>
      <c r="K14" s="457">
        <v>10.234931560771479</v>
      </c>
      <c r="L14" s="457">
        <v>8.0125959512116225</v>
      </c>
      <c r="M14" s="457">
        <v>6.6102433507118752</v>
      </c>
      <c r="N14" s="457">
        <v>5.5649973211190211</v>
      </c>
      <c r="O14" s="457">
        <v>5.0113521226294688</v>
      </c>
      <c r="P14" s="457">
        <v>4.1264659144559266</v>
      </c>
      <c r="Q14" s="457">
        <v>4.2526934082506287</v>
      </c>
      <c r="R14" s="457">
        <v>3.1608213293060059</v>
      </c>
      <c r="S14" s="457">
        <v>1.9302817882352754</v>
      </c>
      <c r="T14" s="457">
        <v>1.4520414064203238</v>
      </c>
      <c r="U14" s="457">
        <v>0.85215252908323136</v>
      </c>
      <c r="V14" s="457">
        <v>0.34254271822510463</v>
      </c>
    </row>
    <row r="15" spans="1:34" s="10" customFormat="1">
      <c r="A15" s="19" t="s">
        <v>318</v>
      </c>
      <c r="B15" s="457">
        <v>140.05772808219177</v>
      </c>
      <c r="C15" s="457">
        <v>140.19198907103825</v>
      </c>
      <c r="D15" s="457">
        <v>117.81232945205484</v>
      </c>
      <c r="E15" s="457">
        <v>121.14136301369862</v>
      </c>
      <c r="F15" s="457">
        <v>100.10497945205479</v>
      </c>
      <c r="G15" s="457">
        <v>76.382163251366137</v>
      </c>
      <c r="H15" s="457">
        <v>57.25680958904109</v>
      </c>
      <c r="I15" s="457">
        <v>43.178720547945211</v>
      </c>
      <c r="J15" s="457">
        <v>33.689349999999997</v>
      </c>
      <c r="K15" s="457">
        <v>26.636021174863387</v>
      </c>
      <c r="L15" s="457">
        <v>21.448663698630138</v>
      </c>
      <c r="M15" s="457">
        <v>17.099165068493154</v>
      </c>
      <c r="N15" s="457">
        <v>14.037004794520549</v>
      </c>
      <c r="O15" s="457">
        <v>9.9784685792349723</v>
      </c>
      <c r="P15" s="457">
        <v>7.0746095890410965</v>
      </c>
      <c r="Q15" s="457">
        <v>4.5059643835616434</v>
      </c>
      <c r="R15" s="457">
        <v>4.0206924657534246</v>
      </c>
      <c r="S15" s="457">
        <v>3.038866803278689</v>
      </c>
      <c r="T15" s="457">
        <v>0.27923219178082187</v>
      </c>
      <c r="U15" s="457">
        <v>0.25643835616438354</v>
      </c>
      <c r="V15" s="457">
        <v>0.24013698630136987</v>
      </c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7"/>
      <c r="AH15" s="17"/>
    </row>
    <row r="16" spans="1:34" s="7" customFormat="1">
      <c r="A16" s="19" t="s">
        <v>317</v>
      </c>
      <c r="B16" s="457">
        <v>185.13276849315068</v>
      </c>
      <c r="C16" s="457">
        <v>170.30622882513663</v>
      </c>
      <c r="D16" s="457">
        <v>156.13350410958904</v>
      </c>
      <c r="E16" s="457">
        <v>155.64318630136984</v>
      </c>
      <c r="F16" s="457">
        <v>144.03893972602739</v>
      </c>
      <c r="G16" s="457">
        <v>148.05580410210342</v>
      </c>
      <c r="H16" s="457">
        <v>122.48172433268975</v>
      </c>
      <c r="I16" s="457">
        <v>97.945060673328527</v>
      </c>
      <c r="J16" s="457">
        <v>71.851416518921738</v>
      </c>
      <c r="K16" s="457">
        <v>51.389502635544723</v>
      </c>
      <c r="L16" s="457">
        <v>32.748271345464332</v>
      </c>
      <c r="M16" s="457">
        <v>18.347422349434659</v>
      </c>
      <c r="N16" s="457">
        <v>6.7366526726427507</v>
      </c>
      <c r="O16" s="457">
        <v>4.1600257948079138</v>
      </c>
      <c r="P16" s="457">
        <v>1.9978369674671039</v>
      </c>
      <c r="Q16" s="457">
        <v>0.72000839908315628</v>
      </c>
      <c r="R16" s="457">
        <v>0.46933444295721793</v>
      </c>
      <c r="S16" s="457">
        <v>0.30593368025491846</v>
      </c>
      <c r="T16" s="457">
        <v>0.19887671346666427</v>
      </c>
      <c r="U16" s="457">
        <v>0.12999211791626478</v>
      </c>
      <c r="V16" s="457">
        <v>8.4734814661534097E-2</v>
      </c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7"/>
      <c r="AH16" s="17"/>
    </row>
    <row r="17" spans="1:34" s="7" customFormat="1">
      <c r="A17" s="19" t="s">
        <v>325</v>
      </c>
      <c r="B17" s="457">
        <v>18.094318493150688</v>
      </c>
      <c r="C17" s="457">
        <v>19.179665983606554</v>
      </c>
      <c r="D17" s="457">
        <v>18.333301369863008</v>
      </c>
      <c r="E17" s="457">
        <v>14.223915068493152</v>
      </c>
      <c r="F17" s="457">
        <v>11.608284246575343</v>
      </c>
      <c r="G17" s="457">
        <v>9.0725969945355196</v>
      </c>
      <c r="H17" s="457">
        <v>6.5002424657534252</v>
      </c>
      <c r="I17" s="457">
        <v>4.5138171232876703</v>
      </c>
      <c r="J17" s="457">
        <v>3.4964924657534246</v>
      </c>
      <c r="K17" s="457">
        <v>2.4655942622950819</v>
      </c>
      <c r="L17" s="457">
        <v>1.6303917808219175</v>
      </c>
      <c r="M17" s="457">
        <v>1.1876369863013698</v>
      </c>
      <c r="N17" s="457">
        <v>0.91992602739726037</v>
      </c>
      <c r="O17" s="457">
        <v>0.48015027322404374</v>
      </c>
      <c r="P17" s="457">
        <v>0.44191438356164381</v>
      </c>
      <c r="Q17" s="457">
        <v>0.39014315068493155</v>
      </c>
      <c r="R17" s="457">
        <v>0.28623424657534247</v>
      </c>
      <c r="S17" s="457">
        <v>0.21754986338797813</v>
      </c>
      <c r="T17" s="457">
        <v>9.2534246575342483E-2</v>
      </c>
      <c r="U17" s="457">
        <v>5.6465753424657532E-2</v>
      </c>
      <c r="V17" s="457">
        <v>4.8041095890410959E-2</v>
      </c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7"/>
      <c r="AH17" s="17"/>
    </row>
    <row r="18" spans="1:34" s="7" customFormat="1">
      <c r="A18" s="19" t="s">
        <v>321</v>
      </c>
      <c r="B18" s="457">
        <v>49.451726027397264</v>
      </c>
      <c r="C18" s="457">
        <v>53.724478029792657</v>
      </c>
      <c r="D18" s="457">
        <v>51.812928351673044</v>
      </c>
      <c r="E18" s="457">
        <v>48.471747260273965</v>
      </c>
      <c r="F18" s="457">
        <v>44.276294625053907</v>
      </c>
      <c r="G18" s="457">
        <v>39.897655455717718</v>
      </c>
      <c r="H18" s="457">
        <v>31.772495848963398</v>
      </c>
      <c r="I18" s="457">
        <v>25.097281101122277</v>
      </c>
      <c r="J18" s="457">
        <v>18.401755199604011</v>
      </c>
      <c r="K18" s="457">
        <v>14.162574719192124</v>
      </c>
      <c r="L18" s="457">
        <v>11.408408441587783</v>
      </c>
      <c r="M18" s="457">
        <v>8.9026324190867587</v>
      </c>
      <c r="N18" s="457">
        <v>6.8049547945205475</v>
      </c>
      <c r="O18" s="457">
        <v>5.608351775956284</v>
      </c>
      <c r="P18" s="457">
        <v>5.1326965753424654</v>
      </c>
      <c r="Q18" s="457">
        <v>4.3333356164383554</v>
      </c>
      <c r="R18" s="457">
        <v>3.1551815068493152</v>
      </c>
      <c r="S18" s="457">
        <v>2.5486810109289619</v>
      </c>
      <c r="T18" s="457">
        <v>2.209254109589041</v>
      </c>
      <c r="U18" s="457">
        <v>1.8080130136986299</v>
      </c>
      <c r="V18" s="457">
        <v>1.321577397260274</v>
      </c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7"/>
      <c r="AH18" s="17"/>
    </row>
    <row r="19" spans="1:34" s="7" customFormat="1">
      <c r="A19" s="19" t="s">
        <v>324</v>
      </c>
      <c r="B19" s="457">
        <v>5.8059630136986309</v>
      </c>
      <c r="C19" s="457">
        <v>9.3831905737704915</v>
      </c>
      <c r="D19" s="457">
        <v>13.11696006063328</v>
      </c>
      <c r="E19" s="457">
        <v>15.974755479452055</v>
      </c>
      <c r="F19" s="457">
        <v>17.464065753424656</v>
      </c>
      <c r="G19" s="457">
        <v>15.741347706557553</v>
      </c>
      <c r="H19" s="457">
        <v>14.15332356822864</v>
      </c>
      <c r="I19" s="457">
        <v>12.71441675796417</v>
      </c>
      <c r="J19" s="457">
        <v>11.441816291234263</v>
      </c>
      <c r="K19" s="457">
        <v>10.330888145341444</v>
      </c>
      <c r="L19" s="457">
        <v>9.3741817682748252</v>
      </c>
      <c r="M19" s="457">
        <v>7.6556613543882284</v>
      </c>
      <c r="N19" s="457">
        <v>4.5862157534246579</v>
      </c>
      <c r="O19" s="457">
        <v>4.1855683060109286</v>
      </c>
      <c r="P19" s="457">
        <v>3.8728561643835615</v>
      </c>
      <c r="Q19" s="457">
        <v>3.2290109589041096</v>
      </c>
      <c r="R19" s="457">
        <v>2.9336691780821922</v>
      </c>
      <c r="S19" s="457">
        <v>2.7027137978142077</v>
      </c>
      <c r="T19" s="457">
        <v>2.4924671232876707</v>
      </c>
      <c r="U19" s="457">
        <v>1.8471595890410961</v>
      </c>
      <c r="V19" s="457">
        <v>1.6520027397260273</v>
      </c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7"/>
      <c r="AH19" s="17"/>
    </row>
    <row r="20" spans="1:34" s="7" customFormat="1">
      <c r="A20" s="19" t="s">
        <v>156</v>
      </c>
      <c r="B20" s="457">
        <v>3.3598349315068496</v>
      </c>
      <c r="C20" s="457">
        <v>2.8521352459016391</v>
      </c>
      <c r="D20" s="457">
        <v>2.6558513698630142</v>
      </c>
      <c r="E20" s="457">
        <v>2.3420479452054792</v>
      </c>
      <c r="F20" s="457">
        <v>0.51140273972602734</v>
      </c>
      <c r="G20" s="457">
        <v>0.45485450819672141</v>
      </c>
      <c r="H20" s="457">
        <v>0.40987602739726031</v>
      </c>
      <c r="I20" s="457">
        <v>0.29282054794520546</v>
      </c>
      <c r="J20" s="457">
        <v>0</v>
      </c>
      <c r="K20" s="457">
        <v>0</v>
      </c>
      <c r="L20" s="457">
        <v>0</v>
      </c>
      <c r="M20" s="457">
        <v>0</v>
      </c>
      <c r="N20" s="457">
        <v>0</v>
      </c>
      <c r="O20" s="457">
        <v>0</v>
      </c>
      <c r="P20" s="457">
        <v>0</v>
      </c>
      <c r="Q20" s="457">
        <v>0</v>
      </c>
      <c r="R20" s="457">
        <v>0</v>
      </c>
      <c r="S20" s="457">
        <v>0</v>
      </c>
      <c r="T20" s="457">
        <v>0</v>
      </c>
      <c r="U20" s="457">
        <v>0</v>
      </c>
      <c r="V20" s="457">
        <v>0</v>
      </c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7"/>
      <c r="AH20" s="17"/>
    </row>
    <row r="21" spans="1:34" s="7" customFormat="1">
      <c r="A21" s="19" t="s">
        <v>323</v>
      </c>
      <c r="B21" s="457">
        <v>38.346184931506855</v>
      </c>
      <c r="C21" s="457">
        <v>40.505271174863388</v>
      </c>
      <c r="D21" s="457">
        <v>41.272922995733211</v>
      </c>
      <c r="E21" s="457">
        <v>38.038968493150676</v>
      </c>
      <c r="F21" s="457">
        <v>13.45302397260274</v>
      </c>
      <c r="G21" s="457">
        <v>8.3210616503602068</v>
      </c>
      <c r="H21" s="457">
        <v>5.5355630479107987</v>
      </c>
      <c r="I21" s="457">
        <v>5.2722291389000313</v>
      </c>
      <c r="J21" s="457">
        <v>4.8319834580164924</v>
      </c>
      <c r="K21" s="457">
        <v>4.3395537067797658</v>
      </c>
      <c r="L21" s="457">
        <v>3.7544496921991479</v>
      </c>
      <c r="M21" s="457">
        <v>2.6259938356164385</v>
      </c>
      <c r="N21" s="457">
        <v>1.978580821917808</v>
      </c>
      <c r="O21" s="457">
        <v>1.6153435792349728</v>
      </c>
      <c r="P21" s="457">
        <v>1.3360938356164385</v>
      </c>
      <c r="Q21" s="457">
        <v>1.167849315068493</v>
      </c>
      <c r="R21" s="457">
        <v>1.4641726027397259</v>
      </c>
      <c r="S21" s="457">
        <v>0.88410724043715849</v>
      </c>
      <c r="T21" s="457">
        <v>0.39533630136986303</v>
      </c>
      <c r="U21" s="457">
        <v>0.38382328767123292</v>
      </c>
      <c r="V21" s="457">
        <v>0.35288013698630138</v>
      </c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7"/>
      <c r="AH21" s="17"/>
    </row>
    <row r="22" spans="1:34" s="7" customFormat="1">
      <c r="A22" s="19" t="s">
        <v>329</v>
      </c>
      <c r="B22" s="458">
        <v>357</v>
      </c>
      <c r="C22" s="458">
        <v>357</v>
      </c>
      <c r="D22" s="458">
        <v>357</v>
      </c>
      <c r="E22" s="458">
        <v>357</v>
      </c>
      <c r="F22" s="458">
        <v>357</v>
      </c>
      <c r="G22" s="458">
        <v>357</v>
      </c>
      <c r="H22" s="458">
        <v>357</v>
      </c>
      <c r="I22" s="458">
        <v>398</v>
      </c>
      <c r="J22" s="458">
        <v>398</v>
      </c>
      <c r="K22" s="458">
        <v>398</v>
      </c>
      <c r="L22" s="458">
        <v>398</v>
      </c>
      <c r="M22" s="458">
        <v>398</v>
      </c>
      <c r="N22" s="458">
        <v>398</v>
      </c>
      <c r="O22" s="458">
        <v>398</v>
      </c>
      <c r="P22" s="458">
        <v>398</v>
      </c>
      <c r="Q22" s="458">
        <v>398</v>
      </c>
      <c r="R22" s="458">
        <v>398</v>
      </c>
      <c r="S22" s="458">
        <v>398</v>
      </c>
      <c r="T22" s="458">
        <v>398</v>
      </c>
      <c r="U22" s="458">
        <v>398</v>
      </c>
      <c r="V22" s="458">
        <v>398</v>
      </c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7"/>
      <c r="AH22" s="17"/>
    </row>
    <row r="23" spans="1:34" s="7" customFormat="1">
      <c r="A23" s="8" t="s">
        <v>330</v>
      </c>
      <c r="B23" s="459">
        <v>941.42077590729969</v>
      </c>
      <c r="C23" s="459">
        <v>985.20066739651179</v>
      </c>
      <c r="D23" s="459">
        <v>943.73584075903887</v>
      </c>
      <c r="E23" s="459">
        <v>908.10492123287679</v>
      </c>
      <c r="F23" s="459">
        <v>834.1582207721882</v>
      </c>
      <c r="G23" s="459">
        <v>784.50275363927165</v>
      </c>
      <c r="H23" s="459">
        <v>701.51168721535259</v>
      </c>
      <c r="I23" s="459">
        <v>573.15826694337227</v>
      </c>
      <c r="J23" s="459">
        <v>489.00383757370815</v>
      </c>
      <c r="K23" s="459">
        <v>394.35302504179589</v>
      </c>
      <c r="L23" s="459">
        <v>311.63109195275922</v>
      </c>
      <c r="M23" s="459">
        <v>243.34489056254353</v>
      </c>
      <c r="N23" s="459">
        <v>189.37348450149616</v>
      </c>
      <c r="O23" s="459">
        <v>151.04985995047855</v>
      </c>
      <c r="P23" s="459">
        <v>116.06900041907373</v>
      </c>
      <c r="Q23" s="459">
        <v>90.234748266044903</v>
      </c>
      <c r="R23" s="459">
        <v>54.021084674917461</v>
      </c>
      <c r="S23" s="459">
        <v>41.643431403894546</v>
      </c>
      <c r="T23" s="459">
        <v>20.453951141071158</v>
      </c>
      <c r="U23" s="459">
        <v>16.625693471712374</v>
      </c>
      <c r="V23" s="459">
        <v>13.841287890579746</v>
      </c>
      <c r="AF23" s="16"/>
    </row>
    <row r="24" spans="1:34" s="7" customFormat="1">
      <c r="B24" s="802"/>
      <c r="C24" s="802"/>
      <c r="D24" s="802"/>
      <c r="E24" s="802"/>
      <c r="F24" s="802"/>
      <c r="G24" s="802"/>
      <c r="H24" s="802"/>
      <c r="I24" s="802"/>
      <c r="J24" s="802"/>
      <c r="K24" s="802"/>
      <c r="L24" s="802"/>
      <c r="M24" s="802"/>
      <c r="N24" s="802"/>
      <c r="O24" s="802"/>
      <c r="P24" s="802"/>
      <c r="Q24" s="802"/>
      <c r="R24" s="802"/>
      <c r="S24" s="802"/>
      <c r="T24" s="802"/>
      <c r="U24" s="802"/>
      <c r="V24" s="802"/>
      <c r="W24" s="802"/>
    </row>
    <row r="25" spans="1:34" s="7" customFormat="1"/>
    <row r="26" spans="1:34" s="7" customFormat="1" ht="12.75">
      <c r="B26" s="84" t="s">
        <v>331</v>
      </c>
    </row>
    <row r="27" spans="1:34" s="7" customFormat="1"/>
    <row r="28" spans="1:34" s="7" customFormat="1"/>
    <row r="29" spans="1:34" s="7" customFormat="1"/>
    <row r="30" spans="1:34" s="7" customFormat="1"/>
    <row r="31" spans="1:34" s="7" customFormat="1"/>
    <row r="32" spans="1:34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  <row r="42" s="7" customFormat="1"/>
    <row r="43" s="7" customFormat="1"/>
    <row r="44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7"/>
  <sheetViews>
    <sheetView zoomScale="80" zoomScaleNormal="80" workbookViewId="0"/>
  </sheetViews>
  <sheetFormatPr baseColWidth="10" defaultRowHeight="15"/>
  <cols>
    <col min="1" max="1" width="35.6640625" style="805" customWidth="1"/>
    <col min="2" max="16384" width="12" style="805"/>
  </cols>
  <sheetData>
    <row r="2" spans="1:22">
      <c r="A2" s="803"/>
      <c r="B2" s="804">
        <v>2018</v>
      </c>
      <c r="C2" s="804">
        <v>2019</v>
      </c>
      <c r="D2" s="804">
        <v>2020</v>
      </c>
      <c r="E2" s="804">
        <v>2021</v>
      </c>
      <c r="F2" s="804">
        <v>2022</v>
      </c>
      <c r="G2" s="804">
        <v>2023</v>
      </c>
      <c r="H2" s="804">
        <v>2024</v>
      </c>
      <c r="I2" s="804">
        <v>2025</v>
      </c>
      <c r="J2" s="804">
        <v>2026</v>
      </c>
      <c r="K2" s="804">
        <v>2027</v>
      </c>
      <c r="L2" s="804">
        <v>2028</v>
      </c>
      <c r="M2" s="804">
        <v>2029</v>
      </c>
      <c r="N2" s="804">
        <v>2030</v>
      </c>
      <c r="O2" s="804">
        <v>2031</v>
      </c>
      <c r="P2" s="804">
        <v>2032</v>
      </c>
      <c r="Q2" s="804">
        <v>2033</v>
      </c>
      <c r="R2" s="804">
        <v>2034</v>
      </c>
      <c r="S2" s="804">
        <v>2035</v>
      </c>
      <c r="T2" s="804">
        <v>2036</v>
      </c>
      <c r="U2" s="804">
        <v>2037</v>
      </c>
      <c r="V2" s="804">
        <v>2038</v>
      </c>
    </row>
    <row r="3" spans="1:22">
      <c r="A3" s="805" t="s">
        <v>545</v>
      </c>
      <c r="B3" s="806">
        <v>261.61246</v>
      </c>
      <c r="C3" s="806">
        <v>259.91199999999998</v>
      </c>
      <c r="D3" s="806">
        <v>259.91199999999998</v>
      </c>
      <c r="E3" s="806">
        <v>259.91199999999998</v>
      </c>
      <c r="F3" s="806">
        <v>259.91199999999998</v>
      </c>
      <c r="G3" s="806">
        <v>259.91199999999998</v>
      </c>
      <c r="H3" s="806">
        <v>259.91199999999998</v>
      </c>
      <c r="I3" s="806">
        <v>259.91199999999998</v>
      </c>
      <c r="J3" s="806">
        <v>288.77600000000001</v>
      </c>
      <c r="K3" s="806">
        <v>288.77600000000001</v>
      </c>
      <c r="L3" s="806">
        <v>288.77600000000001</v>
      </c>
      <c r="M3" s="806">
        <v>288.77600000000001</v>
      </c>
      <c r="N3" s="806">
        <v>288.77600000000001</v>
      </c>
      <c r="O3" s="806">
        <v>288.77600000000001</v>
      </c>
      <c r="P3" s="806">
        <v>288.77600000000001</v>
      </c>
      <c r="Q3" s="806">
        <v>288.77600000000001</v>
      </c>
      <c r="R3" s="806">
        <v>288.77600000000001</v>
      </c>
      <c r="S3" s="806">
        <v>288.77600000000001</v>
      </c>
      <c r="T3" s="806">
        <v>288.77600000000001</v>
      </c>
      <c r="U3" s="806">
        <v>288.77600000000001</v>
      </c>
      <c r="V3" s="806">
        <v>288.77600000000001</v>
      </c>
    </row>
    <row r="4" spans="1:22">
      <c r="A4" s="805" t="s">
        <v>454</v>
      </c>
      <c r="B4" s="806">
        <v>288.97369717234596</v>
      </c>
      <c r="C4" s="806">
        <v>296.5189534973739</v>
      </c>
      <c r="D4" s="806">
        <v>303.57707289366328</v>
      </c>
      <c r="E4" s="806">
        <v>309.52149200457029</v>
      </c>
      <c r="F4" s="806">
        <v>314.412265788333</v>
      </c>
      <c r="G4" s="806">
        <v>318.67167707361347</v>
      </c>
      <c r="H4" s="806">
        <v>322.94535057307166</v>
      </c>
      <c r="I4" s="806">
        <v>325.52834308427776</v>
      </c>
      <c r="J4" s="806">
        <v>330.75806755817462</v>
      </c>
      <c r="K4" s="806">
        <v>335.45955300640378</v>
      </c>
      <c r="L4" s="806">
        <v>339.60208710807206</v>
      </c>
      <c r="M4" s="806">
        <v>343.03816481004321</v>
      </c>
      <c r="N4" s="806">
        <v>346.0183142475048</v>
      </c>
      <c r="O4" s="806">
        <v>348.80245753700279</v>
      </c>
      <c r="P4" s="806">
        <v>351.27408312579081</v>
      </c>
      <c r="Q4" s="806">
        <v>353.42586917047197</v>
      </c>
      <c r="R4" s="806">
        <v>355.18134757169656</v>
      </c>
      <c r="S4" s="806">
        <v>352.13219618786411</v>
      </c>
      <c r="T4" s="806">
        <v>354.23813092952457</v>
      </c>
      <c r="U4" s="806">
        <v>356.29768631522921</v>
      </c>
      <c r="V4" s="806">
        <v>358.28436203220701</v>
      </c>
    </row>
    <row r="6" spans="1:22" ht="15.75" thickBot="1">
      <c r="A6" s="807" t="s">
        <v>465</v>
      </c>
      <c r="B6" s="808">
        <v>-27.361237172345966</v>
      </c>
      <c r="C6" s="808">
        <v>-36.606953497373922</v>
      </c>
      <c r="D6" s="808">
        <v>-43.665072893663307</v>
      </c>
      <c r="E6" s="808">
        <v>-49.609492004570313</v>
      </c>
      <c r="F6" s="808">
        <v>-54.500265788333024</v>
      </c>
      <c r="G6" s="808">
        <v>-58.759677073613489</v>
      </c>
      <c r="H6" s="808">
        <v>-63.033350573071687</v>
      </c>
      <c r="I6" s="808">
        <v>-65.616343084277787</v>
      </c>
      <c r="J6" s="808">
        <v>-41.982067558174606</v>
      </c>
      <c r="K6" s="808">
        <v>-46.68355300640377</v>
      </c>
      <c r="L6" s="808">
        <v>-50.826087108072045</v>
      </c>
      <c r="M6" s="808">
        <v>-54.262164810043203</v>
      </c>
      <c r="N6" s="808">
        <v>-57.242314247504794</v>
      </c>
      <c r="O6" s="808">
        <v>-60.026457537002784</v>
      </c>
      <c r="P6" s="808">
        <v>-62.498083125790799</v>
      </c>
      <c r="Q6" s="808">
        <v>-64.649869170471959</v>
      </c>
      <c r="R6" s="808">
        <v>-66.405347571696552</v>
      </c>
      <c r="S6" s="808">
        <v>-63.3561961878641</v>
      </c>
      <c r="T6" s="808">
        <v>-65.462130929524562</v>
      </c>
      <c r="U6" s="808">
        <v>-67.521686315229204</v>
      </c>
      <c r="V6" s="808">
        <v>-69.508362032207003</v>
      </c>
    </row>
    <row r="7" spans="1:22" ht="15.75" thickTop="1"/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5"/>
  <sheetViews>
    <sheetView zoomScale="55" zoomScaleNormal="55" workbookViewId="0"/>
  </sheetViews>
  <sheetFormatPr baseColWidth="10" defaultRowHeight="15" outlineLevelCol="1"/>
  <cols>
    <col min="1" max="1" width="14" style="809" customWidth="1" outlineLevel="1"/>
    <col min="2" max="2" width="20.6640625" style="809" customWidth="1"/>
    <col min="3" max="3" width="50.1640625" style="809" bestFit="1" customWidth="1"/>
    <col min="4" max="4" width="21.6640625" style="809" bestFit="1" customWidth="1"/>
    <col min="5" max="24" width="10.6640625" style="809" customWidth="1"/>
    <col min="25" max="25" width="12.1640625" style="809" bestFit="1" customWidth="1"/>
    <col min="26" max="16384" width="12" style="809"/>
  </cols>
  <sheetData>
    <row r="1" spans="1:34" ht="36">
      <c r="B1" s="810" t="s">
        <v>203</v>
      </c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1"/>
      <c r="V1" s="811"/>
      <c r="W1" s="811"/>
      <c r="X1" s="811"/>
      <c r="Y1" s="811"/>
    </row>
    <row r="2" spans="1:34">
      <c r="A2" s="793"/>
      <c r="B2" s="793"/>
      <c r="C2" s="793"/>
      <c r="D2" s="812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3"/>
      <c r="T2" s="813"/>
      <c r="U2" s="813"/>
      <c r="V2" s="813"/>
      <c r="W2" s="813"/>
      <c r="X2" s="813"/>
      <c r="Y2" s="813"/>
      <c r="Z2" s="793"/>
      <c r="AA2" s="793"/>
      <c r="AB2" s="793"/>
      <c r="AC2" s="793"/>
      <c r="AD2" s="793"/>
      <c r="AE2" s="793"/>
      <c r="AF2" s="793"/>
      <c r="AG2" s="793"/>
      <c r="AH2" s="793"/>
    </row>
    <row r="3" spans="1:34">
      <c r="A3" s="793"/>
      <c r="B3" s="793"/>
      <c r="C3" s="793"/>
      <c r="D3" s="814"/>
      <c r="E3" s="815">
        <v>2018</v>
      </c>
      <c r="F3" s="815">
        <v>2019</v>
      </c>
      <c r="G3" s="815">
        <v>2020</v>
      </c>
      <c r="H3" s="815">
        <v>2021</v>
      </c>
      <c r="I3" s="815">
        <v>2022</v>
      </c>
      <c r="J3" s="815">
        <v>2023</v>
      </c>
      <c r="K3" s="815">
        <v>2024</v>
      </c>
      <c r="L3" s="815">
        <v>2025</v>
      </c>
      <c r="M3" s="815">
        <v>2026</v>
      </c>
      <c r="N3" s="815">
        <v>2027</v>
      </c>
      <c r="O3" s="815">
        <v>2028</v>
      </c>
      <c r="P3" s="815">
        <v>2029</v>
      </c>
      <c r="Q3" s="815">
        <v>2030</v>
      </c>
      <c r="R3" s="815">
        <v>2031</v>
      </c>
      <c r="S3" s="815">
        <v>2032</v>
      </c>
      <c r="T3" s="815">
        <v>2033</v>
      </c>
      <c r="U3" s="815">
        <v>2034</v>
      </c>
      <c r="V3" s="815">
        <v>2035</v>
      </c>
      <c r="W3" s="815">
        <v>2036</v>
      </c>
      <c r="X3" s="815">
        <v>2037</v>
      </c>
      <c r="Y3" s="815">
        <v>2038</v>
      </c>
      <c r="Z3" s="793"/>
      <c r="AA3" s="793"/>
      <c r="AB3" s="793"/>
      <c r="AC3" s="793"/>
      <c r="AD3" s="793"/>
      <c r="AE3" s="793"/>
      <c r="AF3" s="793"/>
      <c r="AG3" s="793"/>
      <c r="AH3" s="793"/>
    </row>
    <row r="4" spans="1:34">
      <c r="A4" s="793"/>
      <c r="B4" s="816" t="s">
        <v>418</v>
      </c>
      <c r="C4" s="817" t="s">
        <v>444</v>
      </c>
      <c r="D4" s="812" t="str">
        <f t="shared" ref="D4:D26" si="0">MID(B4,4,15)</f>
        <v xml:space="preserve"> Mamonal</v>
      </c>
      <c r="E4" s="818">
        <v>13871.103563126915</v>
      </c>
      <c r="F4" s="818">
        <v>14088.563776998022</v>
      </c>
      <c r="G4" s="818">
        <v>14296.11388439387</v>
      </c>
      <c r="H4" s="818">
        <v>14491.513269504525</v>
      </c>
      <c r="I4" s="818">
        <v>14688.272531531557</v>
      </c>
      <c r="J4" s="818">
        <v>14866.251306930017</v>
      </c>
      <c r="K4" s="818">
        <v>15018.155275904624</v>
      </c>
      <c r="L4" s="818">
        <v>15098.785175127154</v>
      </c>
      <c r="M4" s="818">
        <v>15224.025955813082</v>
      </c>
      <c r="N4" s="818">
        <v>15296.495432824675</v>
      </c>
      <c r="O4" s="818">
        <v>15326.931284930504</v>
      </c>
      <c r="P4" s="818">
        <v>15316.170051363681</v>
      </c>
      <c r="Q4" s="818">
        <v>15286.043677206311</v>
      </c>
      <c r="R4" s="818">
        <v>15255.318032917203</v>
      </c>
      <c r="S4" s="818">
        <v>15234.241945803837</v>
      </c>
      <c r="T4" s="818">
        <v>15230.272204346948</v>
      </c>
      <c r="U4" s="818">
        <v>15240.958419039747</v>
      </c>
      <c r="V4" s="818">
        <v>15192.936958177463</v>
      </c>
      <c r="W4" s="818">
        <v>15245.715730568327</v>
      </c>
      <c r="X4" s="818">
        <v>15315.30491683847</v>
      </c>
      <c r="Y4" s="818">
        <v>15398.816635710698</v>
      </c>
      <c r="Z4" s="793"/>
      <c r="AA4" s="793"/>
      <c r="AB4" s="793"/>
      <c r="AC4" s="793"/>
      <c r="AD4" s="793"/>
      <c r="AE4" s="793"/>
      <c r="AF4" s="793"/>
      <c r="AG4" s="793"/>
      <c r="AH4" s="793"/>
    </row>
    <row r="5" spans="1:34">
      <c r="A5" s="793"/>
      <c r="B5" s="816" t="s">
        <v>546</v>
      </c>
      <c r="C5" s="817"/>
      <c r="D5" s="812" t="str">
        <f t="shared" si="0"/>
        <v xml:space="preserve"> Baranoa</v>
      </c>
      <c r="E5" s="818">
        <v>12943.41909444367</v>
      </c>
      <c r="F5" s="818">
        <v>13082.733359385282</v>
      </c>
      <c r="G5" s="818">
        <v>13215.698788489217</v>
      </c>
      <c r="H5" s="818">
        <v>13340.879947939695</v>
      </c>
      <c r="I5" s="818">
        <v>13466.932302399335</v>
      </c>
      <c r="J5" s="818">
        <v>13580.953078101053</v>
      </c>
      <c r="K5" s="818">
        <v>13678.269223444102</v>
      </c>
      <c r="L5" s="818">
        <v>13729.924167318848</v>
      </c>
      <c r="M5" s="818">
        <v>13810.158739847668</v>
      </c>
      <c r="N5" s="818">
        <v>13856.585770065516</v>
      </c>
      <c r="O5" s="818">
        <v>13876.08427183057</v>
      </c>
      <c r="P5" s="818">
        <v>13869.190167766479</v>
      </c>
      <c r="Q5" s="818">
        <v>13849.889930742074</v>
      </c>
      <c r="R5" s="818">
        <v>13830.205775775079</v>
      </c>
      <c r="S5" s="818">
        <v>13816.703537679314</v>
      </c>
      <c r="T5" s="818">
        <v>13814.16035240772</v>
      </c>
      <c r="U5" s="818">
        <v>13821.006396189403</v>
      </c>
      <c r="V5" s="818">
        <v>13790.241805267879</v>
      </c>
      <c r="W5" s="818">
        <v>13824.054132356421</v>
      </c>
      <c r="X5" s="818">
        <v>13868.63592578212</v>
      </c>
      <c r="Y5" s="818">
        <v>13922.137085932687</v>
      </c>
      <c r="Z5" s="793"/>
      <c r="AA5" s="793"/>
      <c r="AB5" s="793"/>
      <c r="AC5" s="793"/>
      <c r="AD5" s="793"/>
      <c r="AE5" s="793"/>
      <c r="AF5" s="793"/>
      <c r="AG5" s="793"/>
      <c r="AH5" s="793"/>
    </row>
    <row r="6" spans="1:34">
      <c r="A6" s="793"/>
      <c r="B6" s="816" t="s">
        <v>419</v>
      </c>
      <c r="C6" s="817"/>
      <c r="D6" s="812" t="str">
        <f t="shared" si="0"/>
        <v xml:space="preserve"> Galán</v>
      </c>
      <c r="E6" s="818">
        <v>37.821970304883401</v>
      </c>
      <c r="F6" s="818">
        <v>38.414913304270286</v>
      </c>
      <c r="G6" s="818">
        <v>38.980834679089249</v>
      </c>
      <c r="H6" s="818">
        <v>39.513625001619417</v>
      </c>
      <c r="I6" s="818">
        <v>40.050123264481464</v>
      </c>
      <c r="J6" s="818">
        <v>40.535413272402266</v>
      </c>
      <c r="K6" s="818">
        <v>40.949605796998803</v>
      </c>
      <c r="L6" s="818">
        <v>41.169457205374613</v>
      </c>
      <c r="M6" s="818">
        <v>41.510947921416516</v>
      </c>
      <c r="N6" s="818">
        <v>41.70854852291653</v>
      </c>
      <c r="O6" s="818">
        <v>41.791537153872369</v>
      </c>
      <c r="P6" s="818">
        <v>41.762194783630811</v>
      </c>
      <c r="Q6" s="818">
        <v>41.680049997991489</v>
      </c>
      <c r="R6" s="818">
        <v>41.596271198373096</v>
      </c>
      <c r="S6" s="818">
        <v>41.538803590455885</v>
      </c>
      <c r="T6" s="818">
        <v>41.527979401679758</v>
      </c>
      <c r="U6" s="818">
        <v>41.557117219946583</v>
      </c>
      <c r="V6" s="818">
        <v>41.426178375862207</v>
      </c>
      <c r="W6" s="818">
        <v>41.570088855155426</v>
      </c>
      <c r="X6" s="818">
        <v>41.759835844259229</v>
      </c>
      <c r="Y6" s="818">
        <v>41.987545033864848</v>
      </c>
      <c r="Z6" s="793"/>
      <c r="AA6" s="793"/>
      <c r="AB6" s="793"/>
      <c r="AC6" s="793"/>
      <c r="AD6" s="793"/>
      <c r="AE6" s="793"/>
      <c r="AF6" s="793"/>
      <c r="AG6" s="793"/>
      <c r="AH6" s="793"/>
    </row>
    <row r="7" spans="1:34">
      <c r="A7" s="793"/>
      <c r="B7" s="816" t="s">
        <v>420</v>
      </c>
      <c r="C7" s="817"/>
      <c r="D7" s="812" t="str">
        <f t="shared" si="0"/>
        <v xml:space="preserve"> Lisama</v>
      </c>
      <c r="E7" s="818">
        <v>8996.4542309133958</v>
      </c>
      <c r="F7" s="818">
        <v>9105.6923178761699</v>
      </c>
      <c r="G7" s="818">
        <v>9209.9522019130691</v>
      </c>
      <c r="H7" s="818">
        <v>9308.108341113053</v>
      </c>
      <c r="I7" s="818">
        <v>9406.9475953997226</v>
      </c>
      <c r="J7" s="818">
        <v>9496.3527357626808</v>
      </c>
      <c r="K7" s="818">
        <v>9572.6595630091324</v>
      </c>
      <c r="L7" s="818">
        <v>9613.1628614575129</v>
      </c>
      <c r="M7" s="818">
        <v>9676.0758102140353</v>
      </c>
      <c r="N7" s="818">
        <v>9712.4798350745623</v>
      </c>
      <c r="O7" s="818">
        <v>9727.7688582937408</v>
      </c>
      <c r="P7" s="818">
        <v>9722.3631036167208</v>
      </c>
      <c r="Q7" s="818">
        <v>9707.2295423022515</v>
      </c>
      <c r="R7" s="818">
        <v>9691.7949460462642</v>
      </c>
      <c r="S7" s="818">
        <v>9681.2076694316602</v>
      </c>
      <c r="T7" s="818">
        <v>9679.2135255155481</v>
      </c>
      <c r="U7" s="818">
        <v>9684.5815955138914</v>
      </c>
      <c r="V7" s="818">
        <v>9660.4586885031276</v>
      </c>
      <c r="W7" s="818">
        <v>9686.9713642040697</v>
      </c>
      <c r="X7" s="818">
        <v>9721.9285154278405</v>
      </c>
      <c r="Y7" s="818">
        <v>9763.8794555385812</v>
      </c>
      <c r="Z7" s="793"/>
      <c r="AA7" s="793"/>
      <c r="AB7" s="793"/>
      <c r="AC7" s="793"/>
      <c r="AD7" s="793"/>
      <c r="AE7" s="793"/>
      <c r="AF7" s="793"/>
      <c r="AG7" s="793"/>
      <c r="AH7" s="793"/>
    </row>
    <row r="8" spans="1:34">
      <c r="A8" s="793"/>
      <c r="B8" s="816" t="s">
        <v>421</v>
      </c>
      <c r="C8" s="817"/>
      <c r="D8" s="812" t="str">
        <f t="shared" si="0"/>
        <v xml:space="preserve"> Ayacucho</v>
      </c>
      <c r="E8" s="818">
        <v>0</v>
      </c>
      <c r="F8" s="818">
        <v>0</v>
      </c>
      <c r="G8" s="818">
        <v>0</v>
      </c>
      <c r="H8" s="818">
        <v>0</v>
      </c>
      <c r="I8" s="818">
        <v>0</v>
      </c>
      <c r="J8" s="818">
        <v>0</v>
      </c>
      <c r="K8" s="818">
        <v>0</v>
      </c>
      <c r="L8" s="818">
        <v>0</v>
      </c>
      <c r="M8" s="818">
        <v>0</v>
      </c>
      <c r="N8" s="818">
        <v>0</v>
      </c>
      <c r="O8" s="818">
        <v>0</v>
      </c>
      <c r="P8" s="818">
        <v>0</v>
      </c>
      <c r="Q8" s="818">
        <v>0</v>
      </c>
      <c r="R8" s="818">
        <v>0</v>
      </c>
      <c r="S8" s="818">
        <v>0</v>
      </c>
      <c r="T8" s="818">
        <v>0</v>
      </c>
      <c r="U8" s="818">
        <v>0</v>
      </c>
      <c r="V8" s="818">
        <v>0</v>
      </c>
      <c r="W8" s="818">
        <v>0</v>
      </c>
      <c r="X8" s="818">
        <v>0</v>
      </c>
      <c r="Y8" s="818">
        <v>0</v>
      </c>
      <c r="Z8" s="793"/>
      <c r="AA8" s="793"/>
      <c r="AB8" s="793"/>
      <c r="AC8" s="793"/>
      <c r="AD8" s="793"/>
      <c r="AE8" s="793"/>
      <c r="AF8" s="793"/>
      <c r="AG8" s="793"/>
      <c r="AH8" s="793"/>
    </row>
    <row r="9" spans="1:34">
      <c r="A9" s="793"/>
      <c r="B9" s="816" t="s">
        <v>422</v>
      </c>
      <c r="C9" s="817"/>
      <c r="D9" s="812" t="str">
        <f t="shared" si="0"/>
        <v xml:space="preserve"> Chimitá</v>
      </c>
      <c r="E9" s="818">
        <v>10089.976710217219</v>
      </c>
      <c r="F9" s="818">
        <v>10216.358179546081</v>
      </c>
      <c r="G9" s="818">
        <v>10336.980186970381</v>
      </c>
      <c r="H9" s="818">
        <v>10450.540552596058</v>
      </c>
      <c r="I9" s="818">
        <v>10564.891238619835</v>
      </c>
      <c r="J9" s="818">
        <v>10668.32725913962</v>
      </c>
      <c r="K9" s="818">
        <v>10756.60937040102</v>
      </c>
      <c r="L9" s="818">
        <v>10803.469092251662</v>
      </c>
      <c r="M9" s="818">
        <v>10876.255344050176</v>
      </c>
      <c r="N9" s="818">
        <v>10918.372468940195</v>
      </c>
      <c r="O9" s="818">
        <v>10936.060889460605</v>
      </c>
      <c r="P9" s="818">
        <v>10929.806777566961</v>
      </c>
      <c r="Q9" s="818">
        <v>10912.298216512125</v>
      </c>
      <c r="R9" s="818">
        <v>10894.441377312862</v>
      </c>
      <c r="S9" s="818">
        <v>10882.192576441779</v>
      </c>
      <c r="T9" s="818">
        <v>10879.885479666484</v>
      </c>
      <c r="U9" s="818">
        <v>10886.095992800809</v>
      </c>
      <c r="V9" s="818">
        <v>10858.187334591305</v>
      </c>
      <c r="W9" s="818">
        <v>10888.860802097803</v>
      </c>
      <c r="X9" s="818">
        <v>10929.303986870136</v>
      </c>
      <c r="Y9" s="818">
        <v>10977.838537394889</v>
      </c>
      <c r="Z9" s="793"/>
      <c r="AA9" s="793"/>
      <c r="AB9" s="793"/>
      <c r="AC9" s="793"/>
      <c r="AD9" s="793"/>
      <c r="AE9" s="793"/>
      <c r="AF9" s="793"/>
      <c r="AG9" s="793"/>
      <c r="AH9" s="793"/>
    </row>
    <row r="10" spans="1:34">
      <c r="A10" s="793"/>
      <c r="B10" s="816" t="s">
        <v>423</v>
      </c>
      <c r="C10" s="817"/>
      <c r="D10" s="812" t="str">
        <f t="shared" si="0"/>
        <v xml:space="preserve"> Sebastopol</v>
      </c>
      <c r="E10" s="818">
        <v>1531.7326820527212</v>
      </c>
      <c r="F10" s="818">
        <v>1555.7459781193725</v>
      </c>
      <c r="G10" s="818">
        <v>1578.6649391966198</v>
      </c>
      <c r="H10" s="818">
        <v>1600.2421426876681</v>
      </c>
      <c r="I10" s="818">
        <v>1621.9695121627642</v>
      </c>
      <c r="J10" s="818">
        <v>1641.6230246427826</v>
      </c>
      <c r="K10" s="818">
        <v>1658.3971964131126</v>
      </c>
      <c r="L10" s="818">
        <v>1667.3008464527584</v>
      </c>
      <c r="M10" s="818">
        <v>1681.1307047642763</v>
      </c>
      <c r="N10" s="818">
        <v>1689.1332307265941</v>
      </c>
      <c r="O10" s="818">
        <v>1692.4941449584328</v>
      </c>
      <c r="P10" s="818">
        <v>1691.3058232738249</v>
      </c>
      <c r="Q10" s="818">
        <v>1687.9790835030067</v>
      </c>
      <c r="R10" s="818">
        <v>1684.5861686335754</v>
      </c>
      <c r="S10" s="818">
        <v>1682.258817295276</v>
      </c>
      <c r="T10" s="818">
        <v>1681.820453995547</v>
      </c>
      <c r="U10" s="818">
        <v>1683.000491634074</v>
      </c>
      <c r="V10" s="818">
        <v>1677.6976661805741</v>
      </c>
      <c r="W10" s="818">
        <v>1683.5258232714502</v>
      </c>
      <c r="X10" s="818">
        <v>1691.2102897915315</v>
      </c>
      <c r="Y10" s="818">
        <v>1700.4321681048787</v>
      </c>
      <c r="Z10" s="793"/>
      <c r="AA10" s="793"/>
      <c r="AB10" s="793"/>
      <c r="AC10" s="793"/>
      <c r="AD10" s="793"/>
      <c r="AE10" s="793"/>
      <c r="AF10" s="793"/>
      <c r="AG10" s="793"/>
      <c r="AH10" s="793"/>
    </row>
    <row r="11" spans="1:34">
      <c r="A11" s="793"/>
      <c r="B11" s="816" t="s">
        <v>424</v>
      </c>
      <c r="C11" s="817"/>
      <c r="D11" s="812" t="str">
        <f t="shared" si="0"/>
        <v xml:space="preserve"> Salgar</v>
      </c>
      <c r="E11" s="818">
        <v>607.72740498249925</v>
      </c>
      <c r="F11" s="818">
        <v>617.25487558794805</v>
      </c>
      <c r="G11" s="818">
        <v>626.34815988198329</v>
      </c>
      <c r="H11" s="818">
        <v>634.90909093610242</v>
      </c>
      <c r="I11" s="818">
        <v>643.52960156626045</v>
      </c>
      <c r="J11" s="818">
        <v>651.32729255909487</v>
      </c>
      <c r="K11" s="818">
        <v>657.98258169678707</v>
      </c>
      <c r="L11" s="818">
        <v>661.51517729709428</v>
      </c>
      <c r="M11" s="818">
        <v>667.00228611275975</v>
      </c>
      <c r="N11" s="818">
        <v>670.17735340313504</v>
      </c>
      <c r="O11" s="818">
        <v>671.5108234716505</v>
      </c>
      <c r="P11" s="818">
        <v>671.0393471741653</v>
      </c>
      <c r="Q11" s="818">
        <v>669.7194361011301</v>
      </c>
      <c r="R11" s="818">
        <v>668.37326951926752</v>
      </c>
      <c r="S11" s="818">
        <v>667.44987393864199</v>
      </c>
      <c r="T11" s="818">
        <v>667.27594973260693</v>
      </c>
      <c r="U11" s="818">
        <v>667.74413926740397</v>
      </c>
      <c r="V11" s="818">
        <v>665.64020012078231</v>
      </c>
      <c r="W11" s="818">
        <v>667.95256886904303</v>
      </c>
      <c r="X11" s="818">
        <v>671.00144348773017</v>
      </c>
      <c r="Y11" s="818">
        <v>674.66029874498304</v>
      </c>
      <c r="Z11" s="793"/>
      <c r="AA11" s="793"/>
      <c r="AB11" s="793"/>
      <c r="AC11" s="793"/>
      <c r="AD11" s="793"/>
      <c r="AE11" s="793"/>
      <c r="AF11" s="793"/>
      <c r="AG11" s="793"/>
      <c r="AH11" s="793"/>
    </row>
    <row r="12" spans="1:34">
      <c r="A12" s="793"/>
      <c r="B12" s="816" t="s">
        <v>425</v>
      </c>
      <c r="C12" s="817"/>
      <c r="D12" s="812" t="str">
        <f t="shared" si="0"/>
        <v xml:space="preserve"> Mansilla</v>
      </c>
      <c r="E12" s="818">
        <v>18931.453179350945</v>
      </c>
      <c r="F12" s="818">
        <v>19228.245560615847</v>
      </c>
      <c r="G12" s="818">
        <v>19511.512506367639</v>
      </c>
      <c r="H12" s="818">
        <v>19778.195996521208</v>
      </c>
      <c r="I12" s="818">
        <v>20046.735463458092</v>
      </c>
      <c r="J12" s="818">
        <v>20289.643090673198</v>
      </c>
      <c r="K12" s="818">
        <v>20496.963500567977</v>
      </c>
      <c r="L12" s="818">
        <v>20607.008181226607</v>
      </c>
      <c r="M12" s="818">
        <v>20777.938342976948</v>
      </c>
      <c r="N12" s="818">
        <v>20876.84557878074</v>
      </c>
      <c r="O12" s="818">
        <v>20918.384805021313</v>
      </c>
      <c r="P12" s="818">
        <v>20903.697740758889</v>
      </c>
      <c r="Q12" s="818">
        <v>20862.580893838363</v>
      </c>
      <c r="R12" s="818">
        <v>20820.64615565279</v>
      </c>
      <c r="S12" s="818">
        <v>20791.881252083673</v>
      </c>
      <c r="T12" s="818">
        <v>20786.463299994772</v>
      </c>
      <c r="U12" s="818">
        <v>20801.047977572915</v>
      </c>
      <c r="V12" s="818">
        <v>20735.50769566376</v>
      </c>
      <c r="W12" s="818">
        <v>20807.540815006723</v>
      </c>
      <c r="X12" s="818">
        <v>20902.51699449142</v>
      </c>
      <c r="Y12" s="818">
        <v>21016.494818141975</v>
      </c>
      <c r="Z12" s="793"/>
      <c r="AA12" s="793"/>
      <c r="AB12" s="793"/>
      <c r="AC12" s="793"/>
      <c r="AD12" s="793"/>
      <c r="AE12" s="793"/>
      <c r="AF12" s="793"/>
      <c r="AG12" s="793"/>
      <c r="AH12" s="793"/>
    </row>
    <row r="13" spans="1:34">
      <c r="A13" s="793"/>
      <c r="B13" s="816" t="s">
        <v>426</v>
      </c>
      <c r="C13" s="817"/>
      <c r="D13" s="812" t="str">
        <f t="shared" si="0"/>
        <v xml:space="preserve"> Puente Aranda</v>
      </c>
      <c r="E13" s="818">
        <v>16208.155292495909</v>
      </c>
      <c r="F13" s="818">
        <v>16462.253958858091</v>
      </c>
      <c r="G13" s="818">
        <v>16704.772829569181</v>
      </c>
      <c r="H13" s="818">
        <v>16933.093782081611</v>
      </c>
      <c r="I13" s="818">
        <v>17163.003728298761</v>
      </c>
      <c r="J13" s="818">
        <v>17370.968986239364</v>
      </c>
      <c r="K13" s="818">
        <v>17548.466263761809</v>
      </c>
      <c r="L13" s="818">
        <v>17642.680968588251</v>
      </c>
      <c r="M13" s="818">
        <v>17789.022751206547</v>
      </c>
      <c r="N13" s="818">
        <v>17873.702137531098</v>
      </c>
      <c r="O13" s="818">
        <v>17909.265927762041</v>
      </c>
      <c r="P13" s="818">
        <v>17896.691604169391</v>
      </c>
      <c r="Q13" s="818">
        <v>17861.489433807074</v>
      </c>
      <c r="R13" s="818">
        <v>17825.587026198809</v>
      </c>
      <c r="S13" s="818">
        <v>17800.959966690749</v>
      </c>
      <c r="T13" s="818">
        <v>17796.321389398647</v>
      </c>
      <c r="U13" s="818">
        <v>17808.808054676691</v>
      </c>
      <c r="V13" s="818">
        <v>17752.695771217321</v>
      </c>
      <c r="W13" s="818">
        <v>17814.366894582909</v>
      </c>
      <c r="X13" s="818">
        <v>17895.680708773092</v>
      </c>
      <c r="Y13" s="818">
        <v>17993.262772237926</v>
      </c>
      <c r="Z13" s="793"/>
      <c r="AA13" s="793"/>
      <c r="AB13" s="793"/>
      <c r="AC13" s="793"/>
      <c r="AD13" s="793"/>
      <c r="AE13" s="793"/>
      <c r="AF13" s="793"/>
      <c r="AG13" s="793"/>
      <c r="AH13" s="793"/>
    </row>
    <row r="14" spans="1:34">
      <c r="A14" s="793"/>
      <c r="B14" s="816" t="s">
        <v>427</v>
      </c>
      <c r="C14" s="817"/>
      <c r="D14" s="812" t="str">
        <f t="shared" si="0"/>
        <v xml:space="preserve"> Tocancipá</v>
      </c>
      <c r="E14" s="818">
        <v>1154.8171731632365</v>
      </c>
      <c r="F14" s="818">
        <v>1172.921485362712</v>
      </c>
      <c r="G14" s="818">
        <v>1190.2007470466733</v>
      </c>
      <c r="H14" s="818">
        <v>1206.4684192275056</v>
      </c>
      <c r="I14" s="818">
        <v>1222.8493058479294</v>
      </c>
      <c r="J14" s="818">
        <v>1237.6666522366527</v>
      </c>
      <c r="K14" s="818">
        <v>1250.3131811335929</v>
      </c>
      <c r="L14" s="818">
        <v>1257.025898104441</v>
      </c>
      <c r="M14" s="818">
        <v>1267.4526246917146</v>
      </c>
      <c r="N14" s="818">
        <v>1273.4859583916818</v>
      </c>
      <c r="O14" s="818">
        <v>1276.0198479651904</v>
      </c>
      <c r="P14" s="818">
        <v>1275.1239381862151</v>
      </c>
      <c r="Q14" s="818">
        <v>1272.6158137184145</v>
      </c>
      <c r="R14" s="818">
        <v>1270.0577979469881</v>
      </c>
      <c r="S14" s="818">
        <v>1268.303141064006</v>
      </c>
      <c r="T14" s="818">
        <v>1267.9726464075015</v>
      </c>
      <c r="U14" s="818">
        <v>1268.8623106066902</v>
      </c>
      <c r="V14" s="818">
        <v>1264.8643585020307</v>
      </c>
      <c r="W14" s="818">
        <v>1269.2583731857267</v>
      </c>
      <c r="X14" s="818">
        <v>1275.0519127556308</v>
      </c>
      <c r="Y14" s="818">
        <v>1282.0045511434225</v>
      </c>
      <c r="Z14" s="793"/>
      <c r="AA14" s="793"/>
      <c r="AB14" s="793"/>
      <c r="AC14" s="793"/>
      <c r="AD14" s="793"/>
      <c r="AE14" s="793"/>
      <c r="AF14" s="793"/>
      <c r="AG14" s="793"/>
      <c r="AH14" s="793"/>
    </row>
    <row r="15" spans="1:34">
      <c r="A15" s="793"/>
      <c r="B15" s="816" t="s">
        <v>445</v>
      </c>
      <c r="C15" s="817"/>
      <c r="D15" s="812" t="str">
        <f t="shared" si="0"/>
        <v xml:space="preserve"> Gualanday</v>
      </c>
      <c r="E15" s="818">
        <v>5122.5370678305826</v>
      </c>
      <c r="F15" s="818">
        <v>5202.8441610091149</v>
      </c>
      <c r="G15" s="818">
        <v>5279.4914957888568</v>
      </c>
      <c r="H15" s="818">
        <v>5351.6516226818167</v>
      </c>
      <c r="I15" s="818">
        <v>5424.3139460928933</v>
      </c>
      <c r="J15" s="818">
        <v>5490.040719028917</v>
      </c>
      <c r="K15" s="818">
        <v>5546.1381815185996</v>
      </c>
      <c r="L15" s="818">
        <v>5575.9144459422023</v>
      </c>
      <c r="M15" s="818">
        <v>5622.1653111706273</v>
      </c>
      <c r="N15" s="818">
        <v>5648.9279678394887</v>
      </c>
      <c r="O15" s="818">
        <v>5660.167793127619</v>
      </c>
      <c r="P15" s="818">
        <v>5656.1937172661883</v>
      </c>
      <c r="Q15" s="818">
        <v>5645.0681808127874</v>
      </c>
      <c r="R15" s="818">
        <v>5633.7213365557573</v>
      </c>
      <c r="S15" s="818">
        <v>5625.938030995987</v>
      </c>
      <c r="T15" s="818">
        <v>5624.4720230702242</v>
      </c>
      <c r="U15" s="818">
        <v>5628.4183947939691</v>
      </c>
      <c r="V15" s="818">
        <v>5610.6842821331456</v>
      </c>
      <c r="W15" s="818">
        <v>5630.1752488566226</v>
      </c>
      <c r="X15" s="818">
        <v>5655.8742269203849</v>
      </c>
      <c r="Y15" s="818">
        <v>5686.7147345681278</v>
      </c>
      <c r="Z15" s="793"/>
      <c r="AA15" s="793"/>
      <c r="AB15" s="793"/>
      <c r="AC15" s="793"/>
      <c r="AD15" s="793"/>
      <c r="AE15" s="793"/>
      <c r="AF15" s="793"/>
      <c r="AG15" s="793"/>
      <c r="AH15" s="793"/>
    </row>
    <row r="16" spans="1:34">
      <c r="A16" s="793"/>
      <c r="B16" s="816" t="s">
        <v>429</v>
      </c>
      <c r="C16" s="817"/>
      <c r="D16" s="812" t="str">
        <f t="shared" si="0"/>
        <v xml:space="preserve"> Neiva</v>
      </c>
      <c r="E16" s="818">
        <v>3554.8276661110312</v>
      </c>
      <c r="F16" s="818">
        <v>3610.5574486066621</v>
      </c>
      <c r="G16" s="818">
        <v>3663.7475109919187</v>
      </c>
      <c r="H16" s="818">
        <v>3713.8236377378039</v>
      </c>
      <c r="I16" s="818">
        <v>3764.2482679796676</v>
      </c>
      <c r="J16" s="818">
        <v>3809.859914658512</v>
      </c>
      <c r="K16" s="818">
        <v>3848.7892203943916</v>
      </c>
      <c r="L16" s="818">
        <v>3869.4527094360215</v>
      </c>
      <c r="M16" s="818">
        <v>3901.5488862168777</v>
      </c>
      <c r="N16" s="818">
        <v>3920.1210568201036</v>
      </c>
      <c r="O16" s="818">
        <v>3927.9210280779835</v>
      </c>
      <c r="P16" s="818">
        <v>3925.1631847217768</v>
      </c>
      <c r="Q16" s="818">
        <v>3917.4425251616449</v>
      </c>
      <c r="R16" s="818">
        <v>3909.5682871905319</v>
      </c>
      <c r="S16" s="818">
        <v>3904.1669968589454</v>
      </c>
      <c r="T16" s="818">
        <v>3903.1496483333549</v>
      </c>
      <c r="U16" s="818">
        <v>3905.8882661702914</v>
      </c>
      <c r="V16" s="818">
        <v>3893.5815295892085</v>
      </c>
      <c r="W16" s="818">
        <v>3907.107449817875</v>
      </c>
      <c r="X16" s="818">
        <v>3924.9414717101818</v>
      </c>
      <c r="Y16" s="818">
        <v>3946.3435012848608</v>
      </c>
      <c r="Z16" s="793"/>
      <c r="AA16" s="793"/>
      <c r="AB16" s="793"/>
      <c r="AC16" s="793"/>
      <c r="AD16" s="793"/>
      <c r="AE16" s="793"/>
      <c r="AF16" s="793"/>
      <c r="AG16" s="793"/>
      <c r="AH16" s="793"/>
    </row>
    <row r="17" spans="1:34">
      <c r="A17" s="793"/>
      <c r="B17" s="816" t="s">
        <v>430</v>
      </c>
      <c r="C17" s="817"/>
      <c r="D17" s="812" t="str">
        <f t="shared" si="0"/>
        <v xml:space="preserve"> Manizales</v>
      </c>
      <c r="E17" s="818">
        <v>923.68968821774433</v>
      </c>
      <c r="F17" s="818">
        <v>938.17056612599686</v>
      </c>
      <c r="G17" s="818">
        <v>951.99152082636044</v>
      </c>
      <c r="H17" s="818">
        <v>965.00334762798468</v>
      </c>
      <c r="I17" s="818">
        <v>978.10572989833463</v>
      </c>
      <c r="J17" s="818">
        <v>989.9575020957675</v>
      </c>
      <c r="K17" s="818">
        <v>1000.0729286804396</v>
      </c>
      <c r="L17" s="818">
        <v>1005.4421486660697</v>
      </c>
      <c r="M17" s="818">
        <v>1013.7820487423296</v>
      </c>
      <c r="N17" s="818">
        <v>1018.6078586226685</v>
      </c>
      <c r="O17" s="818">
        <v>1020.6346103237378</v>
      </c>
      <c r="P17" s="818">
        <v>1019.9180097711617</v>
      </c>
      <c r="Q17" s="818">
        <v>1017.9118664945354</v>
      </c>
      <c r="R17" s="818">
        <v>1015.8658172624367</v>
      </c>
      <c r="S17" s="818">
        <v>1014.4623410180272</v>
      </c>
      <c r="T17" s="818">
        <v>1014.1979922420318</v>
      </c>
      <c r="U17" s="818">
        <v>1014.9095972180094</v>
      </c>
      <c r="V17" s="818">
        <v>1011.7118034729205</v>
      </c>
      <c r="W17" s="818">
        <v>1015.2263910176222</v>
      </c>
      <c r="X17" s="818">
        <v>1019.8603996584391</v>
      </c>
      <c r="Y17" s="818">
        <v>1025.4215226950137</v>
      </c>
      <c r="Z17" s="793"/>
      <c r="AA17" s="793"/>
      <c r="AB17" s="793"/>
      <c r="AC17" s="793"/>
      <c r="AD17" s="793"/>
      <c r="AE17" s="793"/>
      <c r="AF17" s="793"/>
      <c r="AG17" s="793"/>
      <c r="AH17" s="793"/>
    </row>
    <row r="18" spans="1:34">
      <c r="A18" s="793"/>
      <c r="B18" s="816" t="s">
        <v>431</v>
      </c>
      <c r="C18" s="817"/>
      <c r="D18" s="812" t="str">
        <f t="shared" si="0"/>
        <v xml:space="preserve"> Pereira</v>
      </c>
      <c r="E18" s="818">
        <v>3560.9052007315499</v>
      </c>
      <c r="F18" s="818">
        <v>3616.7302620182572</v>
      </c>
      <c r="G18" s="818">
        <v>3670.0112611453133</v>
      </c>
      <c r="H18" s="818">
        <v>3720.1730008723453</v>
      </c>
      <c r="I18" s="818">
        <v>3770.6838399166622</v>
      </c>
      <c r="J18" s="818">
        <v>3816.3734668487923</v>
      </c>
      <c r="K18" s="818">
        <v>3855.3693283295866</v>
      </c>
      <c r="L18" s="818">
        <v>3876.0681448418636</v>
      </c>
      <c r="M18" s="818">
        <v>3908.2191950635429</v>
      </c>
      <c r="N18" s="818">
        <v>3926.8231177010221</v>
      </c>
      <c r="O18" s="818">
        <v>3934.6364242313289</v>
      </c>
      <c r="P18" s="818">
        <v>3931.8738659099963</v>
      </c>
      <c r="Q18" s="818">
        <v>3924.1400066732058</v>
      </c>
      <c r="R18" s="818">
        <v>3916.2523064590887</v>
      </c>
      <c r="S18" s="818">
        <v>3910.8417817757781</v>
      </c>
      <c r="T18" s="818">
        <v>3909.8226939335555</v>
      </c>
      <c r="U18" s="818">
        <v>3912.5659938665817</v>
      </c>
      <c r="V18" s="818">
        <v>3900.2382169919424</v>
      </c>
      <c r="W18" s="818">
        <v>3913.7872618995489</v>
      </c>
      <c r="X18" s="818">
        <v>3931.6517738452853</v>
      </c>
      <c r="Y18" s="818">
        <v>3953.0903935413171</v>
      </c>
      <c r="Z18" s="793"/>
      <c r="AA18" s="793"/>
      <c r="AB18" s="793"/>
      <c r="AC18" s="793"/>
      <c r="AD18" s="793"/>
      <c r="AE18" s="793"/>
      <c r="AF18" s="793"/>
      <c r="AG18" s="793"/>
      <c r="AH18" s="793"/>
    </row>
    <row r="19" spans="1:34">
      <c r="A19" s="793"/>
      <c r="B19" s="816" t="s">
        <v>432</v>
      </c>
      <c r="C19" s="817"/>
      <c r="D19" s="812" t="str">
        <f t="shared" si="0"/>
        <v xml:space="preserve"> Cartago</v>
      </c>
      <c r="E19" s="818">
        <v>3445.4627915502033</v>
      </c>
      <c r="F19" s="818">
        <v>3499.4780378588789</v>
      </c>
      <c r="G19" s="818">
        <v>3551.0316989760504</v>
      </c>
      <c r="H19" s="818">
        <v>3599.5672252106183</v>
      </c>
      <c r="I19" s="818">
        <v>3648.4405331721509</v>
      </c>
      <c r="J19" s="818">
        <v>3692.6489298242504</v>
      </c>
      <c r="K19" s="818">
        <v>3730.3805688830271</v>
      </c>
      <c r="L19" s="818">
        <v>3750.4083421883997</v>
      </c>
      <c r="M19" s="818">
        <v>3781.5170746604977</v>
      </c>
      <c r="N19" s="818">
        <v>3799.5178692930376</v>
      </c>
      <c r="O19" s="818">
        <v>3807.0778731155533</v>
      </c>
      <c r="P19" s="818">
        <v>3804.4048752767785</v>
      </c>
      <c r="Q19" s="818">
        <v>3796.9217431142106</v>
      </c>
      <c r="R19" s="818">
        <v>3789.2897574064586</v>
      </c>
      <c r="S19" s="818">
        <v>3784.0546386857245</v>
      </c>
      <c r="T19" s="818">
        <v>3783.0685890596415</v>
      </c>
      <c r="U19" s="818">
        <v>3785.7229528554994</v>
      </c>
      <c r="V19" s="818">
        <v>3773.7948351074119</v>
      </c>
      <c r="W19" s="818">
        <v>3786.9046281119008</v>
      </c>
      <c r="X19" s="818">
        <v>3804.189983303495</v>
      </c>
      <c r="Y19" s="818">
        <v>3824.9335758174702</v>
      </c>
      <c r="Z19" s="793"/>
      <c r="AA19" s="793"/>
      <c r="AB19" s="793"/>
      <c r="AC19" s="793"/>
      <c r="AD19" s="793"/>
      <c r="AE19" s="793"/>
      <c r="AF19" s="793"/>
      <c r="AG19" s="793"/>
      <c r="AH19" s="793"/>
    </row>
    <row r="20" spans="1:34">
      <c r="A20" s="793"/>
      <c r="B20" s="816" t="s">
        <v>433</v>
      </c>
      <c r="C20" s="817"/>
      <c r="D20" s="812" t="str">
        <f t="shared" si="0"/>
        <v xml:space="preserve"> Medellín</v>
      </c>
      <c r="E20" s="818">
        <v>11966.071122653981</v>
      </c>
      <c r="F20" s="818">
        <v>12153.665741473382</v>
      </c>
      <c r="G20" s="818">
        <v>12332.711290034864</v>
      </c>
      <c r="H20" s="818">
        <v>12501.274874678007</v>
      </c>
      <c r="I20" s="818">
        <v>12671.011573185189</v>
      </c>
      <c r="J20" s="818">
        <v>12824.547063353553</v>
      </c>
      <c r="K20" s="818">
        <v>12955.588814162444</v>
      </c>
      <c r="L20" s="818">
        <v>13025.145147897414</v>
      </c>
      <c r="M20" s="818">
        <v>13133.185584790144</v>
      </c>
      <c r="N20" s="818">
        <v>13195.702234038401</v>
      </c>
      <c r="O20" s="818">
        <v>13221.958080901592</v>
      </c>
      <c r="P20" s="818">
        <v>13212.674775817606</v>
      </c>
      <c r="Q20" s="818">
        <v>13186.685903757485</v>
      </c>
      <c r="R20" s="818">
        <v>13160.180064248781</v>
      </c>
      <c r="S20" s="818">
        <v>13141.998529071134</v>
      </c>
      <c r="T20" s="818">
        <v>13138.573984773308</v>
      </c>
      <c r="U20" s="818">
        <v>13147.79257394064</v>
      </c>
      <c r="V20" s="818">
        <v>13106.366294230684</v>
      </c>
      <c r="W20" s="818">
        <v>13151.896524851578</v>
      </c>
      <c r="X20" s="818">
        <v>13211.928457313657</v>
      </c>
      <c r="Y20" s="818">
        <v>13283.970826765544</v>
      </c>
      <c r="Z20" s="793"/>
      <c r="AA20" s="793"/>
      <c r="AB20" s="793"/>
      <c r="AC20" s="793"/>
      <c r="AD20" s="793"/>
      <c r="AE20" s="793"/>
      <c r="AF20" s="793"/>
      <c r="AG20" s="793"/>
      <c r="AH20" s="793"/>
    </row>
    <row r="21" spans="1:34">
      <c r="A21" s="793"/>
      <c r="B21" s="816" t="s">
        <v>434</v>
      </c>
      <c r="C21" s="817"/>
      <c r="D21" s="812" t="str">
        <f t="shared" si="0"/>
        <v xml:space="preserve"> Yumbo</v>
      </c>
      <c r="E21" s="818">
        <v>13882.181636792351</v>
      </c>
      <c r="F21" s="818">
        <v>14099.815523958996</v>
      </c>
      <c r="G21" s="818">
        <v>14307.531390003285</v>
      </c>
      <c r="H21" s="818">
        <v>14503.086829660904</v>
      </c>
      <c r="I21" s="818">
        <v>14700.003232292443</v>
      </c>
      <c r="J21" s="818">
        <v>14878.124149372405</v>
      </c>
      <c r="K21" s="818">
        <v>15030.149435540756</v>
      </c>
      <c r="L21" s="818">
        <v>15110.843729348699</v>
      </c>
      <c r="M21" s="818">
        <v>15236.184532832962</v>
      </c>
      <c r="N21" s="818">
        <v>15308.711887157717</v>
      </c>
      <c r="O21" s="818">
        <v>15339.172046674283</v>
      </c>
      <c r="P21" s="818">
        <v>15328.402218712816</v>
      </c>
      <c r="Q21" s="818">
        <v>15298.251784307415</v>
      </c>
      <c r="R21" s="818">
        <v>15267.501601166778</v>
      </c>
      <c r="S21" s="818">
        <v>15246.408681762849</v>
      </c>
      <c r="T21" s="818">
        <v>15242.435769895756</v>
      </c>
      <c r="U21" s="818">
        <v>15253.130519069828</v>
      </c>
      <c r="V21" s="818">
        <v>15205.070706155842</v>
      </c>
      <c r="W21" s="818">
        <v>15257.891629996724</v>
      </c>
      <c r="X21" s="818">
        <v>15327.536393253105</v>
      </c>
      <c r="Y21" s="818">
        <v>15411.11480825873</v>
      </c>
      <c r="Z21" s="793"/>
      <c r="AA21" s="793"/>
      <c r="AB21" s="793"/>
      <c r="AC21" s="793"/>
      <c r="AD21" s="793"/>
      <c r="AE21" s="793"/>
      <c r="AF21" s="793"/>
      <c r="AG21" s="793"/>
      <c r="AH21" s="793"/>
    </row>
    <row r="22" spans="1:34">
      <c r="A22" s="793"/>
      <c r="B22" s="816" t="s">
        <v>435</v>
      </c>
      <c r="C22" s="817"/>
      <c r="D22" s="812" t="str">
        <f t="shared" si="0"/>
        <v xml:space="preserve"> Buenaventura</v>
      </c>
      <c r="E22" s="818">
        <v>1173.9639728913801</v>
      </c>
      <c r="F22" s="818">
        <v>1192.3684535053496</v>
      </c>
      <c r="G22" s="818">
        <v>1209.9342043155566</v>
      </c>
      <c r="H22" s="818">
        <v>1226.4715935291172</v>
      </c>
      <c r="I22" s="818">
        <v>1243.1240742709133</v>
      </c>
      <c r="J22" s="818">
        <v>1258.1870913773921</v>
      </c>
      <c r="K22" s="818">
        <v>1271.0432989677852</v>
      </c>
      <c r="L22" s="818">
        <v>1277.8673123849103</v>
      </c>
      <c r="M22" s="818">
        <v>1288.4669134759806</v>
      </c>
      <c r="N22" s="818">
        <v>1294.6002794881879</v>
      </c>
      <c r="O22" s="818">
        <v>1297.1761807994201</v>
      </c>
      <c r="P22" s="818">
        <v>1296.2654168898418</v>
      </c>
      <c r="Q22" s="818">
        <v>1293.7157078682312</v>
      </c>
      <c r="R22" s="818">
        <v>1291.1152803481616</v>
      </c>
      <c r="S22" s="818">
        <v>1289.3315313589044</v>
      </c>
      <c r="T22" s="818">
        <v>1288.9955571207429</v>
      </c>
      <c r="U22" s="818">
        <v>1289.8999718991947</v>
      </c>
      <c r="V22" s="818">
        <v>1285.8357339875263</v>
      </c>
      <c r="W22" s="818">
        <v>1290.3026011721258</v>
      </c>
      <c r="X22" s="818">
        <v>1296.1921972819223</v>
      </c>
      <c r="Y22" s="818">
        <v>1303.2601099987478</v>
      </c>
      <c r="Z22" s="793"/>
      <c r="AA22" s="793"/>
      <c r="AB22" s="793"/>
      <c r="AC22" s="793"/>
      <c r="AD22" s="793"/>
      <c r="AE22" s="793"/>
      <c r="AF22" s="793"/>
      <c r="AG22" s="793"/>
      <c r="AH22" s="793"/>
    </row>
    <row r="23" spans="1:34">
      <c r="A23" s="793"/>
      <c r="B23" s="816" t="s">
        <v>436</v>
      </c>
      <c r="C23" s="817"/>
      <c r="D23" s="812" t="str">
        <f t="shared" si="0"/>
        <v xml:space="preserve"> Orito</v>
      </c>
      <c r="E23" s="818">
        <v>0.34998646404035272</v>
      </c>
      <c r="F23" s="818">
        <v>0.35547327559617758</v>
      </c>
      <c r="G23" s="818">
        <v>0.36071004193333939</v>
      </c>
      <c r="H23" s="818">
        <v>0.36564022932321144</v>
      </c>
      <c r="I23" s="818">
        <v>0.37060472822343493</v>
      </c>
      <c r="J23" s="818">
        <v>0.37509537036971113</v>
      </c>
      <c r="K23" s="818">
        <v>0.37892811033399509</v>
      </c>
      <c r="L23" s="818">
        <v>0.3809625103510087</v>
      </c>
      <c r="M23" s="818">
        <v>0.38412250247322455</v>
      </c>
      <c r="N23" s="818">
        <v>0.38595100414179861</v>
      </c>
      <c r="O23" s="818">
        <v>0.38671894132935519</v>
      </c>
      <c r="P23" s="818">
        <v>0.38644742103771984</v>
      </c>
      <c r="Q23" s="818">
        <v>0.3856872923920277</v>
      </c>
      <c r="R23" s="818">
        <v>0.38491204336074714</v>
      </c>
      <c r="S23" s="818">
        <v>0.38438026554140903</v>
      </c>
      <c r="T23" s="818">
        <v>0.38428010366392551</v>
      </c>
      <c r="U23" s="818">
        <v>0.38454973112920166</v>
      </c>
      <c r="V23" s="818">
        <v>0.38333808555185045</v>
      </c>
      <c r="W23" s="818">
        <v>0.38466976445118278</v>
      </c>
      <c r="X23" s="818">
        <v>0.3864255925384934</v>
      </c>
      <c r="Y23" s="818">
        <v>0.38853270471316698</v>
      </c>
      <c r="Z23" s="793"/>
      <c r="AA23" s="793"/>
      <c r="AB23" s="793"/>
      <c r="AC23" s="793"/>
      <c r="AD23" s="793"/>
      <c r="AE23" s="793"/>
      <c r="AF23" s="793"/>
      <c r="AG23" s="793"/>
      <c r="AH23" s="793"/>
    </row>
    <row r="24" spans="1:34">
      <c r="A24" s="793"/>
      <c r="B24" s="816" t="s">
        <v>438</v>
      </c>
      <c r="C24" s="817"/>
      <c r="D24" s="812" t="str">
        <f t="shared" si="0"/>
        <v xml:space="preserve"> Import1</v>
      </c>
      <c r="E24" s="818">
        <v>45.253123322578453</v>
      </c>
      <c r="F24" s="818">
        <v>45.962566073926872</v>
      </c>
      <c r="G24" s="818">
        <v>46.639678068863297</v>
      </c>
      <c r="H24" s="818">
        <v>47.27714951670643</v>
      </c>
      <c r="I24" s="818">
        <v>47.919057430438535</v>
      </c>
      <c r="J24" s="818">
        <v>48.499695837127234</v>
      </c>
      <c r="K24" s="818">
        <v>48.995267729436534</v>
      </c>
      <c r="L24" s="818">
        <v>49.258314916446473</v>
      </c>
      <c r="M24" s="818">
        <v>49.666900755893472</v>
      </c>
      <c r="N24" s="818">
        <v>49.903325360857565</v>
      </c>
      <c r="O24" s="818">
        <v>50.002619361692084</v>
      </c>
      <c r="P24" s="818">
        <v>49.967511886105427</v>
      </c>
      <c r="Q24" s="818">
        <v>49.869227526912141</v>
      </c>
      <c r="R24" s="818">
        <v>49.768988107326457</v>
      </c>
      <c r="S24" s="818">
        <v>49.700229427459497</v>
      </c>
      <c r="T24" s="818">
        <v>49.687278532897302</v>
      </c>
      <c r="U24" s="818">
        <v>49.722141266719746</v>
      </c>
      <c r="V24" s="818">
        <v>49.565475931431777</v>
      </c>
      <c r="W24" s="818">
        <v>49.737661531874352</v>
      </c>
      <c r="X24" s="818">
        <v>49.964689469043812</v>
      </c>
      <c r="Y24" s="818">
        <v>50.237138311762529</v>
      </c>
      <c r="Z24" s="793"/>
      <c r="AA24" s="793"/>
      <c r="AB24" s="793"/>
      <c r="AC24" s="793"/>
      <c r="AD24" s="793"/>
      <c r="AE24" s="793"/>
      <c r="AF24" s="793"/>
      <c r="AG24" s="793"/>
      <c r="AH24" s="793"/>
    </row>
    <row r="25" spans="1:34">
      <c r="A25" s="793"/>
      <c r="B25" s="816" t="s">
        <v>439</v>
      </c>
      <c r="C25" s="817"/>
      <c r="D25" s="812" t="str">
        <f t="shared" si="0"/>
        <v xml:space="preserve"> Import2</v>
      </c>
      <c r="E25" s="818">
        <v>6826.8746901589184</v>
      </c>
      <c r="F25" s="818">
        <v>6933.9010434290085</v>
      </c>
      <c r="G25" s="818">
        <v>7036.0499869987916</v>
      </c>
      <c r="H25" s="818">
        <v>7132.2187677027723</v>
      </c>
      <c r="I25" s="818">
        <v>7229.056832523901</v>
      </c>
      <c r="J25" s="818">
        <v>7316.6517950749076</v>
      </c>
      <c r="K25" s="818">
        <v>7391.4136448735153</v>
      </c>
      <c r="L25" s="818">
        <v>7431.0968766918968</v>
      </c>
      <c r="M25" s="818">
        <v>7492.7360326501394</v>
      </c>
      <c r="N25" s="818">
        <v>7528.402988503216</v>
      </c>
      <c r="O25" s="818">
        <v>7543.3824562484524</v>
      </c>
      <c r="P25" s="818">
        <v>7538.086151398742</v>
      </c>
      <c r="Q25" s="818">
        <v>7523.2589979350532</v>
      </c>
      <c r="R25" s="818">
        <v>7508.136904557151</v>
      </c>
      <c r="S25" s="818">
        <v>7497.7639875771147</v>
      </c>
      <c r="T25" s="818">
        <v>7495.8102189129859</v>
      </c>
      <c r="U25" s="818">
        <v>7501.0696020823116</v>
      </c>
      <c r="V25" s="818">
        <v>7477.4351093937357</v>
      </c>
      <c r="W25" s="818">
        <v>7503.410985341392</v>
      </c>
      <c r="X25" s="818">
        <v>7537.6603622777202</v>
      </c>
      <c r="Y25" s="818">
        <v>7578.7619254883084</v>
      </c>
      <c r="Z25" s="793"/>
      <c r="AA25" s="793"/>
      <c r="AB25" s="793"/>
      <c r="AC25" s="793"/>
      <c r="AD25" s="793"/>
      <c r="AE25" s="793"/>
      <c r="AF25" s="793"/>
      <c r="AG25" s="793"/>
      <c r="AH25" s="793"/>
    </row>
    <row r="26" spans="1:34">
      <c r="A26" s="793"/>
      <c r="B26" s="816" t="s">
        <v>437</v>
      </c>
      <c r="C26" s="817"/>
      <c r="D26" s="814" t="str">
        <f t="shared" si="0"/>
        <v xml:space="preserve"> Import3</v>
      </c>
      <c r="E26" s="819">
        <v>8872.4050174048534</v>
      </c>
      <c r="F26" s="819">
        <v>9011.4995807072846</v>
      </c>
      <c r="G26" s="819">
        <v>9144.255320424847</v>
      </c>
      <c r="H26" s="819">
        <v>9269.2390664522463</v>
      </c>
      <c r="I26" s="819">
        <v>9395.0926335952463</v>
      </c>
      <c r="J26" s="819">
        <v>9508.9335960428598</v>
      </c>
      <c r="K26" s="819">
        <v>9606.0962716987979</v>
      </c>
      <c r="L26" s="819">
        <v>9657.6697545986353</v>
      </c>
      <c r="M26" s="819">
        <v>9737.7777954538251</v>
      </c>
      <c r="N26" s="819">
        <v>9784.1316092308025</v>
      </c>
      <c r="O26" s="819">
        <v>9803.5993614326235</v>
      </c>
      <c r="P26" s="819">
        <v>9796.7161295212463</v>
      </c>
      <c r="Q26" s="819">
        <v>9777.446329392249</v>
      </c>
      <c r="R26" s="819">
        <v>9757.7932167676445</v>
      </c>
      <c r="S26" s="819">
        <v>9744.3122719963158</v>
      </c>
      <c r="T26" s="819">
        <v>9741.7730973834532</v>
      </c>
      <c r="U26" s="819">
        <v>9748.6083448045374</v>
      </c>
      <c r="V26" s="819">
        <v>9717.8922703149583</v>
      </c>
      <c r="W26" s="819">
        <v>9751.651274625041</v>
      </c>
      <c r="X26" s="819">
        <v>9796.1627615886027</v>
      </c>
      <c r="Y26" s="819">
        <v>9849.5795492408615</v>
      </c>
      <c r="Z26" s="793"/>
      <c r="AA26" s="793"/>
      <c r="AB26" s="793"/>
      <c r="AC26" s="793"/>
      <c r="AD26" s="793"/>
      <c r="AE26" s="793"/>
      <c r="AF26" s="793"/>
      <c r="AG26" s="793"/>
      <c r="AH26" s="793"/>
    </row>
    <row r="27" spans="1:34">
      <c r="A27" s="793"/>
      <c r="B27" s="812"/>
      <c r="C27" s="817"/>
      <c r="D27" s="812"/>
      <c r="E27" s="818" t="s">
        <v>446</v>
      </c>
      <c r="F27" s="820"/>
      <c r="G27" s="820"/>
      <c r="H27" s="820"/>
      <c r="I27" s="820"/>
      <c r="J27" s="820"/>
      <c r="K27" s="820"/>
      <c r="L27" s="820"/>
      <c r="M27" s="820"/>
      <c r="N27" s="820"/>
      <c r="O27" s="820"/>
      <c r="P27" s="820"/>
      <c r="Q27" s="820"/>
      <c r="R27" s="820"/>
      <c r="S27" s="820"/>
      <c r="T27" s="820"/>
      <c r="U27" s="820"/>
      <c r="V27" s="820"/>
      <c r="W27" s="820"/>
      <c r="X27" s="820"/>
      <c r="Y27" s="820"/>
      <c r="Z27" s="793"/>
      <c r="AA27" s="793"/>
      <c r="AB27" s="793"/>
      <c r="AC27" s="793"/>
      <c r="AD27" s="793"/>
      <c r="AE27" s="793"/>
      <c r="AF27" s="793"/>
      <c r="AG27" s="793"/>
      <c r="AH27" s="793"/>
    </row>
    <row r="28" spans="1:34">
      <c r="A28" s="793"/>
      <c r="B28" s="793"/>
      <c r="C28" s="817"/>
      <c r="D28" s="814" t="s">
        <v>447</v>
      </c>
      <c r="E28" s="821">
        <v>143.74718326518058</v>
      </c>
      <c r="F28" s="821">
        <v>145.8735332636962</v>
      </c>
      <c r="G28" s="821">
        <v>147.90298114612438</v>
      </c>
      <c r="H28" s="821">
        <v>149.81361792350873</v>
      </c>
      <c r="I28" s="821">
        <v>151.73755172763484</v>
      </c>
      <c r="J28" s="821">
        <v>153.47784785844169</v>
      </c>
      <c r="K28" s="821">
        <v>154.96318165101829</v>
      </c>
      <c r="L28" s="821">
        <v>155.75158971445268</v>
      </c>
      <c r="M28" s="821">
        <v>156.97620790591387</v>
      </c>
      <c r="N28" s="821">
        <v>157.68482245932077</v>
      </c>
      <c r="O28" s="821">
        <v>157.98242758408355</v>
      </c>
      <c r="P28" s="821">
        <v>157.87720305325328</v>
      </c>
      <c r="Q28" s="821">
        <v>157.58262403806486</v>
      </c>
      <c r="R28" s="821">
        <v>157.28218529331468</v>
      </c>
      <c r="S28" s="821">
        <v>157.07610098481317</v>
      </c>
      <c r="T28" s="821">
        <v>157.03728441422905</v>
      </c>
      <c r="U28" s="821">
        <v>157.14177540222025</v>
      </c>
      <c r="V28" s="821">
        <v>156.67221625199448</v>
      </c>
      <c r="W28" s="821">
        <v>157.18829291998438</v>
      </c>
      <c r="X28" s="821">
        <v>157.86874367227662</v>
      </c>
      <c r="Y28" s="821">
        <v>158.68533048665932</v>
      </c>
      <c r="Z28" s="793"/>
      <c r="AA28" s="793"/>
      <c r="AB28" s="793"/>
      <c r="AC28" s="793"/>
      <c r="AD28" s="793"/>
      <c r="AE28" s="793"/>
      <c r="AF28" s="793"/>
      <c r="AG28" s="793"/>
      <c r="AH28" s="793"/>
    </row>
    <row r="29" spans="1:34">
      <c r="A29" s="793"/>
      <c r="B29" s="793"/>
      <c r="C29" s="793"/>
      <c r="D29" s="812"/>
      <c r="E29" s="812"/>
      <c r="F29" s="812"/>
      <c r="G29" s="812"/>
      <c r="H29" s="812"/>
      <c r="I29" s="812"/>
      <c r="J29" s="812"/>
      <c r="K29" s="812"/>
      <c r="L29" s="812"/>
      <c r="M29" s="812"/>
      <c r="N29" s="812"/>
      <c r="O29" s="812"/>
      <c r="P29" s="812"/>
      <c r="Q29" s="812"/>
      <c r="R29" s="812"/>
      <c r="S29" s="812"/>
      <c r="T29" s="812"/>
      <c r="U29" s="812"/>
      <c r="V29" s="812"/>
      <c r="W29" s="812"/>
      <c r="X29" s="812"/>
      <c r="Y29" s="812"/>
      <c r="Z29" s="793"/>
      <c r="AA29" s="793"/>
      <c r="AB29" s="793"/>
      <c r="AC29" s="793"/>
      <c r="AD29" s="793"/>
      <c r="AE29" s="793"/>
      <c r="AF29" s="793"/>
      <c r="AG29" s="793"/>
      <c r="AH29" s="793"/>
    </row>
    <row r="30" spans="1:34">
      <c r="A30" s="793"/>
      <c r="B30" s="793"/>
      <c r="C30" s="793"/>
      <c r="D30" s="822" t="s">
        <v>448</v>
      </c>
      <c r="E30" s="823">
        <v>0.93799999999999994</v>
      </c>
      <c r="F30" s="823">
        <v>0.93799999999999994</v>
      </c>
      <c r="G30" s="823">
        <v>0.93799999999999994</v>
      </c>
      <c r="H30" s="823">
        <v>0.93799999999999994</v>
      </c>
      <c r="I30" s="823">
        <v>0.93799999999999994</v>
      </c>
      <c r="J30" s="823">
        <v>0.93799999999999994</v>
      </c>
      <c r="K30" s="823">
        <v>0.93799999999999994</v>
      </c>
      <c r="L30" s="823">
        <v>0.93799999999999994</v>
      </c>
      <c r="M30" s="823">
        <v>0.93799999999999994</v>
      </c>
      <c r="N30" s="823">
        <v>0.93799999999999994</v>
      </c>
      <c r="O30" s="823">
        <v>0.93799999999999994</v>
      </c>
      <c r="P30" s="823">
        <v>0.93799999999999994</v>
      </c>
      <c r="Q30" s="823">
        <v>0.93799999999999994</v>
      </c>
      <c r="R30" s="823">
        <v>0.93799999999999994</v>
      </c>
      <c r="S30" s="823">
        <v>0.93799999999999994</v>
      </c>
      <c r="T30" s="823">
        <v>0.93799999999999994</v>
      </c>
      <c r="U30" s="823">
        <v>0.93799999999999994</v>
      </c>
      <c r="V30" s="823">
        <v>0.93799999999999994</v>
      </c>
      <c r="W30" s="823">
        <v>0.93799999999999994</v>
      </c>
      <c r="X30" s="823">
        <v>0.93799999999999994</v>
      </c>
      <c r="Y30" s="823">
        <v>0.93799999999999994</v>
      </c>
      <c r="Z30" s="793"/>
      <c r="AA30" s="793"/>
      <c r="AB30" s="793"/>
      <c r="AC30" s="793"/>
      <c r="AD30" s="793"/>
      <c r="AE30" s="793"/>
      <c r="AF30" s="793"/>
      <c r="AG30" s="793"/>
      <c r="AH30" s="793"/>
    </row>
    <row r="31" spans="1:34">
      <c r="A31" s="793"/>
      <c r="B31" s="793"/>
      <c r="C31" s="798" t="s">
        <v>449</v>
      </c>
      <c r="D31" s="824" t="s">
        <v>450</v>
      </c>
      <c r="E31" s="825">
        <v>134.83485790273937</v>
      </c>
      <c r="F31" s="825">
        <v>136.82937420134704</v>
      </c>
      <c r="G31" s="825">
        <v>138.73299631506467</v>
      </c>
      <c r="H31" s="825">
        <v>140.52517361225119</v>
      </c>
      <c r="I31" s="825">
        <v>142.32982352052147</v>
      </c>
      <c r="J31" s="825">
        <v>143.9622212912183</v>
      </c>
      <c r="K31" s="825">
        <v>145.35546438865515</v>
      </c>
      <c r="L31" s="825">
        <v>146.09499115215661</v>
      </c>
      <c r="M31" s="825">
        <v>147.24368301574719</v>
      </c>
      <c r="N31" s="825">
        <v>147.90836346684287</v>
      </c>
      <c r="O31" s="825">
        <v>148.18751707387037</v>
      </c>
      <c r="P31" s="825">
        <v>148.08881646395156</v>
      </c>
      <c r="Q31" s="825">
        <v>147.81250134770482</v>
      </c>
      <c r="R31" s="825">
        <v>147.53068980512916</v>
      </c>
      <c r="S31" s="825">
        <v>147.33738272375473</v>
      </c>
      <c r="T31" s="825">
        <v>147.30097278054683</v>
      </c>
      <c r="U31" s="825">
        <v>147.39898532728259</v>
      </c>
      <c r="V31" s="825">
        <v>146.95853884437082</v>
      </c>
      <c r="W31" s="825">
        <v>147.44261875894534</v>
      </c>
      <c r="X31" s="825">
        <v>148.08088156459547</v>
      </c>
      <c r="Y31" s="825">
        <v>148.84683999648644</v>
      </c>
      <c r="Z31" s="793"/>
      <c r="AA31" s="793"/>
      <c r="AB31" s="793"/>
      <c r="AC31" s="793"/>
      <c r="AD31" s="793"/>
      <c r="AE31" s="793"/>
      <c r="AF31" s="793"/>
      <c r="AG31" s="793"/>
      <c r="AH31" s="793"/>
    </row>
    <row r="32" spans="1:34">
      <c r="A32" s="793"/>
      <c r="B32" s="793"/>
      <c r="C32" s="793"/>
      <c r="D32" s="812"/>
      <c r="E32" s="812"/>
      <c r="F32" s="812"/>
      <c r="G32" s="812"/>
      <c r="H32" s="812"/>
      <c r="I32" s="812"/>
      <c r="J32" s="812"/>
      <c r="K32" s="812"/>
      <c r="L32" s="812"/>
      <c r="M32" s="812"/>
      <c r="N32" s="812"/>
      <c r="O32" s="812"/>
      <c r="P32" s="812"/>
      <c r="Q32" s="812"/>
      <c r="R32" s="812"/>
      <c r="S32" s="812"/>
      <c r="T32" s="812"/>
      <c r="U32" s="812"/>
      <c r="V32" s="812"/>
      <c r="W32" s="812"/>
      <c r="X32" s="812"/>
      <c r="Y32" s="812"/>
      <c r="Z32" s="793"/>
      <c r="AA32" s="793"/>
      <c r="AB32" s="793"/>
      <c r="AC32" s="793"/>
      <c r="AD32" s="793"/>
      <c r="AE32" s="793"/>
      <c r="AF32" s="793"/>
      <c r="AG32" s="793"/>
      <c r="AH32" s="793"/>
    </row>
    <row r="33" spans="1:34">
      <c r="A33" s="793"/>
      <c r="B33" s="793"/>
      <c r="C33" s="793"/>
      <c r="D33" s="812" t="s">
        <v>451</v>
      </c>
      <c r="E33" s="851">
        <v>140.08699999999999</v>
      </c>
      <c r="F33" s="851">
        <v>140.08699999999999</v>
      </c>
      <c r="G33" s="851">
        <v>140.08699999999999</v>
      </c>
      <c r="H33" s="851">
        <v>140.08699999999999</v>
      </c>
      <c r="I33" s="851">
        <v>140.08699999999999</v>
      </c>
      <c r="J33" s="851">
        <v>140.08699999999999</v>
      </c>
      <c r="K33" s="851">
        <v>140.08699999999999</v>
      </c>
      <c r="L33" s="851">
        <v>152.67400000000001</v>
      </c>
      <c r="M33" s="851">
        <v>152.67400000000001</v>
      </c>
      <c r="N33" s="851">
        <v>152.67400000000001</v>
      </c>
      <c r="O33" s="851">
        <v>152.67400000000001</v>
      </c>
      <c r="P33" s="851">
        <v>152.67400000000001</v>
      </c>
      <c r="Q33" s="851">
        <v>152.67400000000001</v>
      </c>
      <c r="R33" s="851">
        <v>152.67400000000001</v>
      </c>
      <c r="S33" s="851">
        <v>152.67400000000001</v>
      </c>
      <c r="T33" s="851">
        <v>152.67400000000001</v>
      </c>
      <c r="U33" s="851">
        <v>152.67400000000001</v>
      </c>
      <c r="V33" s="851">
        <v>152.67400000000001</v>
      </c>
      <c r="W33" s="851">
        <v>152.67400000000001</v>
      </c>
      <c r="X33" s="851">
        <v>152.67400000000001</v>
      </c>
      <c r="Y33" s="851">
        <v>152.67400000000001</v>
      </c>
      <c r="Z33" s="793"/>
      <c r="AA33" s="793"/>
      <c r="AB33" s="793"/>
      <c r="AC33" s="793"/>
      <c r="AD33" s="793"/>
      <c r="AE33" s="793"/>
      <c r="AF33" s="793"/>
      <c r="AG33" s="793"/>
      <c r="AH33" s="793"/>
    </row>
    <row r="34" spans="1:34">
      <c r="A34" s="793"/>
      <c r="B34" s="793"/>
      <c r="C34" s="793"/>
      <c r="D34" s="812"/>
      <c r="E34" s="826"/>
      <c r="F34" s="826"/>
      <c r="G34" s="826"/>
      <c r="H34" s="826"/>
      <c r="I34" s="826"/>
      <c r="J34" s="826"/>
      <c r="K34" s="826"/>
      <c r="L34" s="826"/>
      <c r="M34" s="826"/>
      <c r="N34" s="826"/>
      <c r="O34" s="826"/>
      <c r="P34" s="826"/>
      <c r="Q34" s="826"/>
      <c r="R34" s="826"/>
      <c r="S34" s="826"/>
      <c r="T34" s="826"/>
      <c r="U34" s="826"/>
      <c r="V34" s="826"/>
      <c r="W34" s="826"/>
      <c r="X34" s="826"/>
      <c r="Y34" s="826"/>
      <c r="Z34" s="793"/>
      <c r="AA34" s="793"/>
      <c r="AB34" s="793"/>
      <c r="AC34" s="793"/>
      <c r="AD34" s="793"/>
      <c r="AE34" s="793"/>
      <c r="AF34" s="793"/>
      <c r="AG34" s="793"/>
      <c r="AH34" s="793"/>
    </row>
    <row r="35" spans="1:34">
      <c r="A35" s="793"/>
      <c r="B35" s="793"/>
      <c r="C35" s="793"/>
      <c r="D35" s="798" t="s">
        <v>452</v>
      </c>
      <c r="E35" s="827">
        <v>8.9123253624412087</v>
      </c>
      <c r="F35" s="827">
        <v>9.0441590623491663</v>
      </c>
      <c r="G35" s="827">
        <v>9.1699848310597076</v>
      </c>
      <c r="H35" s="827">
        <v>9.2884443112575354</v>
      </c>
      <c r="I35" s="827">
        <v>9.4077282071133652</v>
      </c>
      <c r="J35" s="827">
        <v>9.5156265672233928</v>
      </c>
      <c r="K35" s="827">
        <v>9.6077172623631384</v>
      </c>
      <c r="L35" s="827">
        <v>9.6565985622960682</v>
      </c>
      <c r="M35" s="827">
        <v>9.7325248901666725</v>
      </c>
      <c r="N35" s="827">
        <v>9.7764589924778988</v>
      </c>
      <c r="O35" s="827">
        <v>9.7949105102131853</v>
      </c>
      <c r="P35" s="827">
        <v>9.788386589301723</v>
      </c>
      <c r="Q35" s="827">
        <v>9.77012269036004</v>
      </c>
      <c r="R35" s="827">
        <v>9.751495488185526</v>
      </c>
      <c r="S35" s="827">
        <v>9.7387182610584375</v>
      </c>
      <c r="T35" s="827">
        <v>9.7363116336822202</v>
      </c>
      <c r="U35" s="827">
        <v>9.742790074937659</v>
      </c>
      <c r="V35" s="827">
        <v>9.7136774076236634</v>
      </c>
      <c r="W35" s="827">
        <v>9.7456741610390338</v>
      </c>
      <c r="X35" s="827">
        <v>9.7878621076811498</v>
      </c>
      <c r="Y35" s="827">
        <v>9.8384904901728873</v>
      </c>
      <c r="Z35" s="793"/>
      <c r="AA35" s="793"/>
      <c r="AB35" s="793"/>
      <c r="AC35" s="793"/>
      <c r="AD35" s="793"/>
      <c r="AE35" s="793"/>
      <c r="AF35" s="793"/>
      <c r="AG35" s="793"/>
      <c r="AH35" s="793"/>
    </row>
    <row r="36" spans="1:34">
      <c r="A36" s="793"/>
      <c r="B36" s="793"/>
      <c r="C36" s="793"/>
      <c r="D36" s="798" t="s">
        <v>547</v>
      </c>
      <c r="E36" s="828">
        <v>11.93101621100999</v>
      </c>
      <c r="F36" s="828">
        <v>12.107503260886785</v>
      </c>
      <c r="G36" s="828">
        <v>12.275947435128323</v>
      </c>
      <c r="H36" s="828">
        <v>12.434530287651226</v>
      </c>
      <c r="I36" s="828">
        <v>12.594216793393691</v>
      </c>
      <c r="J36" s="828">
        <v>12.738661372250661</v>
      </c>
      <c r="K36" s="828">
        <v>12.861944077034519</v>
      </c>
      <c r="L36" s="828">
        <v>12.927381946299572</v>
      </c>
      <c r="M36" s="828">
        <v>13.029025256190852</v>
      </c>
      <c r="N36" s="828">
        <v>13.087840264123624</v>
      </c>
      <c r="O36" s="828">
        <v>13.112541489478936</v>
      </c>
      <c r="P36" s="828">
        <v>13.103807853420022</v>
      </c>
      <c r="Q36" s="828">
        <v>13.079357795159384</v>
      </c>
      <c r="R36" s="828">
        <v>13.054421379345118</v>
      </c>
      <c r="S36" s="828">
        <v>13.037316381739494</v>
      </c>
      <c r="T36" s="828">
        <v>13.034094606381013</v>
      </c>
      <c r="U36" s="828">
        <v>13.042767358384282</v>
      </c>
      <c r="V36" s="828">
        <v>13.003793948915543</v>
      </c>
      <c r="W36" s="828">
        <v>13.046628312358704</v>
      </c>
      <c r="X36" s="828">
        <v>13.10310572479896</v>
      </c>
      <c r="Y36" s="828">
        <v>13.170882430392725</v>
      </c>
      <c r="Z36" s="793"/>
      <c r="AA36" s="793"/>
      <c r="AB36" s="793"/>
      <c r="AC36" s="793"/>
      <c r="AD36" s="793"/>
      <c r="AE36" s="793"/>
      <c r="AF36" s="793"/>
      <c r="AG36" s="793"/>
      <c r="AH36" s="793"/>
    </row>
    <row r="37" spans="1:34">
      <c r="A37" s="793"/>
      <c r="B37" s="793"/>
      <c r="C37" s="793"/>
      <c r="D37" s="793"/>
      <c r="E37" s="793"/>
      <c r="F37" s="793"/>
      <c r="G37" s="793"/>
      <c r="H37" s="793"/>
      <c r="I37" s="793"/>
      <c r="J37" s="793"/>
      <c r="K37" s="793"/>
      <c r="L37" s="793"/>
      <c r="M37" s="793"/>
      <c r="N37" s="793"/>
      <c r="O37" s="793"/>
      <c r="P37" s="793"/>
      <c r="Q37" s="793"/>
      <c r="R37" s="793"/>
      <c r="S37" s="793"/>
      <c r="T37" s="793"/>
      <c r="U37" s="793"/>
      <c r="V37" s="793"/>
      <c r="W37" s="793"/>
      <c r="X37" s="793"/>
      <c r="Y37" s="793"/>
      <c r="Z37" s="793"/>
      <c r="AA37" s="793"/>
      <c r="AB37" s="793"/>
      <c r="AC37" s="793"/>
      <c r="AD37" s="793"/>
      <c r="AE37" s="793"/>
      <c r="AF37" s="793"/>
      <c r="AG37" s="793"/>
      <c r="AH37" s="793"/>
    </row>
    <row r="38" spans="1:34">
      <c r="A38" s="793"/>
      <c r="B38" s="793"/>
      <c r="C38" s="793"/>
      <c r="D38" s="793"/>
      <c r="E38" s="829"/>
      <c r="F38" s="829"/>
      <c r="G38" s="829"/>
      <c r="H38" s="829"/>
      <c r="I38" s="829"/>
      <c r="J38" s="829"/>
      <c r="K38" s="829"/>
      <c r="L38" s="829"/>
      <c r="M38" s="829"/>
      <c r="N38" s="829"/>
      <c r="O38" s="829"/>
      <c r="P38" s="829"/>
      <c r="Q38" s="829"/>
      <c r="R38" s="829"/>
      <c r="S38" s="829"/>
      <c r="T38" s="829"/>
      <c r="U38" s="829"/>
      <c r="V38" s="829"/>
      <c r="W38" s="829"/>
      <c r="X38" s="829"/>
      <c r="Y38" s="829"/>
      <c r="Z38" s="793"/>
      <c r="AA38" s="793"/>
      <c r="AB38" s="793"/>
      <c r="AC38" s="793"/>
      <c r="AD38" s="793"/>
      <c r="AE38" s="793"/>
      <c r="AF38" s="793"/>
      <c r="AG38" s="793"/>
      <c r="AH38" s="793"/>
    </row>
    <row r="39" spans="1:34">
      <c r="A39" s="793"/>
      <c r="B39" s="793"/>
      <c r="C39" s="793"/>
      <c r="D39" s="793"/>
      <c r="E39" s="829"/>
      <c r="F39" s="829"/>
      <c r="G39" s="829"/>
      <c r="H39" s="829"/>
      <c r="I39" s="829"/>
      <c r="J39" s="829"/>
      <c r="K39" s="829"/>
      <c r="L39" s="829"/>
      <c r="M39" s="829"/>
      <c r="N39" s="829"/>
      <c r="O39" s="829"/>
      <c r="P39" s="829"/>
      <c r="Q39" s="829"/>
      <c r="R39" s="829"/>
      <c r="S39" s="829"/>
      <c r="T39" s="829"/>
      <c r="U39" s="829"/>
      <c r="V39" s="829"/>
      <c r="W39" s="829"/>
      <c r="X39" s="829"/>
      <c r="Y39" s="829"/>
      <c r="Z39" s="793"/>
      <c r="AA39" s="793"/>
      <c r="AB39" s="793"/>
      <c r="AC39" s="793"/>
      <c r="AD39" s="793"/>
      <c r="AE39" s="793"/>
      <c r="AF39" s="793"/>
      <c r="AG39" s="793"/>
      <c r="AH39" s="793"/>
    </row>
    <row r="40" spans="1:34">
      <c r="A40" s="793"/>
      <c r="B40" s="793"/>
      <c r="C40" s="793"/>
      <c r="D40" s="793"/>
      <c r="E40" s="829"/>
      <c r="F40" s="829"/>
      <c r="G40" s="829"/>
      <c r="H40" s="793"/>
      <c r="I40" s="793"/>
      <c r="J40" s="793"/>
      <c r="K40" s="793"/>
      <c r="L40" s="793"/>
      <c r="M40" s="793"/>
      <c r="N40" s="793"/>
      <c r="O40" s="793"/>
      <c r="P40" s="793"/>
      <c r="Q40" s="793"/>
      <c r="R40" s="793"/>
      <c r="S40" s="793"/>
      <c r="T40" s="793"/>
      <c r="U40" s="793"/>
      <c r="V40" s="793"/>
      <c r="W40" s="793"/>
      <c r="X40" s="793"/>
      <c r="Y40" s="793"/>
      <c r="Z40" s="793"/>
      <c r="AA40" s="793"/>
      <c r="AB40" s="793"/>
      <c r="AC40" s="793"/>
      <c r="AD40" s="793"/>
      <c r="AE40" s="793"/>
      <c r="AF40" s="793"/>
      <c r="AG40" s="793"/>
      <c r="AH40" s="793"/>
    </row>
    <row r="41" spans="1:34">
      <c r="A41" s="793"/>
      <c r="B41" s="793"/>
      <c r="C41" s="793"/>
      <c r="D41" s="793"/>
      <c r="E41" s="793"/>
      <c r="F41" s="793"/>
      <c r="G41" s="793"/>
      <c r="H41" s="793"/>
      <c r="I41" s="793"/>
      <c r="J41" s="793"/>
      <c r="K41" s="793"/>
      <c r="L41" s="793"/>
      <c r="M41" s="793"/>
      <c r="N41" s="793"/>
      <c r="O41" s="793"/>
      <c r="P41" s="793"/>
      <c r="Q41" s="793"/>
      <c r="R41" s="793"/>
      <c r="S41" s="793"/>
      <c r="T41" s="793"/>
      <c r="U41" s="793"/>
      <c r="V41" s="793"/>
      <c r="W41" s="793"/>
      <c r="X41" s="793"/>
      <c r="Y41" s="793"/>
      <c r="Z41" s="793"/>
      <c r="AA41" s="793"/>
      <c r="AB41" s="793"/>
      <c r="AC41" s="793"/>
      <c r="AD41" s="793"/>
      <c r="AE41" s="793"/>
      <c r="AF41" s="793"/>
      <c r="AG41" s="793"/>
      <c r="AH41" s="793"/>
    </row>
    <row r="42" spans="1:34">
      <c r="A42" s="793"/>
      <c r="B42" s="793"/>
      <c r="C42" s="793"/>
      <c r="D42" s="793"/>
      <c r="E42" s="793"/>
      <c r="F42" s="793"/>
      <c r="G42" s="793"/>
      <c r="H42" s="793"/>
      <c r="I42" s="793"/>
      <c r="J42" s="793"/>
      <c r="K42" s="793"/>
      <c r="L42" s="793"/>
      <c r="M42" s="793"/>
      <c r="N42" s="793"/>
      <c r="O42" s="793"/>
      <c r="P42" s="793"/>
      <c r="Q42" s="793"/>
      <c r="R42" s="793"/>
      <c r="S42" s="793"/>
      <c r="T42" s="793"/>
      <c r="U42" s="793"/>
      <c r="V42" s="793"/>
      <c r="W42" s="793"/>
      <c r="X42" s="793"/>
      <c r="Y42" s="793"/>
      <c r="Z42" s="793"/>
      <c r="AA42" s="793"/>
      <c r="AB42" s="793"/>
      <c r="AC42" s="793"/>
      <c r="AD42" s="793"/>
      <c r="AE42" s="793"/>
      <c r="AF42" s="793"/>
      <c r="AG42" s="793"/>
      <c r="AH42" s="793"/>
    </row>
    <row r="43" spans="1:34">
      <c r="A43" s="793"/>
      <c r="B43" s="793"/>
      <c r="C43" s="793"/>
      <c r="D43" s="793"/>
      <c r="E43" s="793"/>
      <c r="F43" s="793"/>
      <c r="G43" s="793"/>
      <c r="H43" s="793"/>
      <c r="I43" s="793"/>
      <c r="J43" s="793"/>
      <c r="K43" s="793"/>
      <c r="L43" s="793"/>
      <c r="M43" s="793"/>
      <c r="N43" s="793"/>
      <c r="O43" s="793"/>
      <c r="P43" s="793"/>
      <c r="Q43" s="793"/>
      <c r="R43" s="793"/>
      <c r="S43" s="793"/>
      <c r="T43" s="793"/>
      <c r="U43" s="793"/>
      <c r="V43" s="793"/>
      <c r="W43" s="793"/>
      <c r="X43" s="793"/>
      <c r="Y43" s="793"/>
      <c r="Z43" s="793"/>
      <c r="AA43" s="793"/>
      <c r="AB43" s="793"/>
      <c r="AC43" s="793"/>
      <c r="AD43" s="793"/>
      <c r="AE43" s="793"/>
      <c r="AF43" s="793"/>
      <c r="AG43" s="793"/>
      <c r="AH43" s="793"/>
    </row>
    <row r="44" spans="1:34">
      <c r="A44" s="793"/>
      <c r="B44" s="793"/>
      <c r="C44" s="793"/>
      <c r="D44" s="793"/>
      <c r="E44" s="793"/>
      <c r="F44" s="793"/>
      <c r="G44" s="793"/>
      <c r="H44" s="793"/>
      <c r="I44" s="793"/>
      <c r="J44" s="793"/>
      <c r="K44" s="793"/>
      <c r="L44" s="793"/>
      <c r="M44" s="793"/>
      <c r="N44" s="793"/>
      <c r="O44" s="793"/>
      <c r="P44" s="793"/>
      <c r="Q44" s="793"/>
      <c r="R44" s="793"/>
      <c r="S44" s="793"/>
      <c r="T44" s="793"/>
      <c r="U44" s="793"/>
      <c r="V44" s="793"/>
      <c r="W44" s="793"/>
      <c r="X44" s="793"/>
      <c r="Y44" s="793"/>
      <c r="Z44" s="793"/>
      <c r="AA44" s="793"/>
      <c r="AB44" s="793"/>
      <c r="AC44" s="793"/>
      <c r="AD44" s="793"/>
      <c r="AE44" s="793"/>
      <c r="AF44" s="793"/>
      <c r="AG44" s="793"/>
      <c r="AH44" s="793"/>
    </row>
    <row r="45" spans="1:34">
      <c r="A45" s="793"/>
      <c r="B45" s="793"/>
      <c r="C45" s="793"/>
      <c r="D45" s="793"/>
      <c r="E45" s="793"/>
      <c r="F45" s="793"/>
      <c r="G45" s="793"/>
      <c r="H45" s="793"/>
      <c r="I45" s="793"/>
      <c r="J45" s="793"/>
      <c r="K45" s="793"/>
      <c r="L45" s="793"/>
      <c r="M45" s="793"/>
      <c r="N45" s="793"/>
      <c r="O45" s="793"/>
      <c r="P45" s="793"/>
      <c r="Q45" s="793"/>
      <c r="R45" s="793"/>
      <c r="S45" s="793"/>
      <c r="T45" s="793"/>
      <c r="U45" s="793"/>
      <c r="V45" s="793"/>
      <c r="W45" s="793"/>
      <c r="X45" s="793"/>
      <c r="Y45" s="793"/>
      <c r="Z45" s="793"/>
      <c r="AA45" s="793"/>
      <c r="AB45" s="793"/>
      <c r="AC45" s="793"/>
      <c r="AD45" s="793"/>
      <c r="AE45" s="793"/>
      <c r="AF45" s="793"/>
      <c r="AG45" s="793"/>
      <c r="AH45" s="793"/>
    </row>
    <row r="46" spans="1:34">
      <c r="A46" s="793"/>
      <c r="B46" s="793"/>
      <c r="C46" s="793"/>
      <c r="D46" s="793"/>
      <c r="E46" s="793"/>
      <c r="F46" s="793"/>
      <c r="G46" s="793"/>
      <c r="H46" s="793"/>
      <c r="I46" s="793"/>
      <c r="J46" s="793"/>
      <c r="K46" s="793"/>
      <c r="L46" s="793"/>
      <c r="M46" s="793"/>
      <c r="N46" s="793"/>
      <c r="O46" s="793"/>
      <c r="P46" s="793"/>
      <c r="Q46" s="793"/>
      <c r="R46" s="793"/>
      <c r="S46" s="793"/>
      <c r="T46" s="793"/>
      <c r="U46" s="793"/>
      <c r="V46" s="793"/>
      <c r="W46" s="793"/>
      <c r="X46" s="793"/>
      <c r="Y46" s="793"/>
      <c r="Z46" s="793"/>
      <c r="AA46" s="793"/>
      <c r="AB46" s="793"/>
      <c r="AC46" s="793"/>
      <c r="AD46" s="793"/>
      <c r="AE46" s="793"/>
      <c r="AF46" s="793"/>
      <c r="AG46" s="793"/>
      <c r="AH46" s="793"/>
    </row>
    <row r="47" spans="1:34">
      <c r="A47" s="793"/>
      <c r="B47" s="793"/>
      <c r="C47" s="793"/>
      <c r="D47" s="793"/>
      <c r="E47" s="793"/>
      <c r="F47" s="793"/>
      <c r="G47" s="793"/>
      <c r="H47" s="793"/>
      <c r="I47" s="793"/>
      <c r="J47" s="793"/>
      <c r="K47" s="793"/>
      <c r="L47" s="793"/>
      <c r="M47" s="793"/>
      <c r="N47" s="793"/>
      <c r="O47" s="793"/>
      <c r="P47" s="793"/>
      <c r="Q47" s="793"/>
      <c r="R47" s="793"/>
      <c r="S47" s="793"/>
      <c r="T47" s="793"/>
      <c r="U47" s="793"/>
      <c r="V47" s="793"/>
      <c r="W47" s="793"/>
      <c r="X47" s="793"/>
      <c r="Y47" s="793"/>
      <c r="Z47" s="793"/>
      <c r="AA47" s="793"/>
      <c r="AB47" s="793"/>
      <c r="AC47" s="793"/>
      <c r="AD47" s="793"/>
      <c r="AE47" s="793"/>
      <c r="AF47" s="793"/>
      <c r="AG47" s="793"/>
      <c r="AH47" s="793"/>
    </row>
    <row r="48" spans="1:34">
      <c r="A48" s="793"/>
      <c r="B48" s="793"/>
      <c r="C48" s="793"/>
      <c r="D48" s="793"/>
      <c r="E48" s="793"/>
      <c r="F48" s="793"/>
      <c r="G48" s="793"/>
      <c r="H48" s="793"/>
      <c r="I48" s="793"/>
      <c r="J48" s="793"/>
      <c r="K48" s="793"/>
      <c r="L48" s="793"/>
      <c r="M48" s="793"/>
      <c r="N48" s="793"/>
      <c r="O48" s="793"/>
      <c r="P48" s="793"/>
      <c r="Q48" s="793"/>
      <c r="R48" s="793"/>
      <c r="S48" s="793"/>
      <c r="T48" s="793"/>
      <c r="U48" s="793"/>
      <c r="V48" s="793"/>
      <c r="W48" s="793"/>
      <c r="X48" s="793"/>
      <c r="Y48" s="793"/>
      <c r="Z48" s="793"/>
      <c r="AA48" s="793"/>
      <c r="AB48" s="793"/>
      <c r="AC48" s="793"/>
      <c r="AD48" s="793"/>
      <c r="AE48" s="793"/>
      <c r="AF48" s="793"/>
      <c r="AG48" s="793"/>
      <c r="AH48" s="793"/>
    </row>
    <row r="49" spans="1:34">
      <c r="A49" s="793"/>
      <c r="B49" s="793"/>
      <c r="C49" s="793"/>
      <c r="D49" s="793"/>
      <c r="E49" s="793"/>
      <c r="F49" s="793"/>
      <c r="G49" s="793"/>
      <c r="H49" s="793"/>
      <c r="I49" s="793"/>
      <c r="J49" s="793"/>
      <c r="K49" s="793"/>
      <c r="L49" s="793"/>
      <c r="M49" s="793"/>
      <c r="N49" s="793"/>
      <c r="O49" s="793"/>
      <c r="P49" s="793"/>
      <c r="Q49" s="793"/>
      <c r="R49" s="793"/>
      <c r="S49" s="793"/>
      <c r="T49" s="793"/>
      <c r="U49" s="793"/>
      <c r="V49" s="793"/>
      <c r="W49" s="793"/>
      <c r="X49" s="793"/>
      <c r="Y49" s="793"/>
      <c r="Z49" s="793"/>
      <c r="AA49" s="793"/>
      <c r="AB49" s="793"/>
      <c r="AC49" s="793"/>
      <c r="AD49" s="793"/>
      <c r="AE49" s="793"/>
      <c r="AF49" s="793"/>
      <c r="AG49" s="793"/>
      <c r="AH49" s="793"/>
    </row>
    <row r="50" spans="1:34">
      <c r="A50" s="793"/>
      <c r="B50" s="793"/>
      <c r="C50" s="793"/>
      <c r="D50" s="793"/>
      <c r="E50" s="793"/>
      <c r="F50" s="793"/>
      <c r="G50" s="793"/>
      <c r="H50" s="793"/>
      <c r="I50" s="793"/>
      <c r="J50" s="793"/>
      <c r="K50" s="793"/>
      <c r="L50" s="793"/>
      <c r="M50" s="793"/>
      <c r="N50" s="793"/>
      <c r="O50" s="793"/>
      <c r="P50" s="793"/>
      <c r="Q50" s="793"/>
      <c r="R50" s="793"/>
      <c r="S50" s="793"/>
      <c r="T50" s="793"/>
      <c r="U50" s="793"/>
      <c r="V50" s="793"/>
      <c r="W50" s="793"/>
      <c r="X50" s="793"/>
      <c r="Y50" s="793"/>
      <c r="Z50" s="793"/>
      <c r="AA50" s="793"/>
      <c r="AB50" s="793"/>
      <c r="AC50" s="793"/>
      <c r="AD50" s="793"/>
      <c r="AE50" s="793"/>
      <c r="AF50" s="793"/>
      <c r="AG50" s="793"/>
      <c r="AH50" s="793"/>
    </row>
    <row r="51" spans="1:34">
      <c r="A51" s="793"/>
      <c r="B51" s="793"/>
      <c r="C51" s="793"/>
      <c r="D51" s="793"/>
      <c r="E51" s="793"/>
      <c r="F51" s="793"/>
      <c r="G51" s="793"/>
      <c r="H51" s="793"/>
      <c r="I51" s="793"/>
      <c r="J51" s="793"/>
      <c r="K51" s="793"/>
      <c r="L51" s="793"/>
      <c r="M51" s="793"/>
      <c r="N51" s="793"/>
      <c r="O51" s="793"/>
      <c r="P51" s="793"/>
      <c r="Q51" s="793"/>
      <c r="R51" s="793"/>
      <c r="S51" s="793"/>
      <c r="T51" s="793"/>
      <c r="U51" s="793"/>
      <c r="V51" s="793"/>
      <c r="W51" s="793"/>
      <c r="X51" s="793"/>
      <c r="Y51" s="793"/>
      <c r="Z51" s="793"/>
      <c r="AA51" s="793"/>
      <c r="AB51" s="793"/>
      <c r="AC51" s="793"/>
      <c r="AD51" s="793"/>
      <c r="AE51" s="793"/>
      <c r="AF51" s="793"/>
      <c r="AG51" s="793"/>
      <c r="AH51" s="793"/>
    </row>
    <row r="52" spans="1:34">
      <c r="A52" s="793"/>
      <c r="B52" s="793"/>
      <c r="C52" s="793"/>
      <c r="D52" s="793"/>
      <c r="E52" s="793"/>
      <c r="F52" s="793"/>
      <c r="G52" s="793"/>
      <c r="H52" s="793"/>
      <c r="I52" s="793"/>
      <c r="J52" s="793"/>
      <c r="K52" s="793"/>
      <c r="L52" s="793"/>
      <c r="M52" s="793"/>
      <c r="N52" s="793"/>
      <c r="O52" s="793"/>
      <c r="P52" s="793"/>
      <c r="Q52" s="793"/>
      <c r="R52" s="793"/>
      <c r="S52" s="793"/>
      <c r="T52" s="793"/>
      <c r="U52" s="793"/>
      <c r="V52" s="793"/>
      <c r="W52" s="793"/>
      <c r="X52" s="793"/>
      <c r="Y52" s="793"/>
      <c r="Z52" s="793"/>
      <c r="AA52" s="793"/>
      <c r="AB52" s="793"/>
      <c r="AC52" s="793"/>
      <c r="AD52" s="793"/>
      <c r="AE52" s="793"/>
      <c r="AF52" s="793"/>
      <c r="AG52" s="793"/>
      <c r="AH52" s="793"/>
    </row>
    <row r="53" spans="1:34">
      <c r="A53" s="793"/>
      <c r="B53" s="793"/>
      <c r="C53" s="793"/>
      <c r="D53" s="793"/>
      <c r="E53" s="793"/>
      <c r="F53" s="793"/>
      <c r="G53" s="793"/>
      <c r="H53" s="793"/>
      <c r="I53" s="793"/>
      <c r="J53" s="793"/>
      <c r="K53" s="793"/>
      <c r="L53" s="793"/>
      <c r="M53" s="793"/>
      <c r="N53" s="793"/>
      <c r="O53" s="793"/>
      <c r="P53" s="793"/>
      <c r="Q53" s="793"/>
      <c r="R53" s="793"/>
      <c r="S53" s="793"/>
      <c r="T53" s="793"/>
      <c r="U53" s="793"/>
      <c r="V53" s="793"/>
      <c r="W53" s="793"/>
      <c r="X53" s="793"/>
      <c r="Y53" s="793"/>
      <c r="Z53" s="793"/>
      <c r="AA53" s="793"/>
      <c r="AB53" s="793"/>
      <c r="AC53" s="793"/>
      <c r="AD53" s="793"/>
      <c r="AE53" s="793"/>
      <c r="AF53" s="793"/>
      <c r="AG53" s="793"/>
      <c r="AH53" s="793"/>
    </row>
    <row r="54" spans="1:34">
      <c r="A54" s="793"/>
      <c r="B54" s="793"/>
      <c r="C54" s="793"/>
      <c r="D54" s="793"/>
      <c r="E54" s="793"/>
      <c r="F54" s="793"/>
      <c r="G54" s="793"/>
      <c r="H54" s="793"/>
      <c r="I54" s="793"/>
      <c r="J54" s="793"/>
      <c r="K54" s="793"/>
      <c r="L54" s="793"/>
      <c r="M54" s="793"/>
      <c r="N54" s="793"/>
      <c r="O54" s="793"/>
      <c r="P54" s="793"/>
      <c r="Q54" s="793"/>
      <c r="R54" s="793"/>
      <c r="S54" s="793"/>
      <c r="T54" s="793"/>
      <c r="U54" s="793"/>
      <c r="V54" s="793"/>
      <c r="W54" s="793"/>
      <c r="X54" s="793"/>
      <c r="Y54" s="793"/>
      <c r="Z54" s="793"/>
      <c r="AA54" s="793"/>
      <c r="AB54" s="793"/>
      <c r="AC54" s="793"/>
      <c r="AD54" s="793"/>
      <c r="AE54" s="793"/>
      <c r="AF54" s="793"/>
      <c r="AG54" s="793"/>
      <c r="AH54" s="793"/>
    </row>
    <row r="55" spans="1:34">
      <c r="A55" s="793"/>
      <c r="B55" s="793"/>
      <c r="C55" s="793"/>
      <c r="D55" s="793"/>
      <c r="E55" s="793"/>
      <c r="F55" s="793"/>
      <c r="G55" s="793"/>
      <c r="H55" s="793"/>
      <c r="I55" s="793"/>
      <c r="J55" s="793"/>
      <c r="K55" s="793"/>
      <c r="L55" s="793"/>
      <c r="M55" s="793"/>
      <c r="N55" s="793"/>
      <c r="O55" s="793"/>
      <c r="P55" s="793"/>
      <c r="Q55" s="793"/>
      <c r="R55" s="793"/>
      <c r="S55" s="793"/>
      <c r="T55" s="793"/>
      <c r="U55" s="793"/>
      <c r="V55" s="793"/>
      <c r="W55" s="793"/>
      <c r="X55" s="793"/>
      <c r="Y55" s="793"/>
      <c r="Z55" s="793"/>
      <c r="AA55" s="793"/>
      <c r="AB55" s="793"/>
      <c r="AC55" s="793"/>
      <c r="AD55" s="793"/>
      <c r="AE55" s="793"/>
      <c r="AF55" s="793"/>
      <c r="AG55" s="793"/>
      <c r="AH55" s="793"/>
    </row>
    <row r="56" spans="1:34">
      <c r="A56" s="793"/>
      <c r="B56" s="793"/>
      <c r="C56" s="793"/>
      <c r="D56" s="793"/>
      <c r="E56" s="793"/>
      <c r="F56" s="793"/>
      <c r="G56" s="793"/>
      <c r="H56" s="793"/>
      <c r="I56" s="793"/>
      <c r="J56" s="793"/>
      <c r="K56" s="793"/>
      <c r="L56" s="793"/>
      <c r="M56" s="793"/>
      <c r="N56" s="793"/>
      <c r="O56" s="793"/>
      <c r="P56" s="793"/>
      <c r="Q56" s="793"/>
      <c r="R56" s="793"/>
      <c r="S56" s="793"/>
      <c r="T56" s="793"/>
      <c r="U56" s="793"/>
      <c r="V56" s="793"/>
      <c r="W56" s="793"/>
      <c r="X56" s="793"/>
      <c r="Y56" s="793"/>
      <c r="Z56" s="793"/>
      <c r="AA56" s="793"/>
      <c r="AB56" s="793"/>
      <c r="AC56" s="793"/>
      <c r="AD56" s="793"/>
      <c r="AE56" s="793"/>
      <c r="AF56" s="793"/>
      <c r="AG56" s="793"/>
      <c r="AH56" s="793"/>
    </row>
    <row r="57" spans="1:34">
      <c r="A57" s="793"/>
      <c r="B57" s="793"/>
      <c r="C57" s="798"/>
      <c r="D57" s="793"/>
      <c r="E57" s="793"/>
      <c r="F57" s="793"/>
      <c r="G57" s="793"/>
      <c r="H57" s="793"/>
      <c r="I57" s="793"/>
      <c r="J57" s="793"/>
      <c r="K57" s="793"/>
      <c r="L57" s="793"/>
      <c r="M57" s="793"/>
      <c r="N57" s="793"/>
      <c r="O57" s="793"/>
      <c r="P57" s="793"/>
      <c r="Q57" s="793"/>
      <c r="R57" s="793"/>
      <c r="S57" s="793"/>
      <c r="T57" s="793"/>
      <c r="U57" s="793"/>
      <c r="V57" s="793"/>
      <c r="W57" s="793"/>
      <c r="X57" s="793"/>
      <c r="Y57" s="793"/>
      <c r="Z57" s="793"/>
      <c r="AA57" s="793"/>
      <c r="AB57" s="793"/>
      <c r="AC57" s="793"/>
      <c r="AD57" s="793"/>
      <c r="AE57" s="793"/>
      <c r="AF57" s="793"/>
      <c r="AG57" s="793"/>
      <c r="AH57" s="793"/>
    </row>
    <row r="58" spans="1:34">
      <c r="A58" s="793"/>
      <c r="B58" s="793"/>
      <c r="C58" s="793"/>
      <c r="D58" s="793"/>
      <c r="E58" s="793"/>
      <c r="F58" s="793"/>
      <c r="G58" s="793"/>
      <c r="H58" s="793"/>
      <c r="I58" s="793"/>
      <c r="J58" s="793"/>
      <c r="K58" s="793"/>
      <c r="L58" s="793"/>
      <c r="M58" s="793"/>
      <c r="N58" s="793"/>
      <c r="O58" s="793"/>
      <c r="P58" s="793"/>
      <c r="Q58" s="793"/>
      <c r="R58" s="793"/>
      <c r="S58" s="793"/>
      <c r="T58" s="793"/>
      <c r="U58" s="793"/>
      <c r="V58" s="793"/>
      <c r="W58" s="793"/>
      <c r="X58" s="793"/>
      <c r="Y58" s="793"/>
      <c r="Z58" s="793"/>
      <c r="AA58" s="793"/>
      <c r="AB58" s="793"/>
      <c r="AC58" s="793"/>
      <c r="AD58" s="793"/>
      <c r="AE58" s="793"/>
      <c r="AF58" s="793"/>
      <c r="AG58" s="793"/>
      <c r="AH58" s="793"/>
    </row>
    <row r="59" spans="1:34">
      <c r="A59" s="793"/>
      <c r="B59" s="793"/>
      <c r="C59" s="793"/>
      <c r="D59" s="793"/>
      <c r="E59" s="793"/>
      <c r="F59" s="793"/>
      <c r="G59" s="793"/>
      <c r="H59" s="793"/>
      <c r="I59" s="793"/>
      <c r="J59" s="793"/>
      <c r="K59" s="793"/>
      <c r="L59" s="793"/>
      <c r="M59" s="793"/>
      <c r="N59" s="793"/>
      <c r="O59" s="793"/>
      <c r="P59" s="793"/>
      <c r="Q59" s="793"/>
      <c r="R59" s="793"/>
      <c r="S59" s="793"/>
      <c r="T59" s="793"/>
      <c r="U59" s="793"/>
      <c r="V59" s="793"/>
      <c r="W59" s="793"/>
      <c r="X59" s="793"/>
      <c r="Y59" s="793"/>
      <c r="Z59" s="793"/>
      <c r="AA59" s="793"/>
      <c r="AB59" s="793"/>
      <c r="AC59" s="793"/>
      <c r="AD59" s="793"/>
      <c r="AE59" s="793"/>
      <c r="AF59" s="793"/>
      <c r="AG59" s="793"/>
      <c r="AH59" s="793"/>
    </row>
    <row r="60" spans="1:34">
      <c r="A60" s="793"/>
      <c r="B60" s="793"/>
      <c r="C60" s="793"/>
      <c r="D60" s="793"/>
      <c r="E60" s="793"/>
      <c r="F60" s="793"/>
      <c r="G60" s="793"/>
      <c r="H60" s="793"/>
      <c r="I60" s="793"/>
      <c r="J60" s="793"/>
      <c r="K60" s="793"/>
      <c r="L60" s="793"/>
      <c r="M60" s="793"/>
      <c r="N60" s="793"/>
      <c r="O60" s="793"/>
      <c r="P60" s="793"/>
      <c r="Q60" s="793"/>
      <c r="R60" s="793"/>
      <c r="S60" s="793"/>
      <c r="T60" s="793"/>
      <c r="U60" s="793"/>
      <c r="V60" s="793"/>
      <c r="W60" s="793"/>
      <c r="X60" s="793"/>
      <c r="Y60" s="793"/>
      <c r="Z60" s="793"/>
      <c r="AA60" s="793"/>
      <c r="AB60" s="793"/>
      <c r="AC60" s="793"/>
      <c r="AD60" s="793"/>
      <c r="AE60" s="793"/>
      <c r="AF60" s="793"/>
      <c r="AG60" s="793"/>
      <c r="AH60" s="793"/>
    </row>
    <row r="61" spans="1:34">
      <c r="A61" s="800"/>
      <c r="B61" s="793"/>
      <c r="C61" s="793"/>
      <c r="D61" s="793"/>
      <c r="E61" s="793"/>
      <c r="F61" s="793"/>
      <c r="G61" s="793"/>
      <c r="H61" s="793"/>
      <c r="I61" s="793"/>
      <c r="J61" s="793"/>
      <c r="K61" s="793"/>
      <c r="L61" s="793"/>
      <c r="M61" s="793"/>
      <c r="N61" s="793"/>
      <c r="O61" s="793"/>
      <c r="P61" s="793"/>
      <c r="Q61" s="793"/>
      <c r="R61" s="793"/>
      <c r="S61" s="793"/>
      <c r="T61" s="793"/>
      <c r="U61" s="793"/>
      <c r="V61" s="793"/>
      <c r="W61" s="793"/>
      <c r="X61" s="793"/>
      <c r="Y61" s="793"/>
      <c r="Z61" s="793"/>
      <c r="AA61" s="793"/>
      <c r="AB61" s="793"/>
      <c r="AC61" s="793"/>
      <c r="AD61" s="793"/>
      <c r="AE61" s="793"/>
      <c r="AF61" s="793"/>
      <c r="AG61" s="793"/>
      <c r="AH61" s="793"/>
    </row>
    <row r="62" spans="1:34">
      <c r="A62" s="793"/>
      <c r="B62" s="793"/>
      <c r="C62" s="793"/>
      <c r="D62" s="793"/>
      <c r="E62" s="793"/>
      <c r="F62" s="793"/>
      <c r="G62" s="793"/>
      <c r="H62" s="793"/>
      <c r="I62" s="793"/>
      <c r="J62" s="793"/>
      <c r="K62" s="793"/>
      <c r="L62" s="793"/>
      <c r="M62" s="793"/>
      <c r="N62" s="793"/>
      <c r="O62" s="793"/>
      <c r="P62" s="793"/>
      <c r="Q62" s="793"/>
      <c r="R62" s="793"/>
      <c r="S62" s="793"/>
      <c r="T62" s="793"/>
      <c r="U62" s="793"/>
      <c r="V62" s="793"/>
      <c r="W62" s="793"/>
      <c r="X62" s="793"/>
      <c r="Y62" s="793"/>
      <c r="Z62" s="793"/>
      <c r="AA62" s="793"/>
      <c r="AB62" s="793"/>
      <c r="AC62" s="793"/>
      <c r="AD62" s="793"/>
      <c r="AE62" s="793"/>
      <c r="AF62" s="793"/>
      <c r="AG62" s="793"/>
      <c r="AH62" s="793"/>
    </row>
    <row r="63" spans="1:34">
      <c r="A63" s="793"/>
      <c r="B63" s="793"/>
      <c r="C63" s="793"/>
      <c r="D63" s="793"/>
      <c r="E63" s="793"/>
      <c r="F63" s="793"/>
      <c r="G63" s="793"/>
      <c r="H63" s="793"/>
      <c r="I63" s="793"/>
      <c r="J63" s="793"/>
      <c r="K63" s="793"/>
      <c r="L63" s="793"/>
      <c r="M63" s="793"/>
      <c r="N63" s="793"/>
      <c r="O63" s="793"/>
      <c r="P63" s="793"/>
      <c r="Q63" s="793"/>
      <c r="R63" s="793"/>
      <c r="S63" s="793"/>
      <c r="T63" s="793"/>
      <c r="U63" s="793"/>
      <c r="V63" s="793"/>
      <c r="W63" s="793"/>
      <c r="X63" s="793"/>
      <c r="Y63" s="793"/>
      <c r="Z63" s="793"/>
      <c r="AA63" s="793"/>
      <c r="AB63" s="793"/>
      <c r="AC63" s="793"/>
      <c r="AD63" s="793"/>
      <c r="AE63" s="793"/>
      <c r="AF63" s="793"/>
      <c r="AG63" s="793"/>
      <c r="AH63" s="793"/>
    </row>
    <row r="64" spans="1:34">
      <c r="A64" s="793"/>
      <c r="B64" s="793"/>
      <c r="C64" s="793"/>
      <c r="D64" s="793"/>
      <c r="E64" s="793"/>
      <c r="F64" s="793"/>
      <c r="G64" s="793"/>
      <c r="H64" s="793"/>
      <c r="I64" s="793"/>
      <c r="J64" s="793"/>
      <c r="K64" s="793"/>
      <c r="L64" s="793"/>
      <c r="M64" s="793"/>
      <c r="N64" s="793"/>
      <c r="O64" s="793"/>
      <c r="P64" s="793"/>
      <c r="Q64" s="793"/>
      <c r="R64" s="793"/>
      <c r="S64" s="793"/>
      <c r="T64" s="793"/>
      <c r="U64" s="793"/>
      <c r="V64" s="793"/>
      <c r="W64" s="793"/>
      <c r="X64" s="793"/>
      <c r="Y64" s="793"/>
      <c r="Z64" s="793"/>
      <c r="AA64" s="793"/>
      <c r="AB64" s="793"/>
      <c r="AC64" s="793"/>
      <c r="AD64" s="793"/>
      <c r="AE64" s="793"/>
      <c r="AF64" s="793"/>
      <c r="AG64" s="793"/>
      <c r="AH64" s="793"/>
    </row>
    <row r="65" spans="1:34">
      <c r="A65" s="793"/>
      <c r="B65" s="793"/>
      <c r="C65" s="793"/>
      <c r="D65" s="793"/>
      <c r="E65" s="793"/>
      <c r="F65" s="793"/>
      <c r="G65" s="793"/>
      <c r="H65" s="793"/>
      <c r="I65" s="793"/>
      <c r="J65" s="793"/>
      <c r="K65" s="793"/>
      <c r="L65" s="793"/>
      <c r="M65" s="793"/>
      <c r="N65" s="793"/>
      <c r="O65" s="793"/>
      <c r="P65" s="793"/>
      <c r="Q65" s="793"/>
      <c r="R65" s="793"/>
      <c r="S65" s="793"/>
      <c r="T65" s="793"/>
      <c r="U65" s="793"/>
      <c r="V65" s="793"/>
      <c r="W65" s="793"/>
      <c r="X65" s="793"/>
      <c r="Y65" s="793"/>
      <c r="Z65" s="793"/>
      <c r="AA65" s="793"/>
      <c r="AB65" s="793"/>
      <c r="AC65" s="793"/>
      <c r="AD65" s="793"/>
      <c r="AE65" s="793"/>
      <c r="AF65" s="793"/>
      <c r="AG65" s="793"/>
      <c r="AH65" s="793"/>
    </row>
    <row r="66" spans="1:34">
      <c r="A66" s="793"/>
      <c r="B66" s="793"/>
      <c r="C66" s="793"/>
      <c r="D66" s="793"/>
      <c r="E66" s="793"/>
      <c r="F66" s="793"/>
      <c r="G66" s="793"/>
      <c r="H66" s="793"/>
      <c r="I66" s="793"/>
      <c r="J66" s="793"/>
      <c r="K66" s="793"/>
      <c r="L66" s="793"/>
      <c r="M66" s="793"/>
      <c r="N66" s="793"/>
      <c r="O66" s="793"/>
      <c r="P66" s="793"/>
      <c r="Q66" s="793"/>
      <c r="R66" s="793"/>
      <c r="S66" s="793"/>
      <c r="T66" s="793"/>
      <c r="U66" s="793"/>
      <c r="V66" s="793"/>
      <c r="W66" s="793"/>
      <c r="X66" s="793"/>
      <c r="Y66" s="793"/>
      <c r="Z66" s="793"/>
      <c r="AA66" s="793"/>
      <c r="AB66" s="793"/>
      <c r="AC66" s="793"/>
      <c r="AD66" s="793"/>
      <c r="AE66" s="793"/>
      <c r="AF66" s="793"/>
      <c r="AG66" s="793"/>
      <c r="AH66" s="793"/>
    </row>
    <row r="67" spans="1:34">
      <c r="A67" s="793"/>
      <c r="B67" s="793"/>
      <c r="C67" s="793"/>
      <c r="D67" s="793"/>
      <c r="E67" s="793"/>
      <c r="F67" s="793"/>
      <c r="G67" s="793"/>
      <c r="H67" s="793"/>
      <c r="I67" s="793"/>
      <c r="J67" s="793"/>
      <c r="K67" s="793"/>
      <c r="L67" s="793"/>
      <c r="M67" s="793"/>
      <c r="N67" s="793"/>
      <c r="O67" s="793"/>
      <c r="P67" s="793"/>
      <c r="Q67" s="793"/>
      <c r="R67" s="793"/>
      <c r="S67" s="793"/>
      <c r="T67" s="793"/>
      <c r="U67" s="793"/>
      <c r="V67" s="793"/>
      <c r="W67" s="793"/>
      <c r="X67" s="793"/>
      <c r="Y67" s="793"/>
      <c r="Z67" s="793"/>
      <c r="AA67" s="793"/>
      <c r="AB67" s="793"/>
      <c r="AC67" s="793"/>
      <c r="AD67" s="793"/>
      <c r="AE67" s="793"/>
      <c r="AF67" s="793"/>
      <c r="AG67" s="793"/>
      <c r="AH67" s="793"/>
    </row>
    <row r="68" spans="1:34">
      <c r="A68" s="793"/>
      <c r="B68" s="793"/>
      <c r="C68" s="793"/>
      <c r="D68" s="793"/>
      <c r="E68" s="793"/>
      <c r="F68" s="793"/>
      <c r="G68" s="793"/>
      <c r="H68" s="793"/>
      <c r="I68" s="793"/>
      <c r="J68" s="793"/>
      <c r="K68" s="793"/>
      <c r="L68" s="793"/>
      <c r="M68" s="793"/>
      <c r="N68" s="793"/>
      <c r="O68" s="793"/>
      <c r="P68" s="793"/>
      <c r="Q68" s="793"/>
      <c r="R68" s="793"/>
      <c r="S68" s="793"/>
      <c r="T68" s="793"/>
      <c r="U68" s="793"/>
      <c r="V68" s="793"/>
      <c r="W68" s="793"/>
      <c r="X68" s="793"/>
      <c r="Y68" s="793"/>
      <c r="Z68" s="793"/>
      <c r="AA68" s="793"/>
      <c r="AB68" s="793"/>
      <c r="AC68" s="793"/>
      <c r="AD68" s="793"/>
      <c r="AE68" s="793"/>
      <c r="AF68" s="793"/>
      <c r="AG68" s="793"/>
      <c r="AH68" s="793"/>
    </row>
    <row r="69" spans="1:34">
      <c r="A69" s="793"/>
      <c r="B69" s="793"/>
      <c r="C69" s="793"/>
      <c r="D69" s="793"/>
      <c r="E69" s="793"/>
      <c r="F69" s="793"/>
      <c r="G69" s="793"/>
      <c r="H69" s="793"/>
      <c r="I69" s="793"/>
      <c r="J69" s="793"/>
      <c r="K69" s="793"/>
      <c r="L69" s="793"/>
      <c r="M69" s="793"/>
      <c r="N69" s="793"/>
      <c r="O69" s="793"/>
      <c r="P69" s="793"/>
      <c r="Q69" s="793"/>
      <c r="R69" s="793"/>
      <c r="S69" s="793"/>
      <c r="T69" s="793"/>
      <c r="U69" s="793"/>
      <c r="V69" s="793"/>
      <c r="W69" s="793"/>
      <c r="X69" s="793"/>
      <c r="Y69" s="793"/>
      <c r="Z69" s="793"/>
      <c r="AA69" s="793"/>
      <c r="AB69" s="793"/>
      <c r="AC69" s="793"/>
      <c r="AD69" s="793"/>
      <c r="AE69" s="793"/>
      <c r="AF69" s="793"/>
      <c r="AG69" s="793"/>
      <c r="AH69" s="793"/>
    </row>
    <row r="70" spans="1:34">
      <c r="A70" s="793"/>
      <c r="B70" s="793"/>
      <c r="C70" s="793"/>
      <c r="D70" s="793"/>
      <c r="E70" s="793"/>
      <c r="F70" s="793"/>
      <c r="G70" s="793"/>
      <c r="H70" s="793"/>
      <c r="I70" s="793"/>
      <c r="J70" s="793"/>
      <c r="K70" s="793"/>
      <c r="L70" s="793"/>
      <c r="M70" s="793"/>
      <c r="N70" s="793"/>
      <c r="O70" s="793"/>
      <c r="P70" s="793"/>
      <c r="Q70" s="793"/>
      <c r="R70" s="793"/>
      <c r="S70" s="793"/>
      <c r="T70" s="793"/>
      <c r="U70" s="793"/>
      <c r="V70" s="793"/>
      <c r="W70" s="793"/>
      <c r="X70" s="793"/>
      <c r="Y70" s="793"/>
      <c r="Z70" s="793"/>
      <c r="AA70" s="793"/>
      <c r="AB70" s="793"/>
      <c r="AC70" s="793"/>
      <c r="AD70" s="793"/>
      <c r="AE70" s="793"/>
      <c r="AF70" s="793"/>
      <c r="AG70" s="793"/>
      <c r="AH70" s="793"/>
    </row>
    <row r="71" spans="1:34">
      <c r="A71" s="793"/>
      <c r="B71" s="793"/>
      <c r="C71" s="793"/>
      <c r="D71" s="793"/>
      <c r="E71" s="793"/>
      <c r="F71" s="793"/>
      <c r="G71" s="793"/>
      <c r="H71" s="793"/>
      <c r="I71" s="793"/>
      <c r="J71" s="793"/>
      <c r="K71" s="793"/>
      <c r="L71" s="793"/>
      <c r="M71" s="793"/>
      <c r="N71" s="793"/>
      <c r="O71" s="793"/>
      <c r="P71" s="793"/>
      <c r="Q71" s="793"/>
      <c r="R71" s="793"/>
      <c r="S71" s="793"/>
      <c r="T71" s="793"/>
      <c r="U71" s="793"/>
      <c r="V71" s="793"/>
      <c r="W71" s="793"/>
      <c r="X71" s="793"/>
      <c r="Y71" s="793"/>
      <c r="Z71" s="793"/>
      <c r="AA71" s="793"/>
      <c r="AB71" s="793"/>
      <c r="AC71" s="793"/>
      <c r="AD71" s="793"/>
      <c r="AE71" s="793"/>
      <c r="AF71" s="793"/>
      <c r="AG71" s="793"/>
      <c r="AH71" s="793"/>
    </row>
    <row r="72" spans="1:34">
      <c r="A72" s="793"/>
      <c r="B72" s="793"/>
      <c r="C72" s="793"/>
      <c r="D72" s="793"/>
      <c r="E72" s="793"/>
      <c r="F72" s="793"/>
      <c r="G72" s="793"/>
      <c r="H72" s="793"/>
      <c r="I72" s="793"/>
      <c r="J72" s="793"/>
      <c r="K72" s="793"/>
      <c r="L72" s="793"/>
      <c r="M72" s="793"/>
      <c r="N72" s="793"/>
      <c r="O72" s="793"/>
      <c r="P72" s="793"/>
      <c r="Q72" s="793"/>
      <c r="R72" s="793"/>
      <c r="S72" s="793"/>
      <c r="T72" s="793"/>
      <c r="U72" s="793"/>
      <c r="V72" s="793"/>
      <c r="W72" s="793"/>
      <c r="X72" s="793"/>
      <c r="Y72" s="793"/>
      <c r="Z72" s="793"/>
      <c r="AA72" s="793"/>
      <c r="AB72" s="793"/>
      <c r="AC72" s="793"/>
      <c r="AD72" s="793"/>
      <c r="AE72" s="793"/>
      <c r="AF72" s="793"/>
      <c r="AG72" s="793"/>
      <c r="AH72" s="793"/>
    </row>
    <row r="73" spans="1:34">
      <c r="A73" s="793"/>
      <c r="B73" s="793"/>
      <c r="C73" s="793"/>
      <c r="D73" s="793"/>
      <c r="E73" s="793"/>
      <c r="F73" s="793"/>
      <c r="G73" s="793"/>
      <c r="H73" s="793"/>
      <c r="I73" s="793"/>
      <c r="J73" s="793"/>
      <c r="K73" s="793"/>
      <c r="L73" s="793"/>
      <c r="M73" s="793"/>
      <c r="N73" s="793"/>
      <c r="O73" s="793"/>
      <c r="P73" s="793"/>
      <c r="Q73" s="793"/>
      <c r="R73" s="793"/>
      <c r="S73" s="793"/>
      <c r="T73" s="793"/>
      <c r="U73" s="793"/>
      <c r="V73" s="793"/>
      <c r="W73" s="793"/>
      <c r="X73" s="793"/>
      <c r="Y73" s="793"/>
      <c r="Z73" s="793"/>
      <c r="AA73" s="793"/>
      <c r="AB73" s="793"/>
      <c r="AC73" s="793"/>
      <c r="AD73" s="793"/>
      <c r="AE73" s="793"/>
      <c r="AF73" s="793"/>
      <c r="AG73" s="793"/>
      <c r="AH73" s="793"/>
    </row>
    <row r="74" spans="1:34">
      <c r="A74" s="793"/>
      <c r="B74" s="793"/>
      <c r="C74" s="793"/>
      <c r="D74" s="793"/>
      <c r="E74" s="793"/>
      <c r="F74" s="793"/>
      <c r="G74" s="793"/>
      <c r="H74" s="793"/>
      <c r="I74" s="793"/>
      <c r="J74" s="793"/>
      <c r="K74" s="793"/>
      <c r="L74" s="793"/>
      <c r="M74" s="793"/>
      <c r="N74" s="793"/>
      <c r="O74" s="793"/>
      <c r="P74" s="793"/>
      <c r="Q74" s="793"/>
      <c r="R74" s="793"/>
      <c r="S74" s="793"/>
      <c r="T74" s="793"/>
      <c r="U74" s="793"/>
      <c r="V74" s="793"/>
      <c r="W74" s="793"/>
      <c r="X74" s="793"/>
      <c r="Y74" s="793"/>
      <c r="Z74" s="793"/>
      <c r="AA74" s="793"/>
      <c r="AB74" s="793"/>
      <c r="AC74" s="793"/>
      <c r="AD74" s="793"/>
      <c r="AE74" s="793"/>
      <c r="AF74" s="793"/>
      <c r="AG74" s="793"/>
      <c r="AH74" s="793"/>
    </row>
    <row r="75" spans="1:34">
      <c r="A75" s="793"/>
      <c r="B75" s="793"/>
      <c r="C75" s="793"/>
      <c r="D75" s="793"/>
      <c r="E75" s="793"/>
      <c r="F75" s="793"/>
      <c r="G75" s="793"/>
      <c r="H75" s="793"/>
      <c r="I75" s="793"/>
      <c r="J75" s="793"/>
      <c r="K75" s="793"/>
      <c r="L75" s="793"/>
      <c r="M75" s="793"/>
      <c r="N75" s="793"/>
      <c r="O75" s="793"/>
      <c r="P75" s="793"/>
      <c r="Q75" s="793"/>
      <c r="R75" s="793"/>
      <c r="S75" s="793"/>
      <c r="T75" s="793"/>
      <c r="U75" s="793"/>
      <c r="V75" s="793"/>
      <c r="W75" s="793"/>
      <c r="X75" s="793"/>
      <c r="Y75" s="793"/>
      <c r="Z75" s="793"/>
      <c r="AA75" s="793"/>
      <c r="AB75" s="793"/>
      <c r="AC75" s="793"/>
      <c r="AD75" s="793"/>
      <c r="AE75" s="793"/>
      <c r="AF75" s="793"/>
      <c r="AG75" s="793"/>
      <c r="AH75" s="793"/>
    </row>
    <row r="76" spans="1:34">
      <c r="A76" s="793"/>
      <c r="B76" s="793"/>
      <c r="C76" s="793"/>
      <c r="D76" s="793"/>
      <c r="E76" s="793"/>
      <c r="F76" s="793"/>
      <c r="G76" s="793"/>
      <c r="H76" s="793"/>
      <c r="I76" s="793"/>
      <c r="J76" s="793"/>
      <c r="K76" s="793"/>
      <c r="M76" s="793"/>
      <c r="N76" s="793"/>
      <c r="O76" s="793"/>
      <c r="P76" s="793"/>
      <c r="Q76" s="793"/>
      <c r="R76" s="793"/>
      <c r="S76" s="793"/>
      <c r="T76" s="793"/>
      <c r="U76" s="793"/>
      <c r="V76" s="793"/>
      <c r="W76" s="793"/>
      <c r="X76" s="793"/>
      <c r="Y76" s="793"/>
      <c r="Z76" s="793"/>
      <c r="AA76" s="793"/>
      <c r="AB76" s="793"/>
      <c r="AC76" s="793"/>
      <c r="AD76" s="793"/>
      <c r="AE76" s="793"/>
      <c r="AF76" s="793"/>
      <c r="AG76" s="793"/>
      <c r="AH76" s="793"/>
    </row>
    <row r="77" spans="1:34">
      <c r="A77" s="793"/>
      <c r="B77" s="793"/>
      <c r="C77" s="793"/>
      <c r="D77" s="793"/>
      <c r="E77" s="793"/>
      <c r="F77" s="793"/>
      <c r="G77" s="793"/>
      <c r="H77" s="793"/>
      <c r="I77" s="793"/>
      <c r="J77" s="793"/>
      <c r="K77" s="793"/>
      <c r="L77" s="793"/>
      <c r="M77" s="793"/>
      <c r="N77" s="793"/>
      <c r="O77" s="793"/>
      <c r="P77" s="793"/>
      <c r="Q77" s="793"/>
      <c r="R77" s="793"/>
      <c r="S77" s="793"/>
      <c r="T77" s="793"/>
      <c r="U77" s="793"/>
      <c r="V77" s="793"/>
      <c r="W77" s="793"/>
      <c r="X77" s="793"/>
      <c r="Y77" s="793"/>
      <c r="Z77" s="793"/>
      <c r="AA77" s="793"/>
      <c r="AB77" s="793"/>
      <c r="AC77" s="793"/>
      <c r="AD77" s="793"/>
      <c r="AE77" s="793"/>
      <c r="AF77" s="793"/>
      <c r="AG77" s="793"/>
      <c r="AH77" s="793"/>
    </row>
    <row r="78" spans="1:34">
      <c r="A78" s="793"/>
      <c r="B78" s="793"/>
      <c r="C78" s="793"/>
      <c r="D78" s="793"/>
      <c r="E78" s="793"/>
      <c r="F78" s="793"/>
      <c r="G78" s="793"/>
      <c r="H78" s="793"/>
      <c r="I78" s="793"/>
      <c r="J78" s="793"/>
      <c r="K78" s="793"/>
      <c r="L78" s="793"/>
      <c r="M78" s="793"/>
      <c r="N78" s="793"/>
      <c r="O78" s="793"/>
      <c r="P78" s="793"/>
      <c r="Q78" s="793"/>
      <c r="R78" s="793"/>
      <c r="S78" s="793"/>
      <c r="T78" s="793"/>
      <c r="U78" s="793"/>
      <c r="V78" s="793"/>
      <c r="W78" s="793"/>
      <c r="X78" s="793"/>
      <c r="Y78" s="793"/>
      <c r="Z78" s="793"/>
      <c r="AA78" s="793"/>
      <c r="AB78" s="793"/>
      <c r="AC78" s="793"/>
      <c r="AD78" s="793"/>
      <c r="AE78" s="793"/>
      <c r="AF78" s="793"/>
      <c r="AG78" s="793"/>
      <c r="AH78" s="793"/>
    </row>
    <row r="79" spans="1:34">
      <c r="A79" s="793"/>
      <c r="B79" s="793"/>
      <c r="C79" s="793"/>
      <c r="D79" s="793"/>
      <c r="E79" s="793"/>
      <c r="F79" s="793"/>
      <c r="G79" s="793"/>
      <c r="H79" s="793"/>
      <c r="I79" s="793"/>
      <c r="J79" s="793"/>
      <c r="K79" s="793"/>
      <c r="L79" s="793"/>
      <c r="M79" s="793"/>
      <c r="N79" s="793"/>
      <c r="O79" s="793"/>
      <c r="P79" s="793"/>
      <c r="Q79" s="793"/>
      <c r="R79" s="793"/>
      <c r="S79" s="793"/>
      <c r="T79" s="793"/>
      <c r="U79" s="793"/>
      <c r="V79" s="793"/>
      <c r="W79" s="793"/>
      <c r="X79" s="793"/>
      <c r="Y79" s="793"/>
      <c r="Z79" s="793"/>
      <c r="AA79" s="793"/>
      <c r="AB79" s="793"/>
      <c r="AC79" s="793"/>
      <c r="AD79" s="793"/>
      <c r="AE79" s="793"/>
      <c r="AF79" s="793"/>
      <c r="AG79" s="793"/>
      <c r="AH79" s="793"/>
    </row>
    <row r="80" spans="1:34">
      <c r="A80" s="793"/>
      <c r="B80" s="793"/>
      <c r="C80" s="793"/>
      <c r="D80" s="793"/>
      <c r="E80" s="793"/>
      <c r="F80" s="793"/>
      <c r="G80" s="793"/>
      <c r="H80" s="793"/>
      <c r="I80" s="793"/>
      <c r="J80" s="793"/>
      <c r="K80" s="793"/>
      <c r="L80" s="793"/>
      <c r="M80" s="793"/>
      <c r="N80" s="793"/>
      <c r="O80" s="793"/>
      <c r="P80" s="793"/>
      <c r="Q80" s="793"/>
      <c r="R80" s="793"/>
      <c r="S80" s="793"/>
      <c r="T80" s="793"/>
      <c r="U80" s="793"/>
      <c r="V80" s="793"/>
      <c r="W80" s="793"/>
      <c r="X80" s="793"/>
      <c r="Y80" s="793"/>
      <c r="Z80" s="793"/>
      <c r="AA80" s="793"/>
      <c r="AB80" s="793"/>
      <c r="AC80" s="793"/>
      <c r="AD80" s="793"/>
      <c r="AE80" s="793"/>
      <c r="AF80" s="793"/>
      <c r="AG80" s="793"/>
      <c r="AH80" s="793"/>
    </row>
    <row r="81" spans="1:34">
      <c r="A81" s="793"/>
      <c r="B81" s="793"/>
      <c r="C81" s="793"/>
      <c r="D81" s="793"/>
      <c r="E81" s="793"/>
      <c r="F81" s="793"/>
      <c r="G81" s="793"/>
      <c r="H81" s="793"/>
      <c r="I81" s="793"/>
      <c r="J81" s="793"/>
      <c r="K81" s="793"/>
      <c r="L81" s="793"/>
      <c r="M81" s="793"/>
      <c r="N81" s="793"/>
      <c r="O81" s="793"/>
      <c r="P81" s="793"/>
      <c r="Q81" s="793"/>
      <c r="R81" s="793"/>
      <c r="S81" s="793"/>
      <c r="T81" s="793"/>
      <c r="U81" s="793"/>
      <c r="V81" s="793"/>
      <c r="W81" s="793"/>
      <c r="X81" s="793"/>
      <c r="Y81" s="793"/>
      <c r="Z81" s="793"/>
      <c r="AA81" s="793"/>
      <c r="AB81" s="793"/>
      <c r="AC81" s="793"/>
      <c r="AD81" s="793"/>
      <c r="AE81" s="793"/>
      <c r="AF81" s="793"/>
      <c r="AG81" s="793"/>
      <c r="AH81" s="793"/>
    </row>
    <row r="82" spans="1:34">
      <c r="A82" s="793"/>
      <c r="B82" s="793"/>
      <c r="C82" s="793"/>
      <c r="D82" s="793"/>
      <c r="E82" s="793"/>
      <c r="F82" s="793"/>
      <c r="G82" s="793"/>
      <c r="H82" s="793"/>
      <c r="I82" s="793"/>
      <c r="J82" s="793"/>
      <c r="K82" s="793"/>
      <c r="L82" s="793"/>
      <c r="M82" s="793"/>
      <c r="N82" s="793"/>
      <c r="O82" s="793"/>
      <c r="P82" s="793"/>
      <c r="Q82" s="793"/>
      <c r="R82" s="793"/>
      <c r="S82" s="793"/>
      <c r="T82" s="793"/>
      <c r="U82" s="793"/>
      <c r="V82" s="793"/>
      <c r="W82" s="793"/>
      <c r="X82" s="793"/>
      <c r="Y82" s="793"/>
      <c r="Z82" s="793"/>
      <c r="AA82" s="793"/>
      <c r="AB82" s="793"/>
      <c r="AC82" s="793"/>
      <c r="AD82" s="793"/>
      <c r="AE82" s="793"/>
      <c r="AF82" s="793"/>
      <c r="AG82" s="793"/>
      <c r="AH82" s="793"/>
    </row>
    <row r="83" spans="1:34">
      <c r="A83" s="793"/>
      <c r="B83" s="793"/>
      <c r="C83" s="793"/>
      <c r="D83" s="793"/>
      <c r="E83" s="793"/>
      <c r="F83" s="793"/>
      <c r="G83" s="793"/>
      <c r="H83" s="793"/>
      <c r="I83" s="793"/>
      <c r="J83" s="793"/>
      <c r="K83" s="793"/>
      <c r="L83" s="793"/>
      <c r="M83" s="793"/>
      <c r="N83" s="793"/>
      <c r="O83" s="793"/>
      <c r="P83" s="793"/>
      <c r="Q83" s="793"/>
      <c r="R83" s="793"/>
      <c r="S83" s="793"/>
      <c r="T83" s="793"/>
      <c r="U83" s="793"/>
      <c r="V83" s="793"/>
      <c r="W83" s="793"/>
      <c r="X83" s="793"/>
      <c r="Y83" s="793"/>
      <c r="Z83" s="793"/>
      <c r="AA83" s="793"/>
      <c r="AB83" s="793"/>
      <c r="AC83" s="793"/>
      <c r="AD83" s="793"/>
      <c r="AE83" s="793"/>
      <c r="AF83" s="793"/>
      <c r="AG83" s="793"/>
      <c r="AH83" s="793"/>
    </row>
    <row r="84" spans="1:34">
      <c r="A84" s="793"/>
      <c r="B84" s="793"/>
      <c r="C84" s="793"/>
      <c r="D84" s="793"/>
      <c r="E84" s="793"/>
      <c r="F84" s="793"/>
      <c r="G84" s="793"/>
      <c r="H84" s="793"/>
      <c r="I84" s="793"/>
      <c r="J84" s="793"/>
      <c r="K84" s="793"/>
      <c r="L84" s="793"/>
      <c r="M84" s="793"/>
      <c r="N84" s="793"/>
      <c r="O84" s="793"/>
      <c r="P84" s="793"/>
      <c r="Q84" s="793"/>
      <c r="R84" s="793"/>
      <c r="S84" s="793"/>
      <c r="T84" s="793"/>
      <c r="U84" s="793"/>
      <c r="V84" s="793"/>
      <c r="W84" s="793"/>
      <c r="X84" s="793"/>
      <c r="Y84" s="793"/>
      <c r="Z84" s="793"/>
      <c r="AA84" s="793"/>
      <c r="AB84" s="793"/>
      <c r="AC84" s="793"/>
      <c r="AD84" s="793"/>
      <c r="AE84" s="793"/>
      <c r="AF84" s="793"/>
      <c r="AG84" s="793"/>
      <c r="AH84" s="793"/>
    </row>
    <row r="85" spans="1:34">
      <c r="A85" s="793"/>
      <c r="B85" s="793"/>
      <c r="C85" s="793"/>
      <c r="D85" s="793"/>
      <c r="E85" s="793"/>
      <c r="F85" s="793"/>
      <c r="G85" s="793"/>
      <c r="H85" s="793"/>
      <c r="I85" s="793"/>
      <c r="J85" s="793"/>
      <c r="K85" s="793"/>
      <c r="L85" s="793"/>
      <c r="M85" s="793"/>
      <c r="N85" s="793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793"/>
      <c r="AF85" s="793"/>
      <c r="AG85" s="793"/>
      <c r="AH85" s="793"/>
    </row>
    <row r="86" spans="1:34">
      <c r="A86" s="793"/>
      <c r="B86" s="793"/>
      <c r="C86" s="793"/>
      <c r="D86" s="793"/>
      <c r="E86" s="793"/>
      <c r="F86" s="793"/>
      <c r="G86" s="793"/>
      <c r="H86" s="793"/>
      <c r="I86" s="793"/>
      <c r="J86" s="793"/>
      <c r="K86" s="793"/>
      <c r="L86" s="793"/>
      <c r="M86" s="793"/>
      <c r="N86" s="793"/>
      <c r="O86" s="793"/>
      <c r="P86" s="793"/>
      <c r="Q86" s="793"/>
      <c r="R86" s="793"/>
      <c r="S86" s="793"/>
      <c r="T86" s="793"/>
      <c r="U86" s="793"/>
      <c r="V86" s="793"/>
      <c r="W86" s="793"/>
      <c r="X86" s="793"/>
      <c r="Y86" s="793"/>
      <c r="Z86" s="793"/>
      <c r="AA86" s="793"/>
      <c r="AB86" s="793"/>
      <c r="AC86" s="793"/>
      <c r="AD86" s="793"/>
      <c r="AE86" s="793"/>
      <c r="AF86" s="793"/>
      <c r="AG86" s="793"/>
      <c r="AH86" s="793"/>
    </row>
    <row r="87" spans="1:34">
      <c r="A87" s="793"/>
      <c r="B87" s="793"/>
      <c r="C87" s="793"/>
      <c r="D87" s="793"/>
      <c r="E87" s="793"/>
      <c r="F87" s="793"/>
      <c r="G87" s="793"/>
      <c r="H87" s="793"/>
      <c r="I87" s="793"/>
      <c r="J87" s="793"/>
      <c r="K87" s="793"/>
      <c r="L87" s="793"/>
      <c r="M87" s="793"/>
      <c r="N87" s="793"/>
      <c r="O87" s="793"/>
      <c r="P87" s="793"/>
      <c r="Q87" s="793"/>
      <c r="R87" s="793"/>
      <c r="S87" s="793"/>
      <c r="T87" s="793"/>
      <c r="U87" s="793"/>
      <c r="V87" s="793"/>
      <c r="W87" s="793"/>
      <c r="X87" s="793"/>
      <c r="Y87" s="793"/>
      <c r="Z87" s="793"/>
      <c r="AA87" s="793"/>
      <c r="AB87" s="793"/>
      <c r="AC87" s="793"/>
      <c r="AD87" s="793"/>
      <c r="AE87" s="793"/>
      <c r="AF87" s="793"/>
      <c r="AG87" s="793"/>
      <c r="AH87" s="793"/>
    </row>
    <row r="88" spans="1:34">
      <c r="A88" s="793"/>
      <c r="B88" s="793"/>
      <c r="C88" s="793"/>
      <c r="D88" s="793"/>
      <c r="E88" s="793"/>
      <c r="F88" s="793"/>
      <c r="G88" s="793"/>
      <c r="H88" s="793"/>
      <c r="I88" s="793"/>
      <c r="J88" s="793"/>
      <c r="K88" s="793"/>
      <c r="L88" s="793"/>
      <c r="M88" s="793"/>
      <c r="N88" s="793"/>
      <c r="O88" s="793"/>
      <c r="P88" s="793"/>
      <c r="Q88" s="793"/>
      <c r="R88" s="793"/>
      <c r="S88" s="793"/>
      <c r="T88" s="793"/>
      <c r="U88" s="793"/>
      <c r="V88" s="793"/>
      <c r="W88" s="793"/>
      <c r="X88" s="793"/>
      <c r="Y88" s="793"/>
      <c r="Z88" s="793"/>
      <c r="AA88" s="793"/>
      <c r="AB88" s="793"/>
      <c r="AC88" s="793"/>
      <c r="AD88" s="793"/>
      <c r="AE88" s="793"/>
      <c r="AF88" s="793"/>
      <c r="AG88" s="793"/>
      <c r="AH88" s="793"/>
    </row>
    <row r="89" spans="1:34">
      <c r="A89" s="793"/>
      <c r="B89" s="793"/>
      <c r="C89" s="793"/>
      <c r="D89" s="793"/>
      <c r="E89" s="793"/>
      <c r="F89" s="793"/>
      <c r="G89" s="793"/>
      <c r="H89" s="793"/>
      <c r="I89" s="793"/>
      <c r="J89" s="793"/>
      <c r="K89" s="793"/>
      <c r="L89" s="793"/>
      <c r="M89" s="793"/>
      <c r="N89" s="793"/>
      <c r="O89" s="793"/>
      <c r="P89" s="793"/>
      <c r="Q89" s="793"/>
      <c r="R89" s="793"/>
      <c r="S89" s="793"/>
      <c r="T89" s="793"/>
      <c r="U89" s="793"/>
      <c r="V89" s="793"/>
      <c r="W89" s="793"/>
      <c r="X89" s="793"/>
      <c r="Y89" s="793"/>
      <c r="Z89" s="793"/>
      <c r="AA89" s="793"/>
      <c r="AB89" s="793"/>
      <c r="AC89" s="793"/>
      <c r="AD89" s="793"/>
      <c r="AE89" s="793"/>
      <c r="AF89" s="793"/>
      <c r="AG89" s="793"/>
      <c r="AH89" s="793"/>
    </row>
    <row r="90" spans="1:34">
      <c r="A90" s="793"/>
      <c r="B90" s="793"/>
      <c r="C90" s="793"/>
      <c r="D90" s="793"/>
      <c r="E90" s="793"/>
      <c r="F90" s="793"/>
      <c r="G90" s="793"/>
      <c r="H90" s="793"/>
      <c r="I90" s="793"/>
      <c r="J90" s="793"/>
      <c r="K90" s="793"/>
      <c r="L90" s="793"/>
      <c r="M90" s="793"/>
      <c r="N90" s="793"/>
      <c r="O90" s="793"/>
      <c r="P90" s="793"/>
      <c r="Q90" s="793"/>
      <c r="R90" s="793"/>
      <c r="S90" s="793"/>
      <c r="T90" s="793"/>
      <c r="U90" s="793"/>
      <c r="V90" s="793"/>
      <c r="W90" s="793"/>
      <c r="X90" s="793"/>
      <c r="Y90" s="793"/>
      <c r="Z90" s="793"/>
      <c r="AA90" s="793"/>
      <c r="AB90" s="793"/>
      <c r="AC90" s="793"/>
      <c r="AD90" s="793"/>
      <c r="AE90" s="793"/>
      <c r="AF90" s="793"/>
      <c r="AG90" s="793"/>
      <c r="AH90" s="793"/>
    </row>
    <row r="91" spans="1:34">
      <c r="A91" s="793"/>
      <c r="B91" s="793"/>
      <c r="C91" s="793"/>
      <c r="D91" s="793"/>
      <c r="E91" s="793"/>
      <c r="F91" s="793"/>
      <c r="G91" s="793"/>
      <c r="H91" s="793"/>
      <c r="I91" s="793"/>
      <c r="J91" s="793"/>
      <c r="K91" s="793"/>
      <c r="L91" s="793"/>
      <c r="M91" s="793"/>
      <c r="N91" s="793"/>
      <c r="O91" s="793"/>
      <c r="P91" s="793"/>
      <c r="Q91" s="793"/>
      <c r="R91" s="793"/>
      <c r="S91" s="793"/>
      <c r="T91" s="793"/>
      <c r="U91" s="793"/>
      <c r="V91" s="793"/>
      <c r="W91" s="793"/>
      <c r="X91" s="793"/>
      <c r="Y91" s="793"/>
      <c r="Z91" s="793"/>
      <c r="AA91" s="793"/>
      <c r="AB91" s="793"/>
      <c r="AC91" s="793"/>
      <c r="AD91" s="793"/>
      <c r="AE91" s="793"/>
      <c r="AF91" s="793"/>
      <c r="AG91" s="793"/>
      <c r="AH91" s="793"/>
    </row>
    <row r="92" spans="1:34">
      <c r="A92" s="793"/>
      <c r="B92" s="793"/>
      <c r="C92" s="793"/>
      <c r="D92" s="793"/>
      <c r="E92" s="793"/>
      <c r="F92" s="793"/>
      <c r="G92" s="793"/>
      <c r="H92" s="793"/>
      <c r="I92" s="793"/>
      <c r="J92" s="793"/>
      <c r="K92" s="793"/>
      <c r="L92" s="793"/>
      <c r="M92" s="793"/>
      <c r="N92" s="793"/>
      <c r="O92" s="793"/>
      <c r="P92" s="793"/>
      <c r="Q92" s="793"/>
      <c r="R92" s="793"/>
      <c r="S92" s="793"/>
      <c r="T92" s="793"/>
      <c r="U92" s="793"/>
      <c r="V92" s="793"/>
      <c r="W92" s="793"/>
      <c r="X92" s="793"/>
      <c r="Y92" s="793"/>
      <c r="Z92" s="793"/>
      <c r="AA92" s="793"/>
      <c r="AB92" s="793"/>
      <c r="AC92" s="793"/>
      <c r="AD92" s="793"/>
      <c r="AE92" s="793"/>
      <c r="AF92" s="793"/>
      <c r="AG92" s="793"/>
      <c r="AH92" s="793"/>
    </row>
    <row r="93" spans="1:34">
      <c r="A93" s="793"/>
      <c r="B93" s="793"/>
      <c r="C93" s="793"/>
      <c r="D93" s="798"/>
      <c r="E93" s="793"/>
      <c r="F93" s="793"/>
      <c r="G93" s="793"/>
      <c r="H93" s="793"/>
      <c r="I93" s="793"/>
      <c r="J93" s="793"/>
      <c r="K93" s="793"/>
      <c r="L93" s="793"/>
      <c r="M93" s="793"/>
      <c r="N93" s="793"/>
      <c r="O93" s="793"/>
      <c r="P93" s="793"/>
      <c r="Q93" s="793"/>
      <c r="R93" s="793"/>
      <c r="S93" s="793"/>
      <c r="T93" s="793"/>
      <c r="U93" s="793"/>
      <c r="V93" s="793"/>
      <c r="W93" s="793"/>
      <c r="X93" s="793"/>
      <c r="Y93" s="793"/>
      <c r="Z93" s="793"/>
      <c r="AA93" s="793"/>
      <c r="AB93" s="793"/>
      <c r="AC93" s="793"/>
      <c r="AD93" s="793"/>
      <c r="AE93" s="793"/>
      <c r="AF93" s="793"/>
      <c r="AG93" s="793"/>
      <c r="AH93" s="793"/>
    </row>
    <row r="95" spans="1:34">
      <c r="D95" s="830"/>
    </row>
    <row r="96" spans="1:34">
      <c r="D96" s="830"/>
    </row>
    <row r="105" spans="17:17">
      <c r="Q105" s="831">
        <f>1/46</f>
        <v>2.1739130434782608E-2</v>
      </c>
    </row>
  </sheetData>
  <mergeCells count="1">
    <mergeCell ref="C4:C28"/>
  </mergeCells>
  <pageMargins left="0.7" right="0.7" top="0.75" bottom="0.75" header="0.3" footer="0.3"/>
  <pageSetup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6"/>
  <sheetViews>
    <sheetView topLeftCell="A7" zoomScale="85" zoomScaleNormal="85" workbookViewId="0">
      <selection activeCell="A7" sqref="A7"/>
    </sheetView>
  </sheetViews>
  <sheetFormatPr baseColWidth="10" defaultRowHeight="15" outlineLevelCol="1"/>
  <cols>
    <col min="1" max="1" width="14" style="793" customWidth="1" outlineLevel="1"/>
    <col min="2" max="2" width="20.6640625" style="793" customWidth="1"/>
    <col min="3" max="3" width="50.1640625" style="793" bestFit="1" customWidth="1"/>
    <col min="4" max="4" width="18.5" style="793" customWidth="1"/>
    <col min="5" max="5" width="9" style="793" bestFit="1" customWidth="1"/>
    <col min="6" max="6" width="7.83203125" style="793" bestFit="1" customWidth="1"/>
    <col min="7" max="10" width="8.6640625" style="793" bestFit="1" customWidth="1"/>
    <col min="11" max="14" width="9" style="793" bestFit="1" customWidth="1"/>
    <col min="15" max="15" width="8.6640625" style="793" bestFit="1" customWidth="1"/>
    <col min="16" max="21" width="9" style="793" bestFit="1" customWidth="1"/>
    <col min="22" max="22" width="8.6640625" style="793" bestFit="1" customWidth="1"/>
    <col min="23" max="25" width="9" style="793" bestFit="1" customWidth="1"/>
    <col min="26" max="16384" width="12" style="793"/>
  </cols>
  <sheetData>
    <row r="1" spans="2:25" ht="36">
      <c r="B1" s="810" t="s">
        <v>441</v>
      </c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1"/>
      <c r="V1" s="811"/>
      <c r="W1" s="811"/>
      <c r="X1" s="811"/>
      <c r="Y1" s="811"/>
    </row>
    <row r="2" spans="2:25">
      <c r="E2" s="832"/>
      <c r="F2" s="832"/>
      <c r="G2" s="832"/>
      <c r="H2" s="832"/>
      <c r="I2" s="832"/>
      <c r="J2" s="832"/>
      <c r="K2" s="832"/>
      <c r="L2" s="832"/>
      <c r="M2" s="832"/>
      <c r="N2" s="832"/>
      <c r="O2" s="832"/>
      <c r="P2" s="832"/>
      <c r="Q2" s="832"/>
      <c r="R2" s="832"/>
      <c r="S2" s="832"/>
      <c r="T2" s="832"/>
      <c r="U2" s="832"/>
      <c r="V2" s="832"/>
      <c r="W2" s="832"/>
      <c r="X2" s="832"/>
      <c r="Y2" s="832"/>
    </row>
    <row r="3" spans="2:25">
      <c r="D3" s="814"/>
      <c r="E3" s="815">
        <v>2018</v>
      </c>
      <c r="F3" s="815">
        <v>2019</v>
      </c>
      <c r="G3" s="815">
        <v>2020</v>
      </c>
      <c r="H3" s="815">
        <v>2021</v>
      </c>
      <c r="I3" s="815">
        <v>2022</v>
      </c>
      <c r="J3" s="815">
        <v>2023</v>
      </c>
      <c r="K3" s="815">
        <v>2024</v>
      </c>
      <c r="L3" s="815">
        <v>2025</v>
      </c>
      <c r="M3" s="815">
        <v>2026</v>
      </c>
      <c r="N3" s="815">
        <v>2027</v>
      </c>
      <c r="O3" s="815">
        <v>2028</v>
      </c>
      <c r="P3" s="815">
        <v>2029</v>
      </c>
      <c r="Q3" s="815">
        <v>2030</v>
      </c>
      <c r="R3" s="815">
        <v>2031</v>
      </c>
      <c r="S3" s="815">
        <v>2032</v>
      </c>
      <c r="T3" s="815">
        <v>2033</v>
      </c>
      <c r="U3" s="815">
        <v>2034</v>
      </c>
      <c r="V3" s="815">
        <v>2035</v>
      </c>
      <c r="W3" s="815">
        <v>2036</v>
      </c>
      <c r="X3" s="815">
        <v>2037</v>
      </c>
      <c r="Y3" s="815">
        <v>2038</v>
      </c>
    </row>
    <row r="4" spans="2:25">
      <c r="B4" s="816" t="s">
        <v>418</v>
      </c>
      <c r="C4" s="817" t="s">
        <v>455</v>
      </c>
      <c r="D4" s="812" t="str">
        <f t="shared" ref="D4:D26" si="0">MID(B4,4,15)</f>
        <v xml:space="preserve"> Mamonal</v>
      </c>
      <c r="E4" s="818">
        <v>11810.326879246939</v>
      </c>
      <c r="F4" s="818">
        <v>12192.590903341319</v>
      </c>
      <c r="G4" s="818">
        <v>12552.976038034652</v>
      </c>
      <c r="H4" s="818">
        <v>12832.346661390045</v>
      </c>
      <c r="I4" s="818">
        <v>13005.619084146481</v>
      </c>
      <c r="J4" s="818">
        <v>13145.012944487356</v>
      </c>
      <c r="K4" s="818">
        <v>13304.183940211244</v>
      </c>
      <c r="L4" s="818">
        <v>13414.114213736475</v>
      </c>
      <c r="M4" s="818">
        <v>13665.444815755116</v>
      </c>
      <c r="N4" s="818">
        <v>13915.641433810906</v>
      </c>
      <c r="O4" s="818">
        <v>14147.8075403926</v>
      </c>
      <c r="P4" s="818">
        <v>14351.596945642565</v>
      </c>
      <c r="Q4" s="818">
        <v>14530.294236825646</v>
      </c>
      <c r="R4" s="818">
        <v>14693.456269013073</v>
      </c>
      <c r="S4" s="818">
        <v>14823.858288747466</v>
      </c>
      <c r="T4" s="818">
        <v>14913.699386771255</v>
      </c>
      <c r="U4" s="818">
        <v>14960.610836769774</v>
      </c>
      <c r="V4" s="818">
        <v>14668.413389734262</v>
      </c>
      <c r="W4" s="818">
        <v>14720.283361053931</v>
      </c>
      <c r="X4" s="818">
        <v>14756.309577004607</v>
      </c>
      <c r="Y4" s="818">
        <v>14776.514517885078</v>
      </c>
    </row>
    <row r="5" spans="2:25">
      <c r="B5" s="816" t="s">
        <v>546</v>
      </c>
      <c r="C5" s="817"/>
      <c r="D5" s="812" t="str">
        <f t="shared" si="0"/>
        <v xml:space="preserve"> Baranoa</v>
      </c>
      <c r="E5" s="818">
        <v>11803.591210179778</v>
      </c>
      <c r="F5" s="818">
        <v>12053.69343095218</v>
      </c>
      <c r="G5" s="818">
        <v>12289.481045896322</v>
      </c>
      <c r="H5" s="818">
        <v>12472.263648798296</v>
      </c>
      <c r="I5" s="818">
        <v>12585.629843361505</v>
      </c>
      <c r="J5" s="818">
        <v>12676.830458213724</v>
      </c>
      <c r="K5" s="818">
        <v>12780.970573432282</v>
      </c>
      <c r="L5" s="818">
        <v>12852.894175460784</v>
      </c>
      <c r="M5" s="818">
        <v>13017.331155534554</v>
      </c>
      <c r="N5" s="818">
        <v>13181.026208852069</v>
      </c>
      <c r="O5" s="818">
        <v>13332.924517832951</v>
      </c>
      <c r="P5" s="818">
        <v>13466.256925829364</v>
      </c>
      <c r="Q5" s="818">
        <v>13583.172425468081</v>
      </c>
      <c r="R5" s="818">
        <v>13689.923738758653</v>
      </c>
      <c r="S5" s="818">
        <v>13775.241301158208</v>
      </c>
      <c r="T5" s="818">
        <v>13834.021245688989</v>
      </c>
      <c r="U5" s="818">
        <v>13864.713796085483</v>
      </c>
      <c r="V5" s="818">
        <v>13673.539043031649</v>
      </c>
      <c r="W5" s="818">
        <v>13707.475783610846</v>
      </c>
      <c r="X5" s="818">
        <v>13731.046499261203</v>
      </c>
      <c r="Y5" s="818">
        <v>13744.265898070054</v>
      </c>
    </row>
    <row r="6" spans="2:25">
      <c r="B6" s="816" t="s">
        <v>419</v>
      </c>
      <c r="C6" s="817"/>
      <c r="D6" s="812" t="str">
        <f t="shared" si="0"/>
        <v xml:space="preserve"> Galán</v>
      </c>
      <c r="E6" s="818">
        <v>0</v>
      </c>
      <c r="F6" s="818">
        <v>0</v>
      </c>
      <c r="G6" s="818">
        <v>0</v>
      </c>
      <c r="H6" s="818">
        <v>0</v>
      </c>
      <c r="I6" s="818">
        <v>0</v>
      </c>
      <c r="J6" s="818">
        <v>0</v>
      </c>
      <c r="K6" s="818">
        <v>0</v>
      </c>
      <c r="L6" s="818">
        <v>0</v>
      </c>
      <c r="M6" s="818">
        <v>0</v>
      </c>
      <c r="N6" s="818">
        <v>0</v>
      </c>
      <c r="O6" s="818">
        <v>0</v>
      </c>
      <c r="P6" s="818">
        <v>0</v>
      </c>
      <c r="Q6" s="818">
        <v>0</v>
      </c>
      <c r="R6" s="818">
        <v>0</v>
      </c>
      <c r="S6" s="818">
        <v>0</v>
      </c>
      <c r="T6" s="818">
        <v>0</v>
      </c>
      <c r="U6" s="818">
        <v>0</v>
      </c>
      <c r="V6" s="818">
        <v>0</v>
      </c>
      <c r="W6" s="818">
        <v>0</v>
      </c>
      <c r="X6" s="818">
        <v>0</v>
      </c>
      <c r="Y6" s="818">
        <v>0</v>
      </c>
    </row>
    <row r="7" spans="2:25">
      <c r="B7" s="816" t="s">
        <v>420</v>
      </c>
      <c r="C7" s="817"/>
      <c r="D7" s="812" t="str">
        <f t="shared" si="0"/>
        <v xml:space="preserve"> Lisama</v>
      </c>
      <c r="E7" s="818">
        <v>4510.8729606364832</v>
      </c>
      <c r="F7" s="818">
        <v>4590.9041750698407</v>
      </c>
      <c r="G7" s="818">
        <v>4666.3548012739839</v>
      </c>
      <c r="H7" s="818">
        <v>4724.8441407223036</v>
      </c>
      <c r="I7" s="818">
        <v>4761.1206447795721</v>
      </c>
      <c r="J7" s="818">
        <v>4790.3042959328905</v>
      </c>
      <c r="K7" s="818">
        <v>4823.6285097940527</v>
      </c>
      <c r="L7" s="818">
        <v>4846.6436321667588</v>
      </c>
      <c r="M7" s="818">
        <v>4899.2624820610736</v>
      </c>
      <c r="N7" s="818">
        <v>4951.6439198318958</v>
      </c>
      <c r="O7" s="818">
        <v>5000.2504699879464</v>
      </c>
      <c r="P7" s="818">
        <v>5042.9160428977839</v>
      </c>
      <c r="Q7" s="818">
        <v>5080.3283033458192</v>
      </c>
      <c r="R7" s="818">
        <v>5114.4880849687706</v>
      </c>
      <c r="S7" s="818">
        <v>5141.7891945320644</v>
      </c>
      <c r="T7" s="818">
        <v>5160.598425136237</v>
      </c>
      <c r="U7" s="818">
        <v>5170.4198576477211</v>
      </c>
      <c r="V7" s="818">
        <v>5109.2450803560832</v>
      </c>
      <c r="W7" s="818">
        <v>5120.1046343179587</v>
      </c>
      <c r="X7" s="818">
        <v>5127.647122316409</v>
      </c>
      <c r="Y7" s="818">
        <v>5131.8772508513894</v>
      </c>
    </row>
    <row r="8" spans="2:25">
      <c r="B8" s="816" t="s">
        <v>421</v>
      </c>
      <c r="C8" s="817"/>
      <c r="D8" s="812" t="str">
        <f t="shared" si="0"/>
        <v xml:space="preserve"> Ayacucho</v>
      </c>
      <c r="E8" s="818">
        <v>0</v>
      </c>
      <c r="F8" s="818">
        <v>0</v>
      </c>
      <c r="G8" s="818">
        <v>0</v>
      </c>
      <c r="H8" s="818">
        <v>0</v>
      </c>
      <c r="I8" s="818">
        <v>0</v>
      </c>
      <c r="J8" s="818">
        <v>0</v>
      </c>
      <c r="K8" s="818">
        <v>0</v>
      </c>
      <c r="L8" s="818">
        <v>0</v>
      </c>
      <c r="M8" s="818">
        <v>0</v>
      </c>
      <c r="N8" s="818">
        <v>0</v>
      </c>
      <c r="O8" s="818">
        <v>0</v>
      </c>
      <c r="P8" s="818">
        <v>0</v>
      </c>
      <c r="Q8" s="818">
        <v>0</v>
      </c>
      <c r="R8" s="818">
        <v>0</v>
      </c>
      <c r="S8" s="818">
        <v>0</v>
      </c>
      <c r="T8" s="818">
        <v>0</v>
      </c>
      <c r="U8" s="818">
        <v>0</v>
      </c>
      <c r="V8" s="818">
        <v>0</v>
      </c>
      <c r="W8" s="818">
        <v>0</v>
      </c>
      <c r="X8" s="818">
        <v>0</v>
      </c>
      <c r="Y8" s="818">
        <v>0</v>
      </c>
    </row>
    <row r="9" spans="2:25">
      <c r="B9" s="816" t="s">
        <v>422</v>
      </c>
      <c r="C9" s="817"/>
      <c r="D9" s="812" t="str">
        <f t="shared" si="0"/>
        <v xml:space="preserve"> Chimitá</v>
      </c>
      <c r="E9" s="818">
        <v>9325.3281438175472</v>
      </c>
      <c r="F9" s="818">
        <v>9561.188492445217</v>
      </c>
      <c r="G9" s="818">
        <v>9783.5493690942112</v>
      </c>
      <c r="H9" s="818">
        <v>9955.9235619757874</v>
      </c>
      <c r="I9" s="818">
        <v>10062.834208709319</v>
      </c>
      <c r="J9" s="818">
        <v>10148.841477048123</v>
      </c>
      <c r="K9" s="818">
        <v>10247.051416191074</v>
      </c>
      <c r="L9" s="818">
        <v>10314.879385877268</v>
      </c>
      <c r="M9" s="818">
        <v>10469.952632838857</v>
      </c>
      <c r="N9" s="818">
        <v>10624.326201473536</v>
      </c>
      <c r="O9" s="818">
        <v>10767.574782000085</v>
      </c>
      <c r="P9" s="818">
        <v>10893.314682014881</v>
      </c>
      <c r="Q9" s="818">
        <v>11003.572521467897</v>
      </c>
      <c r="R9" s="818">
        <v>11104.244966084407</v>
      </c>
      <c r="S9" s="818">
        <v>11184.704187715768</v>
      </c>
      <c r="T9" s="818">
        <v>11240.136955031983</v>
      </c>
      <c r="U9" s="818">
        <v>11269.081742544991</v>
      </c>
      <c r="V9" s="818">
        <v>11088.79328383067</v>
      </c>
      <c r="W9" s="818">
        <v>11120.797523695377</v>
      </c>
      <c r="X9" s="818">
        <v>11143.026023680413</v>
      </c>
      <c r="Y9" s="818">
        <v>11155.492654332773</v>
      </c>
    </row>
    <row r="10" spans="2:25">
      <c r="B10" s="816" t="s">
        <v>423</v>
      </c>
      <c r="C10" s="817"/>
      <c r="D10" s="812" t="str">
        <f t="shared" si="0"/>
        <v xml:space="preserve"> Sebastopol</v>
      </c>
      <c r="E10" s="818">
        <v>535.67152309388246</v>
      </c>
      <c r="F10" s="818">
        <v>553.00956581736125</v>
      </c>
      <c r="G10" s="818">
        <v>569.35526530352831</v>
      </c>
      <c r="H10" s="818">
        <v>582.02645458139989</v>
      </c>
      <c r="I10" s="818">
        <v>589.88543287701373</v>
      </c>
      <c r="J10" s="818">
        <v>596.20780839144095</v>
      </c>
      <c r="K10" s="818">
        <v>603.42719957201939</v>
      </c>
      <c r="L10" s="818">
        <v>608.41321881225429</v>
      </c>
      <c r="M10" s="818">
        <v>619.81261933350493</v>
      </c>
      <c r="N10" s="818">
        <v>631.16058665373112</v>
      </c>
      <c r="O10" s="818">
        <v>641.69075852746016</v>
      </c>
      <c r="P10" s="818">
        <v>650.93387112009032</v>
      </c>
      <c r="Q10" s="818">
        <v>659.03890082159626</v>
      </c>
      <c r="R10" s="818">
        <v>666.43931024180586</v>
      </c>
      <c r="S10" s="818">
        <v>672.35385005428009</v>
      </c>
      <c r="T10" s="818">
        <v>676.42870067500212</v>
      </c>
      <c r="U10" s="818">
        <v>678.55642568449412</v>
      </c>
      <c r="V10" s="818">
        <v>665.30346045347278</v>
      </c>
      <c r="W10" s="818">
        <v>667.65608513725431</v>
      </c>
      <c r="X10" s="818">
        <v>669.29009731718099</v>
      </c>
      <c r="Y10" s="818">
        <v>670.20651661413399</v>
      </c>
    </row>
    <row r="11" spans="2:25">
      <c r="B11" s="816" t="s">
        <v>424</v>
      </c>
      <c r="C11" s="817"/>
      <c r="D11" s="812" t="str">
        <f t="shared" si="0"/>
        <v xml:space="preserve"> Salgar</v>
      </c>
      <c r="E11" s="818">
        <v>254.21281866371964</v>
      </c>
      <c r="F11" s="818">
        <v>262.44090718593714</v>
      </c>
      <c r="G11" s="818">
        <v>270.19806088977589</v>
      </c>
      <c r="H11" s="818">
        <v>276.21140788187404</v>
      </c>
      <c r="I11" s="818">
        <v>279.9410312391247</v>
      </c>
      <c r="J11" s="818">
        <v>282.941431355394</v>
      </c>
      <c r="K11" s="818">
        <v>286.36752682982006</v>
      </c>
      <c r="L11" s="818">
        <v>288.73373438487329</v>
      </c>
      <c r="M11" s="818">
        <v>294.14353052420608</v>
      </c>
      <c r="N11" s="818">
        <v>299.52891808768288</v>
      </c>
      <c r="O11" s="818">
        <v>304.52620571195882</v>
      </c>
      <c r="P11" s="818">
        <v>308.91269557393122</v>
      </c>
      <c r="Q11" s="818">
        <v>312.75908717203731</v>
      </c>
      <c r="R11" s="818">
        <v>316.27108819667882</v>
      </c>
      <c r="S11" s="818">
        <v>319.07794234517604</v>
      </c>
      <c r="T11" s="818">
        <v>321.01173799655663</v>
      </c>
      <c r="U11" s="818">
        <v>322.02148921289944</v>
      </c>
      <c r="V11" s="818">
        <v>315.73204969300218</v>
      </c>
      <c r="W11" s="818">
        <v>316.84853120515658</v>
      </c>
      <c r="X11" s="818">
        <v>317.62398187610302</v>
      </c>
      <c r="Y11" s="818">
        <v>318.05888558576947</v>
      </c>
    </row>
    <row r="12" spans="2:25">
      <c r="B12" s="816" t="s">
        <v>425</v>
      </c>
      <c r="C12" s="817"/>
      <c r="D12" s="812" t="str">
        <f t="shared" si="0"/>
        <v xml:space="preserve"> Mansilla</v>
      </c>
      <c r="E12" s="818">
        <v>17586.457412588301</v>
      </c>
      <c r="F12" s="818">
        <v>18155.677049676713</v>
      </c>
      <c r="G12" s="818">
        <v>18692.317388950571</v>
      </c>
      <c r="H12" s="818">
        <v>19108.321079635985</v>
      </c>
      <c r="I12" s="818">
        <v>19366.336637946792</v>
      </c>
      <c r="J12" s="818">
        <v>19573.904490515608</v>
      </c>
      <c r="K12" s="818">
        <v>19810.921972439526</v>
      </c>
      <c r="L12" s="818">
        <v>19974.616347156858</v>
      </c>
      <c r="M12" s="818">
        <v>20348.866355143331</v>
      </c>
      <c r="N12" s="818">
        <v>20721.427776448578</v>
      </c>
      <c r="O12" s="818">
        <v>21067.140421643857</v>
      </c>
      <c r="P12" s="818">
        <v>21370.59804252164</v>
      </c>
      <c r="Q12" s="818">
        <v>21636.691634449093</v>
      </c>
      <c r="R12" s="818">
        <v>21879.652067276544</v>
      </c>
      <c r="S12" s="818">
        <v>22073.83039866585</v>
      </c>
      <c r="T12" s="818">
        <v>22207.61049302309</v>
      </c>
      <c r="U12" s="818">
        <v>22277.465140231154</v>
      </c>
      <c r="V12" s="818">
        <v>21842.361352597065</v>
      </c>
      <c r="W12" s="818">
        <v>21919.599607806453</v>
      </c>
      <c r="X12" s="818">
        <v>21973.245329811536</v>
      </c>
      <c r="Y12" s="818">
        <v>22003.331993453558</v>
      </c>
    </row>
    <row r="13" spans="2:25">
      <c r="B13" s="816" t="s">
        <v>426</v>
      </c>
      <c r="C13" s="817"/>
      <c r="D13" s="812" t="str">
        <f t="shared" si="0"/>
        <v xml:space="preserve"> Puente Aranda</v>
      </c>
      <c r="E13" s="818">
        <v>23823.907512548263</v>
      </c>
      <c r="F13" s="818">
        <v>24595.014260779077</v>
      </c>
      <c r="G13" s="818">
        <v>25321.986698173518</v>
      </c>
      <c r="H13" s="818">
        <v>25885.535866675975</v>
      </c>
      <c r="I13" s="818">
        <v>26235.062701659535</v>
      </c>
      <c r="J13" s="818">
        <v>26516.249367408273</v>
      </c>
      <c r="K13" s="818">
        <v>26837.33066512151</v>
      </c>
      <c r="L13" s="818">
        <v>27059.083093828307</v>
      </c>
      <c r="M13" s="818">
        <v>27566.069655570875</v>
      </c>
      <c r="N13" s="818">
        <v>28070.768733713034</v>
      </c>
      <c r="O13" s="818">
        <v>28539.096486814426</v>
      </c>
      <c r="P13" s="818">
        <v>28950.182478959458</v>
      </c>
      <c r="Q13" s="818">
        <v>29310.652411876341</v>
      </c>
      <c r="R13" s="818">
        <v>29639.784467587961</v>
      </c>
      <c r="S13" s="818">
        <v>29902.832704047927</v>
      </c>
      <c r="T13" s="818">
        <v>30084.061050395019</v>
      </c>
      <c r="U13" s="818">
        <v>30178.691288615446</v>
      </c>
      <c r="V13" s="818">
        <v>29589.26772525844</v>
      </c>
      <c r="W13" s="818">
        <v>29693.900341445365</v>
      </c>
      <c r="X13" s="818">
        <v>29766.572778509246</v>
      </c>
      <c r="Y13" s="818">
        <v>29807.330383929861</v>
      </c>
    </row>
    <row r="14" spans="2:25">
      <c r="B14" s="816" t="s">
        <v>427</v>
      </c>
      <c r="C14" s="817"/>
      <c r="D14" s="812" t="str">
        <f t="shared" si="0"/>
        <v xml:space="preserve"> Tocancipá</v>
      </c>
      <c r="E14" s="818">
        <v>511.72488267430231</v>
      </c>
      <c r="F14" s="818">
        <v>528.28784616213227</v>
      </c>
      <c r="G14" s="818">
        <v>543.90282808888719</v>
      </c>
      <c r="H14" s="818">
        <v>556.00756497897248</v>
      </c>
      <c r="I14" s="818">
        <v>563.5152157927306</v>
      </c>
      <c r="J14" s="818">
        <v>569.55495606052932</v>
      </c>
      <c r="K14" s="818">
        <v>576.45161183854043</v>
      </c>
      <c r="L14" s="818">
        <v>581.21473625475801</v>
      </c>
      <c r="M14" s="818">
        <v>592.10453838686055</v>
      </c>
      <c r="N14" s="818">
        <v>602.94520658589943</v>
      </c>
      <c r="O14" s="818">
        <v>613.00463803654213</v>
      </c>
      <c r="P14" s="818">
        <v>621.83454685769857</v>
      </c>
      <c r="Q14" s="818">
        <v>629.5772496041875</v>
      </c>
      <c r="R14" s="818">
        <v>636.64683138898363</v>
      </c>
      <c r="S14" s="818">
        <v>642.2969678273181</v>
      </c>
      <c r="T14" s="818">
        <v>646.18965647307766</v>
      </c>
      <c r="U14" s="818">
        <v>648.22226374060028</v>
      </c>
      <c r="V14" s="818">
        <v>635.56175858856056</v>
      </c>
      <c r="W14" s="818">
        <v>637.80921162345669</v>
      </c>
      <c r="X14" s="818">
        <v>639.37017698191369</v>
      </c>
      <c r="Y14" s="818">
        <v>640.24562870371722</v>
      </c>
    </row>
    <row r="15" spans="2:25">
      <c r="B15" s="816" t="s">
        <v>445</v>
      </c>
      <c r="C15" s="817"/>
      <c r="D15" s="812" t="str">
        <f t="shared" si="0"/>
        <v xml:space="preserve"> Gualanday</v>
      </c>
      <c r="E15" s="818">
        <v>4720.4647862776037</v>
      </c>
      <c r="F15" s="818">
        <v>4873.2517398689643</v>
      </c>
      <c r="G15" s="818">
        <v>5017.2939289811984</v>
      </c>
      <c r="H15" s="818">
        <v>5128.9554607366726</v>
      </c>
      <c r="I15" s="818">
        <v>5198.2106454929908</v>
      </c>
      <c r="J15" s="818">
        <v>5253.92492130348</v>
      </c>
      <c r="K15" s="818">
        <v>5317.5439123774395</v>
      </c>
      <c r="L15" s="818">
        <v>5361.4818990587028</v>
      </c>
      <c r="M15" s="818">
        <v>5461.9361259969664</v>
      </c>
      <c r="N15" s="818">
        <v>5561.9371113425486</v>
      </c>
      <c r="O15" s="818">
        <v>5654.7314888302553</v>
      </c>
      <c r="P15" s="818">
        <v>5736.1839940093723</v>
      </c>
      <c r="Q15" s="818">
        <v>5807.6074422388347</v>
      </c>
      <c r="R15" s="818">
        <v>5872.8216090669894</v>
      </c>
      <c r="S15" s="818">
        <v>5924.9419397326319</v>
      </c>
      <c r="T15" s="818">
        <v>5960.8504919613615</v>
      </c>
      <c r="U15" s="818">
        <v>5979.6005104879741</v>
      </c>
      <c r="V15" s="818">
        <v>5862.8122307499207</v>
      </c>
      <c r="W15" s="818">
        <v>5883.5441186631988</v>
      </c>
      <c r="X15" s="818">
        <v>5897.9434223841508</v>
      </c>
      <c r="Y15" s="818">
        <v>5906.0191270543301</v>
      </c>
    </row>
    <row r="16" spans="2:25">
      <c r="B16" s="816" t="s">
        <v>429</v>
      </c>
      <c r="C16" s="817"/>
      <c r="D16" s="812" t="str">
        <f t="shared" si="0"/>
        <v xml:space="preserve"> Neiva</v>
      </c>
      <c r="E16" s="818">
        <v>5269.2072592008817</v>
      </c>
      <c r="F16" s="818">
        <v>5439.7553220346754</v>
      </c>
      <c r="G16" s="818">
        <v>5600.5420629309847</v>
      </c>
      <c r="H16" s="818">
        <v>5725.1839743397559</v>
      </c>
      <c r="I16" s="818">
        <v>5802.4899047464623</v>
      </c>
      <c r="J16" s="818">
        <v>5864.6808286985197</v>
      </c>
      <c r="K16" s="818">
        <v>5935.6953717080205</v>
      </c>
      <c r="L16" s="818">
        <v>5984.7410417548781</v>
      </c>
      <c r="M16" s="818">
        <v>6096.8728266035287</v>
      </c>
      <c r="N16" s="818">
        <v>6208.4986816341516</v>
      </c>
      <c r="O16" s="818">
        <v>6312.0801782894459</v>
      </c>
      <c r="P16" s="818">
        <v>6403.001337751869</v>
      </c>
      <c r="Q16" s="818">
        <v>6482.7275869512869</v>
      </c>
      <c r="R16" s="818">
        <v>6555.5227409904764</v>
      </c>
      <c r="S16" s="818">
        <v>6613.7019324746943</v>
      </c>
      <c r="T16" s="818">
        <v>6653.7847659747031</v>
      </c>
      <c r="U16" s="818">
        <v>6674.7144282439322</v>
      </c>
      <c r="V16" s="818">
        <v>6544.3497969529089</v>
      </c>
      <c r="W16" s="818">
        <v>6567.4917160722189</v>
      </c>
      <c r="X16" s="818">
        <v>6583.5649035927445</v>
      </c>
      <c r="Y16" s="818">
        <v>6592.5793891567446</v>
      </c>
    </row>
    <row r="17" spans="2:26">
      <c r="B17" s="816" t="s">
        <v>430</v>
      </c>
      <c r="C17" s="817"/>
      <c r="D17" s="812" t="str">
        <f t="shared" si="0"/>
        <v xml:space="preserve"> Manizales</v>
      </c>
      <c r="E17" s="818">
        <v>1381.3980935676454</v>
      </c>
      <c r="F17" s="818">
        <v>1426.1097090481092</v>
      </c>
      <c r="G17" s="818">
        <v>1468.2622542829311</v>
      </c>
      <c r="H17" s="818">
        <v>1500.9389151787516</v>
      </c>
      <c r="I17" s="818">
        <v>1521.2057712032181</v>
      </c>
      <c r="J17" s="818">
        <v>1537.5100119662984</v>
      </c>
      <c r="K17" s="818">
        <v>1556.1274907450281</v>
      </c>
      <c r="L17" s="818">
        <v>1568.9855150677897</v>
      </c>
      <c r="M17" s="818">
        <v>1598.3824672464664</v>
      </c>
      <c r="N17" s="818">
        <v>1627.6467826827025</v>
      </c>
      <c r="O17" s="818">
        <v>1654.802154443541</v>
      </c>
      <c r="P17" s="818">
        <v>1678.6384376201111</v>
      </c>
      <c r="Q17" s="818">
        <v>1699.5398148546205</v>
      </c>
      <c r="R17" s="818">
        <v>1718.6241062981026</v>
      </c>
      <c r="S17" s="818">
        <v>1733.8766139805948</v>
      </c>
      <c r="T17" s="818">
        <v>1744.38490243044</v>
      </c>
      <c r="U17" s="818">
        <v>1749.8719129304052</v>
      </c>
      <c r="V17" s="818">
        <v>1715.6949591164116</v>
      </c>
      <c r="W17" s="818">
        <v>1721.7619444104691</v>
      </c>
      <c r="X17" s="818">
        <v>1725.9757605513387</v>
      </c>
      <c r="Y17" s="818">
        <v>1728.3390369532792</v>
      </c>
    </row>
    <row r="18" spans="2:26">
      <c r="B18" s="816" t="s">
        <v>431</v>
      </c>
      <c r="C18" s="817"/>
      <c r="D18" s="812" t="str">
        <f t="shared" si="0"/>
        <v xml:space="preserve"> Pereira</v>
      </c>
      <c r="E18" s="818">
        <v>4169.2211024157896</v>
      </c>
      <c r="F18" s="818">
        <v>4304.165990245202</v>
      </c>
      <c r="G18" s="818">
        <v>4431.3873046019307</v>
      </c>
      <c r="H18" s="818">
        <v>4530.0092911224792</v>
      </c>
      <c r="I18" s="818">
        <v>4591.1770343025819</v>
      </c>
      <c r="J18" s="818">
        <v>4640.3851409047447</v>
      </c>
      <c r="K18" s="818">
        <v>4696.5748705413289</v>
      </c>
      <c r="L18" s="818">
        <v>4735.3818926383283</v>
      </c>
      <c r="M18" s="818">
        <v>4824.1053344475704</v>
      </c>
      <c r="N18" s="818">
        <v>4912.4284630465118</v>
      </c>
      <c r="O18" s="818">
        <v>4994.3865528371507</v>
      </c>
      <c r="P18" s="818">
        <v>5066.3272448691296</v>
      </c>
      <c r="Q18" s="818">
        <v>5129.4100473150302</v>
      </c>
      <c r="R18" s="818">
        <v>5187.0086722018832</v>
      </c>
      <c r="S18" s="818">
        <v>5233.0425252893547</v>
      </c>
      <c r="T18" s="818">
        <v>5264.7577695475957</v>
      </c>
      <c r="U18" s="818">
        <v>5281.3182093456207</v>
      </c>
      <c r="V18" s="818">
        <v>5178.1681632285081</v>
      </c>
      <c r="W18" s="818">
        <v>5196.4790348257784</v>
      </c>
      <c r="X18" s="818">
        <v>5209.1968250544023</v>
      </c>
      <c r="Y18" s="818">
        <v>5216.3294697943156</v>
      </c>
    </row>
    <row r="19" spans="2:26">
      <c r="B19" s="816" t="s">
        <v>432</v>
      </c>
      <c r="C19" s="817"/>
      <c r="D19" s="812" t="str">
        <f t="shared" si="0"/>
        <v xml:space="preserve"> Cartago</v>
      </c>
      <c r="E19" s="818">
        <v>3719.2246760985872</v>
      </c>
      <c r="F19" s="818">
        <v>3839.6045610698338</v>
      </c>
      <c r="G19" s="818">
        <v>3953.0945008111144</v>
      </c>
      <c r="H19" s="818">
        <v>4041.07192317918</v>
      </c>
      <c r="I19" s="818">
        <v>4095.6376500207903</v>
      </c>
      <c r="J19" s="818">
        <v>4139.5345794095456</v>
      </c>
      <c r="K19" s="818">
        <v>4189.6595845062056</v>
      </c>
      <c r="L19" s="818">
        <v>4224.2780493569744</v>
      </c>
      <c r="M19" s="818">
        <v>4303.4253063671922</v>
      </c>
      <c r="N19" s="818">
        <v>4382.215457161803</v>
      </c>
      <c r="O19" s="818">
        <v>4455.3275667063463</v>
      </c>
      <c r="P19" s="818">
        <v>4519.5034860083742</v>
      </c>
      <c r="Q19" s="818">
        <v>4575.7775740768384</v>
      </c>
      <c r="R19" s="818">
        <v>4627.1594081715575</v>
      </c>
      <c r="S19" s="818">
        <v>4668.2246906627206</v>
      </c>
      <c r="T19" s="818">
        <v>4696.5168143367082</v>
      </c>
      <c r="U19" s="818">
        <v>4711.2898366425206</v>
      </c>
      <c r="V19" s="818">
        <v>4619.2730816095063</v>
      </c>
      <c r="W19" s="818">
        <v>4635.6076064074305</v>
      </c>
      <c r="X19" s="818">
        <v>4646.9527277338912</v>
      </c>
      <c r="Y19" s="818">
        <v>4653.3155249257115</v>
      </c>
    </row>
    <row r="20" spans="2:26">
      <c r="B20" s="816" t="s">
        <v>433</v>
      </c>
      <c r="C20" s="817"/>
      <c r="D20" s="812" t="str">
        <f t="shared" si="0"/>
        <v xml:space="preserve"> Medellín</v>
      </c>
      <c r="E20" s="818">
        <v>16352.88570324277</v>
      </c>
      <c r="F20" s="818">
        <v>16882.178411089957</v>
      </c>
      <c r="G20" s="818">
        <v>17381.177039751419</v>
      </c>
      <c r="H20" s="818">
        <v>17768.000869378204</v>
      </c>
      <c r="I20" s="818">
        <v>18007.918371563428</v>
      </c>
      <c r="J20" s="818">
        <v>18200.926735277189</v>
      </c>
      <c r="K20" s="818">
        <v>18421.31903491099</v>
      </c>
      <c r="L20" s="818">
        <v>18573.531350172405</v>
      </c>
      <c r="M20" s="818">
        <v>18921.530237126168</v>
      </c>
      <c r="N20" s="818">
        <v>19267.958980397758</v>
      </c>
      <c r="O20" s="818">
        <v>19589.422208631404</v>
      </c>
      <c r="P20" s="818">
        <v>19871.594318316231</v>
      </c>
      <c r="Q20" s="818">
        <v>20119.0232343889</v>
      </c>
      <c r="R20" s="818">
        <v>20344.941626889817</v>
      </c>
      <c r="S20" s="818">
        <v>20525.499654283256</v>
      </c>
      <c r="T20" s="818">
        <v>20649.895974762621</v>
      </c>
      <c r="U20" s="818">
        <v>20714.850788278171</v>
      </c>
      <c r="V20" s="818">
        <v>20310.266605045494</v>
      </c>
      <c r="W20" s="818">
        <v>20382.087116119703</v>
      </c>
      <c r="X20" s="818">
        <v>20431.969951521743</v>
      </c>
      <c r="Y20" s="818">
        <v>20459.946238057866</v>
      </c>
    </row>
    <row r="21" spans="2:26">
      <c r="B21" s="816" t="s">
        <v>434</v>
      </c>
      <c r="C21" s="817"/>
      <c r="D21" s="812" t="str">
        <f t="shared" si="0"/>
        <v xml:space="preserve"> Yumbo</v>
      </c>
      <c r="E21" s="818">
        <v>18923.275022590267</v>
      </c>
      <c r="F21" s="818">
        <v>19535.763341765502</v>
      </c>
      <c r="G21" s="818">
        <v>20113.195879203453</v>
      </c>
      <c r="H21" s="818">
        <v>20560.821689482778</v>
      </c>
      <c r="I21" s="818">
        <v>20838.45005177749</v>
      </c>
      <c r="J21" s="818">
        <v>21061.795974600849</v>
      </c>
      <c r="K21" s="818">
        <v>21316.830111970525</v>
      </c>
      <c r="L21" s="818">
        <v>21492.967556809748</v>
      </c>
      <c r="M21" s="818">
        <v>21895.665818442889</v>
      </c>
      <c r="N21" s="818">
        <v>22296.547137105728</v>
      </c>
      <c r="O21" s="818">
        <v>22668.538795820052</v>
      </c>
      <c r="P21" s="818">
        <v>22995.063455269701</v>
      </c>
      <c r="Q21" s="818">
        <v>23281.383895120638</v>
      </c>
      <c r="R21" s="818">
        <v>23542.812731078844</v>
      </c>
      <c r="S21" s="818">
        <v>23751.751341175343</v>
      </c>
      <c r="T21" s="818">
        <v>23895.700600464941</v>
      </c>
      <c r="U21" s="818">
        <v>23970.865181353078</v>
      </c>
      <c r="V21" s="818">
        <v>23502.687398664617</v>
      </c>
      <c r="W21" s="818">
        <v>23585.796845399811</v>
      </c>
      <c r="X21" s="818">
        <v>23643.52039525818</v>
      </c>
      <c r="Y21" s="818">
        <v>23675.894067638761</v>
      </c>
    </row>
    <row r="22" spans="2:26">
      <c r="B22" s="816" t="s">
        <v>435</v>
      </c>
      <c r="C22" s="817"/>
      <c r="D22" s="812" t="str">
        <f t="shared" si="0"/>
        <v xml:space="preserve"> Buenaventura</v>
      </c>
      <c r="E22" s="818">
        <v>846.61400924795544</v>
      </c>
      <c r="F22" s="818">
        <v>874.01630567367772</v>
      </c>
      <c r="G22" s="818">
        <v>899.8502310912902</v>
      </c>
      <c r="H22" s="818">
        <v>919.87669487364496</v>
      </c>
      <c r="I22" s="818">
        <v>932.29759245097648</v>
      </c>
      <c r="J22" s="818">
        <v>942.28993188191214</v>
      </c>
      <c r="K22" s="818">
        <v>953.69997973440491</v>
      </c>
      <c r="L22" s="818">
        <v>961.58024507832693</v>
      </c>
      <c r="M22" s="818">
        <v>979.59668194728442</v>
      </c>
      <c r="N22" s="818">
        <v>997.53183006623283</v>
      </c>
      <c r="O22" s="818">
        <v>1014.1744751271415</v>
      </c>
      <c r="P22" s="818">
        <v>1028.7829586335633</v>
      </c>
      <c r="Q22" s="818">
        <v>1041.5927336446257</v>
      </c>
      <c r="R22" s="818">
        <v>1053.2888758123734</v>
      </c>
      <c r="S22" s="818">
        <v>1062.6366422095389</v>
      </c>
      <c r="T22" s="818">
        <v>1069.0768307810181</v>
      </c>
      <c r="U22" s="818">
        <v>1072.4396412407921</v>
      </c>
      <c r="V22" s="818">
        <v>1051.4936966741395</v>
      </c>
      <c r="W22" s="818">
        <v>1055.2119548415478</v>
      </c>
      <c r="X22" s="818">
        <v>1057.7944658453396</v>
      </c>
      <c r="Y22" s="818">
        <v>1059.2428411680828</v>
      </c>
    </row>
    <row r="23" spans="2:26">
      <c r="B23" s="816" t="s">
        <v>436</v>
      </c>
      <c r="C23" s="817"/>
      <c r="D23" s="812" t="str">
        <f t="shared" si="0"/>
        <v xml:space="preserve"> Orito</v>
      </c>
      <c r="E23" s="818" t="s">
        <v>446</v>
      </c>
      <c r="F23" s="818" t="s">
        <v>446</v>
      </c>
      <c r="G23" s="818" t="s">
        <v>446</v>
      </c>
      <c r="H23" s="818" t="s">
        <v>446</v>
      </c>
      <c r="I23" s="818" t="s">
        <v>446</v>
      </c>
      <c r="J23" s="818" t="s">
        <v>446</v>
      </c>
      <c r="K23" s="818" t="s">
        <v>446</v>
      </c>
      <c r="L23" s="818" t="s">
        <v>446</v>
      </c>
      <c r="M23" s="818" t="s">
        <v>446</v>
      </c>
      <c r="N23" s="818" t="s">
        <v>446</v>
      </c>
      <c r="O23" s="818" t="s">
        <v>446</v>
      </c>
      <c r="P23" s="818" t="s">
        <v>446</v>
      </c>
      <c r="Q23" s="818" t="s">
        <v>446</v>
      </c>
      <c r="R23" s="818" t="s">
        <v>446</v>
      </c>
      <c r="S23" s="818" t="s">
        <v>446</v>
      </c>
      <c r="T23" s="818" t="s">
        <v>446</v>
      </c>
      <c r="U23" s="818" t="s">
        <v>446</v>
      </c>
      <c r="V23" s="818" t="s">
        <v>446</v>
      </c>
      <c r="W23" s="818" t="s">
        <v>446</v>
      </c>
      <c r="X23" s="818" t="s">
        <v>446</v>
      </c>
      <c r="Y23" s="818" t="s">
        <v>446</v>
      </c>
    </row>
    <row r="24" spans="2:26">
      <c r="B24" s="816" t="s">
        <v>438</v>
      </c>
      <c r="C24" s="817"/>
      <c r="D24" s="812" t="str">
        <f t="shared" si="0"/>
        <v xml:space="preserve"> Import1</v>
      </c>
      <c r="E24" s="818">
        <v>0</v>
      </c>
      <c r="F24" s="818">
        <v>0</v>
      </c>
      <c r="G24" s="818">
        <v>0</v>
      </c>
      <c r="H24" s="818">
        <v>0</v>
      </c>
      <c r="I24" s="818">
        <v>0</v>
      </c>
      <c r="J24" s="818">
        <v>0</v>
      </c>
      <c r="K24" s="818">
        <v>0</v>
      </c>
      <c r="L24" s="818">
        <v>0</v>
      </c>
      <c r="M24" s="818">
        <v>0</v>
      </c>
      <c r="N24" s="818">
        <v>0</v>
      </c>
      <c r="O24" s="818">
        <v>0</v>
      </c>
      <c r="P24" s="818">
        <v>0</v>
      </c>
      <c r="Q24" s="818">
        <v>0</v>
      </c>
      <c r="R24" s="818">
        <v>0</v>
      </c>
      <c r="S24" s="818">
        <v>0</v>
      </c>
      <c r="T24" s="818">
        <v>0</v>
      </c>
      <c r="U24" s="818">
        <v>0</v>
      </c>
      <c r="V24" s="818">
        <v>0</v>
      </c>
      <c r="W24" s="818">
        <v>0</v>
      </c>
      <c r="X24" s="818">
        <v>0</v>
      </c>
      <c r="Y24" s="818">
        <v>0</v>
      </c>
    </row>
    <row r="25" spans="2:26">
      <c r="B25" s="816" t="s">
        <v>439</v>
      </c>
      <c r="C25" s="817"/>
      <c r="D25" s="812" t="str">
        <f t="shared" si="0"/>
        <v xml:space="preserve"> Import2</v>
      </c>
      <c r="E25" s="818">
        <v>0</v>
      </c>
      <c r="F25" s="818">
        <v>0</v>
      </c>
      <c r="G25" s="818">
        <v>0</v>
      </c>
      <c r="H25" s="818">
        <v>0</v>
      </c>
      <c r="I25" s="818">
        <v>0</v>
      </c>
      <c r="J25" s="818">
        <v>0</v>
      </c>
      <c r="K25" s="818">
        <v>0</v>
      </c>
      <c r="L25" s="818">
        <v>0</v>
      </c>
      <c r="M25" s="818">
        <v>0</v>
      </c>
      <c r="N25" s="818">
        <v>0</v>
      </c>
      <c r="O25" s="818">
        <v>0</v>
      </c>
      <c r="P25" s="818">
        <v>0</v>
      </c>
      <c r="Q25" s="818">
        <v>0</v>
      </c>
      <c r="R25" s="818">
        <v>0</v>
      </c>
      <c r="S25" s="818">
        <v>0</v>
      </c>
      <c r="T25" s="818">
        <v>0</v>
      </c>
      <c r="U25" s="818">
        <v>0</v>
      </c>
      <c r="V25" s="818">
        <v>0</v>
      </c>
      <c r="W25" s="818">
        <v>0</v>
      </c>
      <c r="X25" s="818">
        <v>0</v>
      </c>
      <c r="Y25" s="818">
        <v>0</v>
      </c>
    </row>
    <row r="26" spans="2:26">
      <c r="B26" s="816" t="s">
        <v>437</v>
      </c>
      <c r="C26" s="817"/>
      <c r="D26" s="814" t="str">
        <f t="shared" si="0"/>
        <v xml:space="preserve"> Import3</v>
      </c>
      <c r="E26" s="819">
        <v>172.29046910735022</v>
      </c>
      <c r="F26" s="819">
        <v>177.86698267106996</v>
      </c>
      <c r="G26" s="819">
        <v>183.12432436452775</v>
      </c>
      <c r="H26" s="819">
        <v>187.19981662184134</v>
      </c>
      <c r="I26" s="819">
        <v>189.72753556690552</v>
      </c>
      <c r="J26" s="819">
        <v>191.76102996840385</v>
      </c>
      <c r="K26" s="819">
        <v>194.08303559974175</v>
      </c>
      <c r="L26" s="819">
        <v>195.68671165277652</v>
      </c>
      <c r="M26" s="819">
        <v>199.35315270606475</v>
      </c>
      <c r="N26" s="819">
        <v>203.00305106490282</v>
      </c>
      <c r="O26" s="819">
        <v>206.38991815357545</v>
      </c>
      <c r="P26" s="819">
        <v>209.36282250995879</v>
      </c>
      <c r="Q26" s="819">
        <v>211.96968008815554</v>
      </c>
      <c r="R26" s="819">
        <v>214.34990743948123</v>
      </c>
      <c r="S26" s="819">
        <v>216.25222778863798</v>
      </c>
      <c r="T26" s="819">
        <v>217.56284053305214</v>
      </c>
      <c r="U26" s="819">
        <v>218.24719040832554</v>
      </c>
      <c r="V26" s="819">
        <v>213.98457890430518</v>
      </c>
      <c r="W26" s="819">
        <v>214.74126428504218</v>
      </c>
      <c r="X26" s="819">
        <v>215.26681905670654</v>
      </c>
      <c r="Y26" s="819">
        <v>215.56157116460119</v>
      </c>
    </row>
    <row r="27" spans="2:26">
      <c r="C27" s="817"/>
      <c r="D27" s="812"/>
      <c r="E27" s="820"/>
      <c r="F27" s="820"/>
      <c r="G27" s="820"/>
      <c r="H27" s="820"/>
      <c r="I27" s="820"/>
      <c r="J27" s="820"/>
      <c r="K27" s="820"/>
      <c r="L27" s="820"/>
      <c r="M27" s="820"/>
      <c r="N27" s="820"/>
      <c r="O27" s="820"/>
      <c r="P27" s="820"/>
      <c r="Q27" s="820"/>
      <c r="R27" s="820"/>
      <c r="S27" s="820"/>
      <c r="T27" s="820"/>
      <c r="U27" s="820"/>
      <c r="V27" s="820"/>
      <c r="W27" s="820"/>
      <c r="X27" s="820"/>
      <c r="Y27" s="820"/>
    </row>
    <row r="28" spans="2:26">
      <c r="C28" s="817"/>
      <c r="D28" s="814" t="s">
        <v>447</v>
      </c>
      <c r="E28" s="821">
        <v>135.71667446519808</v>
      </c>
      <c r="F28" s="821">
        <v>139.84551899489676</v>
      </c>
      <c r="G28" s="821">
        <v>143.73804902172429</v>
      </c>
      <c r="H28" s="821">
        <v>146.75553902155394</v>
      </c>
      <c r="I28" s="821">
        <v>148.62705935763691</v>
      </c>
      <c r="J28" s="821">
        <v>150.13265638342426</v>
      </c>
      <c r="K28" s="821">
        <v>151.85186680752375</v>
      </c>
      <c r="L28" s="821">
        <v>153.03922679926828</v>
      </c>
      <c r="M28" s="821">
        <v>155.75385573603251</v>
      </c>
      <c r="N28" s="821">
        <v>158.45623647995964</v>
      </c>
      <c r="O28" s="821">
        <v>160.96386915978673</v>
      </c>
      <c r="P28" s="821">
        <v>163.16500428640572</v>
      </c>
      <c r="Q28" s="821">
        <v>165.09511877970965</v>
      </c>
      <c r="R28" s="821">
        <v>166.8574365014664</v>
      </c>
      <c r="S28" s="821">
        <v>168.26591240269084</v>
      </c>
      <c r="T28" s="821">
        <v>169.23628864198363</v>
      </c>
      <c r="U28" s="821">
        <v>169.74298053946336</v>
      </c>
      <c r="V28" s="821">
        <v>166.58694765448905</v>
      </c>
      <c r="W28" s="821">
        <v>167.14719668092098</v>
      </c>
      <c r="X28" s="821">
        <v>167.5363168577571</v>
      </c>
      <c r="Y28" s="821">
        <v>167.75455099534005</v>
      </c>
    </row>
    <row r="29" spans="2:26">
      <c r="D29" s="812"/>
      <c r="E29" s="812"/>
      <c r="F29" s="812"/>
      <c r="G29" s="812"/>
      <c r="H29" s="812"/>
      <c r="I29" s="812"/>
      <c r="J29" s="812"/>
      <c r="K29" s="812"/>
      <c r="L29" s="812"/>
      <c r="M29" s="812"/>
      <c r="N29" s="812"/>
      <c r="O29" s="812"/>
      <c r="P29" s="812"/>
      <c r="Q29" s="812"/>
      <c r="R29" s="812"/>
      <c r="S29" s="812"/>
      <c r="T29" s="812"/>
      <c r="U29" s="812"/>
      <c r="V29" s="812"/>
      <c r="W29" s="812"/>
      <c r="X29" s="812"/>
      <c r="Y29" s="812"/>
    </row>
    <row r="30" spans="2:26">
      <c r="D30" s="822" t="s">
        <v>448</v>
      </c>
      <c r="E30" s="833">
        <v>0.91400000000000003</v>
      </c>
      <c r="F30" s="833">
        <v>0.91400000000000003</v>
      </c>
      <c r="G30" s="833">
        <v>0.91400000000000003</v>
      </c>
      <c r="H30" s="833">
        <v>0.91400000000000003</v>
      </c>
      <c r="I30" s="833">
        <v>0.91400000000000003</v>
      </c>
      <c r="J30" s="833">
        <v>0.91400000000000003</v>
      </c>
      <c r="K30" s="833">
        <v>0.91400000000000003</v>
      </c>
      <c r="L30" s="833">
        <v>0.91400000000000003</v>
      </c>
      <c r="M30" s="833">
        <v>0.91400000000000003</v>
      </c>
      <c r="N30" s="833">
        <v>0.91400000000000003</v>
      </c>
      <c r="O30" s="833">
        <v>0.91400000000000003</v>
      </c>
      <c r="P30" s="833">
        <v>0.91400000000000003</v>
      </c>
      <c r="Q30" s="833">
        <v>0.91400000000000003</v>
      </c>
      <c r="R30" s="833">
        <v>0.91400000000000003</v>
      </c>
      <c r="S30" s="833">
        <v>0.91400000000000003</v>
      </c>
      <c r="T30" s="833">
        <v>0.91400000000000003</v>
      </c>
      <c r="U30" s="833">
        <v>0.91400000000000003</v>
      </c>
      <c r="V30" s="833">
        <v>0.91400000000000003</v>
      </c>
      <c r="W30" s="833">
        <v>0.91400000000000003</v>
      </c>
      <c r="X30" s="833">
        <v>0.91400000000000003</v>
      </c>
      <c r="Y30" s="833">
        <v>0.91400000000000003</v>
      </c>
    </row>
    <row r="31" spans="2:26">
      <c r="C31" s="798" t="s">
        <v>456</v>
      </c>
      <c r="D31" s="834" t="s">
        <v>457</v>
      </c>
      <c r="E31" s="825">
        <v>124.04504046119105</v>
      </c>
      <c r="F31" s="825">
        <v>127.81880436133565</v>
      </c>
      <c r="G31" s="825">
        <v>131.37657680585602</v>
      </c>
      <c r="H31" s="825">
        <v>134.13456266570032</v>
      </c>
      <c r="I31" s="825">
        <v>135.84513225288015</v>
      </c>
      <c r="J31" s="825">
        <v>137.22124793444979</v>
      </c>
      <c r="K31" s="825">
        <v>138.7926062620767</v>
      </c>
      <c r="L31" s="825">
        <v>139.87785329453121</v>
      </c>
      <c r="M31" s="825">
        <v>142.35902414273372</v>
      </c>
      <c r="N31" s="825">
        <v>144.82900014268313</v>
      </c>
      <c r="O31" s="825">
        <v>147.12097641204508</v>
      </c>
      <c r="P31" s="825">
        <v>149.13281391777483</v>
      </c>
      <c r="Q31" s="825">
        <v>150.89693856465462</v>
      </c>
      <c r="R31" s="825">
        <v>152.5076969623403</v>
      </c>
      <c r="S31" s="825">
        <v>153.79504393605944</v>
      </c>
      <c r="T31" s="825">
        <v>154.68196781877305</v>
      </c>
      <c r="U31" s="825">
        <v>155.14508421306951</v>
      </c>
      <c r="V31" s="825">
        <v>152.26047015620301</v>
      </c>
      <c r="W31" s="825">
        <v>152.77253776636178</v>
      </c>
      <c r="X31" s="825">
        <v>153.12819360799</v>
      </c>
      <c r="Y31" s="825">
        <v>153.32765960974081</v>
      </c>
      <c r="Z31" s="825"/>
    </row>
    <row r="32" spans="2:26">
      <c r="D32" s="812"/>
      <c r="E32" s="812"/>
      <c r="F32" s="812"/>
      <c r="G32" s="812"/>
      <c r="H32" s="812"/>
      <c r="I32" s="812"/>
      <c r="J32" s="812"/>
      <c r="K32" s="812"/>
      <c r="L32" s="812"/>
      <c r="M32" s="812"/>
      <c r="N32" s="812"/>
      <c r="O32" s="812"/>
      <c r="P32" s="812"/>
      <c r="Q32" s="812"/>
      <c r="R32" s="812"/>
      <c r="S32" s="812"/>
      <c r="T32" s="812"/>
      <c r="U32" s="812"/>
      <c r="V32" s="812"/>
      <c r="W32" s="812"/>
      <c r="X32" s="812"/>
      <c r="Y32" s="812"/>
    </row>
    <row r="33" spans="4:25">
      <c r="D33" s="812" t="s">
        <v>458</v>
      </c>
      <c r="E33" s="825">
        <v>91.76</v>
      </c>
      <c r="F33" s="825">
        <v>91.76</v>
      </c>
      <c r="G33" s="825">
        <v>91.76</v>
      </c>
      <c r="H33" s="825">
        <v>91.76</v>
      </c>
      <c r="I33" s="825">
        <v>91.76</v>
      </c>
      <c r="J33" s="825">
        <v>91.76</v>
      </c>
      <c r="K33" s="825">
        <v>91.76</v>
      </c>
      <c r="L33" s="825">
        <v>103.896</v>
      </c>
      <c r="M33" s="825">
        <v>103.896</v>
      </c>
      <c r="N33" s="825">
        <v>103.896</v>
      </c>
      <c r="O33" s="825">
        <v>103.896</v>
      </c>
      <c r="P33" s="825">
        <v>103.896</v>
      </c>
      <c r="Q33" s="825">
        <v>103.896</v>
      </c>
      <c r="R33" s="825">
        <v>103.896</v>
      </c>
      <c r="S33" s="825">
        <v>103.896</v>
      </c>
      <c r="T33" s="825">
        <v>103.896</v>
      </c>
      <c r="U33" s="825">
        <v>103.896</v>
      </c>
      <c r="V33" s="825">
        <v>103.896</v>
      </c>
      <c r="W33" s="825">
        <v>103.896</v>
      </c>
      <c r="X33" s="825">
        <v>103.896</v>
      </c>
      <c r="Y33" s="825">
        <v>103.896</v>
      </c>
    </row>
    <row r="34" spans="4:25">
      <c r="D34" s="798" t="s">
        <v>207</v>
      </c>
      <c r="E34" s="835">
        <v>11.671634004007032</v>
      </c>
      <c r="F34" s="835">
        <v>12.026714633561113</v>
      </c>
      <c r="G34" s="835">
        <v>12.361472215868275</v>
      </c>
      <c r="H34" s="835">
        <v>12.620976355853628</v>
      </c>
      <c r="I34" s="835">
        <v>12.781927104756761</v>
      </c>
      <c r="J34" s="835">
        <v>12.91140844897447</v>
      </c>
      <c r="K34" s="835">
        <v>13.059260545447046</v>
      </c>
      <c r="L34" s="835">
        <v>13.161373504737071</v>
      </c>
      <c r="M34" s="835">
        <v>13.39483159329879</v>
      </c>
      <c r="N34" s="835">
        <v>13.627236337276514</v>
      </c>
      <c r="O34" s="835">
        <v>13.842892747741644</v>
      </c>
      <c r="P34" s="835">
        <v>14.032190368630893</v>
      </c>
      <c r="Q34" s="835">
        <v>14.198180215055032</v>
      </c>
      <c r="R34" s="835">
        <v>14.349739539126091</v>
      </c>
      <c r="S34" s="835">
        <v>14.470868466631401</v>
      </c>
      <c r="T34" s="835">
        <v>14.554320823210588</v>
      </c>
      <c r="U34" s="835">
        <v>14.597896326393851</v>
      </c>
      <c r="V34" s="835">
        <v>14.326477498286039</v>
      </c>
      <c r="W34" s="835">
        <v>14.374658914559205</v>
      </c>
      <c r="X34" s="835">
        <v>14.408123249767101</v>
      </c>
      <c r="Y34" s="835">
        <v>14.426891385599248</v>
      </c>
    </row>
    <row r="35" spans="4:25">
      <c r="D35" s="798"/>
    </row>
    <row r="85" spans="4:4">
      <c r="D85" s="830"/>
    </row>
    <row r="86" spans="4:4">
      <c r="D86" s="830"/>
    </row>
  </sheetData>
  <mergeCells count="1">
    <mergeCell ref="C4:C28"/>
  </mergeCells>
  <pageMargins left="0.7" right="0.7" top="0.75" bottom="0.75" header="0.3" footer="0.3"/>
  <pageSetup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topLeftCell="A10" zoomScale="85" zoomScaleNormal="85" workbookViewId="0"/>
  </sheetViews>
  <sheetFormatPr baseColWidth="10" defaultRowHeight="15" outlineLevelCol="1"/>
  <cols>
    <col min="1" max="1" width="14" style="793" customWidth="1" outlineLevel="1"/>
    <col min="2" max="2" width="20.6640625" style="793" customWidth="1"/>
    <col min="3" max="3" width="50.1640625" style="793" bestFit="1" customWidth="1"/>
    <col min="4" max="4" width="18.5" style="793" customWidth="1"/>
    <col min="5" max="25" width="8.6640625" style="793" customWidth="1"/>
    <col min="26" max="16384" width="12" style="793"/>
  </cols>
  <sheetData>
    <row r="1" spans="2:26" ht="36">
      <c r="B1" s="836" t="s">
        <v>212</v>
      </c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</row>
    <row r="2" spans="2:26">
      <c r="E2" s="832"/>
      <c r="F2" s="832"/>
      <c r="G2" s="832"/>
      <c r="H2" s="832"/>
      <c r="I2" s="832"/>
      <c r="J2" s="832"/>
      <c r="K2" s="832"/>
      <c r="L2" s="832"/>
      <c r="M2" s="832"/>
      <c r="N2" s="832"/>
      <c r="O2" s="832"/>
      <c r="P2" s="832"/>
      <c r="Q2" s="832"/>
      <c r="R2" s="832"/>
      <c r="S2" s="832"/>
      <c r="T2" s="832"/>
      <c r="U2" s="832"/>
      <c r="V2" s="832"/>
      <c r="W2" s="832"/>
      <c r="X2" s="832"/>
      <c r="Y2" s="832"/>
    </row>
    <row r="3" spans="2:26">
      <c r="D3" s="814"/>
      <c r="E3" s="815">
        <v>2018</v>
      </c>
      <c r="F3" s="815">
        <v>2019</v>
      </c>
      <c r="G3" s="815">
        <v>2020</v>
      </c>
      <c r="H3" s="815">
        <v>2021</v>
      </c>
      <c r="I3" s="815">
        <v>2022</v>
      </c>
      <c r="J3" s="815">
        <v>2023</v>
      </c>
      <c r="K3" s="815">
        <v>2024</v>
      </c>
      <c r="L3" s="815">
        <v>2025</v>
      </c>
      <c r="M3" s="815">
        <v>2026</v>
      </c>
      <c r="N3" s="815">
        <v>2027</v>
      </c>
      <c r="O3" s="815">
        <v>2028</v>
      </c>
      <c r="P3" s="815">
        <v>2029</v>
      </c>
      <c r="Q3" s="815">
        <v>2030</v>
      </c>
      <c r="R3" s="815">
        <v>2031</v>
      </c>
      <c r="S3" s="815">
        <v>2032</v>
      </c>
      <c r="T3" s="815">
        <v>2033</v>
      </c>
      <c r="U3" s="815">
        <v>2034</v>
      </c>
      <c r="V3" s="815">
        <v>2035</v>
      </c>
      <c r="W3" s="815">
        <v>2036</v>
      </c>
      <c r="X3" s="815">
        <v>2037</v>
      </c>
      <c r="Y3" s="815">
        <v>2038</v>
      </c>
    </row>
    <row r="4" spans="2:26">
      <c r="B4" s="816" t="s">
        <v>418</v>
      </c>
      <c r="C4" s="817" t="s">
        <v>459</v>
      </c>
      <c r="D4" s="812" t="str">
        <f t="shared" ref="D4:D26" si="0">MID(B4,4,15)</f>
        <v xml:space="preserve"> Mamonal</v>
      </c>
      <c r="E4" s="655">
        <v>3128.286248387999</v>
      </c>
      <c r="F4" s="655">
        <v>3313.0050343056964</v>
      </c>
      <c r="G4" s="655">
        <v>3478.9864840101786</v>
      </c>
      <c r="H4" s="655">
        <v>3623.9210519260114</v>
      </c>
      <c r="I4" s="655">
        <v>3766.9115594200739</v>
      </c>
      <c r="J4" s="655">
        <v>3896.9438798349283</v>
      </c>
      <c r="K4" s="655">
        <v>4033.0234819665088</v>
      </c>
      <c r="L4" s="655">
        <v>4111.8412209727258</v>
      </c>
      <c r="M4" s="655">
        <v>4278.1487576706641</v>
      </c>
      <c r="N4" s="655">
        <v>4441.0224990906281</v>
      </c>
      <c r="O4" s="655">
        <v>4604.3718409232733</v>
      </c>
      <c r="P4" s="655">
        <v>4762.6833525855227</v>
      </c>
      <c r="Q4" s="655">
        <v>4917.8138642956928</v>
      </c>
      <c r="R4" s="655">
        <v>5069.0832677824446</v>
      </c>
      <c r="S4" s="655">
        <v>5212.2849425724762</v>
      </c>
      <c r="T4" s="655">
        <v>5347.5537286086546</v>
      </c>
      <c r="U4" s="655">
        <v>5471.7077782809938</v>
      </c>
      <c r="V4" s="655">
        <v>5500.3888638376784</v>
      </c>
      <c r="W4" s="655">
        <v>5615.7525675512516</v>
      </c>
      <c r="X4" s="655">
        <v>5726.5267764113114</v>
      </c>
      <c r="Y4" s="655">
        <v>5832.6870643213633</v>
      </c>
    </row>
    <row r="5" spans="2:26">
      <c r="B5" s="816" t="s">
        <v>546</v>
      </c>
      <c r="C5" s="817"/>
      <c r="D5" s="812" t="str">
        <f t="shared" si="0"/>
        <v xml:space="preserve"> Baranoa</v>
      </c>
      <c r="E5" s="655">
        <v>2860.3017261696305</v>
      </c>
      <c r="F5" s="655">
        <v>3029.19658433314</v>
      </c>
      <c r="G5" s="655">
        <v>3180.9592394758752</v>
      </c>
      <c r="H5" s="655">
        <v>3313.4779931560815</v>
      </c>
      <c r="I5" s="655">
        <v>3444.2192242764413</v>
      </c>
      <c r="J5" s="655">
        <v>3563.1123309197692</v>
      </c>
      <c r="K5" s="655">
        <v>3687.5346791220813</v>
      </c>
      <c r="L5" s="655">
        <v>3759.6004995208509</v>
      </c>
      <c r="M5" s="655">
        <v>3911.6613074271772</v>
      </c>
      <c r="N5" s="655">
        <v>4060.5824759971224</v>
      </c>
      <c r="O5" s="655">
        <v>4209.9385026885257</v>
      </c>
      <c r="P5" s="655">
        <v>4354.6882647390394</v>
      </c>
      <c r="Q5" s="655">
        <v>4496.5295270771094</v>
      </c>
      <c r="R5" s="655">
        <v>4634.8404428805343</v>
      </c>
      <c r="S5" s="655">
        <v>4765.7747516585041</v>
      </c>
      <c r="T5" s="655">
        <v>4889.4557422953176</v>
      </c>
      <c r="U5" s="655">
        <v>5002.9741400352095</v>
      </c>
      <c r="V5" s="655">
        <v>5029.1982614909994</v>
      </c>
      <c r="W5" s="655">
        <v>5134.679337923596</v>
      </c>
      <c r="X5" s="655">
        <v>5235.964078404355</v>
      </c>
      <c r="Y5" s="655">
        <v>5333.0301492974058</v>
      </c>
    </row>
    <row r="6" spans="2:26">
      <c r="B6" s="816" t="s">
        <v>419</v>
      </c>
      <c r="C6" s="817"/>
      <c r="D6" s="812" t="str">
        <f t="shared" si="0"/>
        <v xml:space="preserve"> Galán</v>
      </c>
      <c r="E6" s="655">
        <v>2416.6760578856192</v>
      </c>
      <c r="F6" s="655">
        <v>2559.3757445268375</v>
      </c>
      <c r="G6" s="655">
        <v>2687.6003901329314</v>
      </c>
      <c r="H6" s="655">
        <v>2799.5658154269495</v>
      </c>
      <c r="I6" s="655">
        <v>2910.0294074795893</v>
      </c>
      <c r="J6" s="655">
        <v>3010.4824896295431</v>
      </c>
      <c r="K6" s="655">
        <v>3115.6072417545929</v>
      </c>
      <c r="L6" s="655">
        <v>3176.4958330371696</v>
      </c>
      <c r="M6" s="655">
        <v>3304.9723886563829</v>
      </c>
      <c r="N6" s="655">
        <v>3430.7962551745795</v>
      </c>
      <c r="O6" s="655">
        <v>3556.9875344035017</v>
      </c>
      <c r="P6" s="655">
        <v>3679.2869691559913</v>
      </c>
      <c r="Q6" s="655">
        <v>3799.1290052518566</v>
      </c>
      <c r="R6" s="655">
        <v>3915.9882427610355</v>
      </c>
      <c r="S6" s="655">
        <v>4026.6149666078454</v>
      </c>
      <c r="T6" s="655">
        <v>4131.1133438779352</v>
      </c>
      <c r="U6" s="655">
        <v>4227.0253210786459</v>
      </c>
      <c r="V6" s="655">
        <v>4249.1821466615747</v>
      </c>
      <c r="W6" s="655">
        <v>4338.3033710563268</v>
      </c>
      <c r="X6" s="655">
        <v>4423.8791007457939</v>
      </c>
      <c r="Y6" s="655">
        <v>4505.8904659853615</v>
      </c>
    </row>
    <row r="7" spans="2:26">
      <c r="B7" s="816" t="s">
        <v>420</v>
      </c>
      <c r="C7" s="817"/>
      <c r="D7" s="812" t="str">
        <f t="shared" si="0"/>
        <v xml:space="preserve"> Lisama</v>
      </c>
      <c r="E7" s="655">
        <v>0</v>
      </c>
      <c r="F7" s="655">
        <v>0</v>
      </c>
      <c r="G7" s="655">
        <v>0</v>
      </c>
      <c r="H7" s="655">
        <v>0</v>
      </c>
      <c r="I7" s="655">
        <v>0</v>
      </c>
      <c r="J7" s="655">
        <v>0</v>
      </c>
      <c r="K7" s="655">
        <v>0</v>
      </c>
      <c r="L7" s="655">
        <v>0</v>
      </c>
      <c r="M7" s="655">
        <v>0</v>
      </c>
      <c r="N7" s="655">
        <v>0</v>
      </c>
      <c r="O7" s="655">
        <v>0</v>
      </c>
      <c r="P7" s="655">
        <v>0</v>
      </c>
      <c r="Q7" s="655">
        <v>0</v>
      </c>
      <c r="R7" s="655">
        <v>0</v>
      </c>
      <c r="S7" s="655">
        <v>0</v>
      </c>
      <c r="T7" s="655">
        <v>0</v>
      </c>
      <c r="U7" s="655">
        <v>0</v>
      </c>
      <c r="V7" s="655">
        <v>0</v>
      </c>
      <c r="W7" s="655">
        <v>0</v>
      </c>
      <c r="X7" s="655">
        <v>0</v>
      </c>
      <c r="Y7" s="655">
        <v>0</v>
      </c>
    </row>
    <row r="8" spans="2:26">
      <c r="B8" s="816" t="s">
        <v>421</v>
      </c>
      <c r="C8" s="817"/>
      <c r="D8" s="812" t="str">
        <f t="shared" si="0"/>
        <v xml:space="preserve"> Ayacucho</v>
      </c>
      <c r="E8" s="655">
        <v>0</v>
      </c>
      <c r="F8" s="655">
        <v>0</v>
      </c>
      <c r="G8" s="655">
        <v>0</v>
      </c>
      <c r="H8" s="655">
        <v>0</v>
      </c>
      <c r="I8" s="655">
        <v>0</v>
      </c>
      <c r="J8" s="655">
        <v>0</v>
      </c>
      <c r="K8" s="655">
        <v>0</v>
      </c>
      <c r="L8" s="655">
        <v>0</v>
      </c>
      <c r="M8" s="655">
        <v>0</v>
      </c>
      <c r="N8" s="655">
        <v>0</v>
      </c>
      <c r="O8" s="655">
        <v>0</v>
      </c>
      <c r="P8" s="655">
        <v>0</v>
      </c>
      <c r="Q8" s="655">
        <v>0</v>
      </c>
      <c r="R8" s="655">
        <v>0</v>
      </c>
      <c r="S8" s="655">
        <v>0</v>
      </c>
      <c r="T8" s="655">
        <v>0</v>
      </c>
      <c r="U8" s="655">
        <v>0</v>
      </c>
      <c r="V8" s="655">
        <v>0</v>
      </c>
      <c r="W8" s="655">
        <v>0</v>
      </c>
      <c r="X8" s="655">
        <v>0</v>
      </c>
      <c r="Y8" s="655">
        <v>0</v>
      </c>
    </row>
    <row r="9" spans="2:26">
      <c r="B9" s="816" t="s">
        <v>422</v>
      </c>
      <c r="C9" s="817"/>
      <c r="D9" s="812" t="str">
        <f t="shared" si="0"/>
        <v xml:space="preserve"> Chimitá</v>
      </c>
      <c r="E9" s="655">
        <v>469.28534107751028</v>
      </c>
      <c r="F9" s="655">
        <v>496.99566282235673</v>
      </c>
      <c r="G9" s="655">
        <v>521.89513015123237</v>
      </c>
      <c r="H9" s="655">
        <v>543.63727992200586</v>
      </c>
      <c r="I9" s="655">
        <v>565.08779427783747</v>
      </c>
      <c r="J9" s="655">
        <v>584.59440492397948</v>
      </c>
      <c r="K9" s="655">
        <v>605.00818979833923</v>
      </c>
      <c r="L9" s="655">
        <v>616.83191902118472</v>
      </c>
      <c r="M9" s="655">
        <v>641.78030381917733</v>
      </c>
      <c r="N9" s="655">
        <v>666.21357278048947</v>
      </c>
      <c r="O9" s="655">
        <v>690.71818825045204</v>
      </c>
      <c r="P9" s="655">
        <v>714.46706090722955</v>
      </c>
      <c r="Q9" s="655">
        <v>737.73874045284344</v>
      </c>
      <c r="R9" s="655">
        <v>760.43120142774683</v>
      </c>
      <c r="S9" s="655">
        <v>781.91339374033976</v>
      </c>
      <c r="T9" s="655">
        <v>802.20554520980306</v>
      </c>
      <c r="U9" s="655">
        <v>820.83033556479734</v>
      </c>
      <c r="V9" s="655">
        <v>825.1328871694908</v>
      </c>
      <c r="W9" s="655">
        <v>842.43900647781379</v>
      </c>
      <c r="X9" s="655">
        <v>859.05663934765505</v>
      </c>
      <c r="Y9" s="655">
        <v>874.98212153344514</v>
      </c>
    </row>
    <row r="10" spans="2:26">
      <c r="B10" s="816" t="s">
        <v>423</v>
      </c>
      <c r="C10" s="817"/>
      <c r="D10" s="812" t="str">
        <f t="shared" si="0"/>
        <v xml:space="preserve"> Sebastopol</v>
      </c>
      <c r="E10" s="655">
        <v>45.45583455379591</v>
      </c>
      <c r="F10" s="655">
        <v>48.139906887643114</v>
      </c>
      <c r="G10" s="655">
        <v>50.55171473312209</v>
      </c>
      <c r="H10" s="655">
        <v>52.657699038011977</v>
      </c>
      <c r="I10" s="655">
        <v>54.7354350043938</v>
      </c>
      <c r="J10" s="655">
        <v>56.624880909949788</v>
      </c>
      <c r="K10" s="655">
        <v>58.602197366788396</v>
      </c>
      <c r="L10" s="655">
        <v>59.747465356895447</v>
      </c>
      <c r="M10" s="655">
        <v>62.164011437704481</v>
      </c>
      <c r="N10" s="655">
        <v>64.530662458517767</v>
      </c>
      <c r="O10" s="655">
        <v>66.904224232361955</v>
      </c>
      <c r="P10" s="655">
        <v>69.204583378136647</v>
      </c>
      <c r="Q10" s="655">
        <v>71.458720728315797</v>
      </c>
      <c r="R10" s="655">
        <v>73.656753910697503</v>
      </c>
      <c r="S10" s="655">
        <v>75.737558261781558</v>
      </c>
      <c r="T10" s="655">
        <v>77.703093085048366</v>
      </c>
      <c r="U10" s="655">
        <v>79.507124267935723</v>
      </c>
      <c r="V10" s="655">
        <v>79.923877268259687</v>
      </c>
      <c r="W10" s="655">
        <v>81.600179567072502</v>
      </c>
      <c r="X10" s="655">
        <v>83.209793813008346</v>
      </c>
      <c r="Y10" s="655">
        <v>84.75236508055437</v>
      </c>
    </row>
    <row r="11" spans="2:26">
      <c r="B11" s="816" t="s">
        <v>424</v>
      </c>
      <c r="C11" s="817"/>
      <c r="D11" s="812" t="str">
        <f t="shared" si="0"/>
        <v xml:space="preserve"> Salgar</v>
      </c>
      <c r="E11" s="655">
        <v>0</v>
      </c>
      <c r="F11" s="655">
        <v>0</v>
      </c>
      <c r="G11" s="655">
        <v>0</v>
      </c>
      <c r="H11" s="655">
        <v>0</v>
      </c>
      <c r="I11" s="655">
        <v>0</v>
      </c>
      <c r="J11" s="655">
        <v>0</v>
      </c>
      <c r="K11" s="655">
        <v>0</v>
      </c>
      <c r="L11" s="655">
        <v>0</v>
      </c>
      <c r="M11" s="655">
        <v>0</v>
      </c>
      <c r="N11" s="655">
        <v>0</v>
      </c>
      <c r="O11" s="655">
        <v>0</v>
      </c>
      <c r="P11" s="655">
        <v>0</v>
      </c>
      <c r="Q11" s="655">
        <v>0</v>
      </c>
      <c r="R11" s="655">
        <v>0</v>
      </c>
      <c r="S11" s="655">
        <v>0</v>
      </c>
      <c r="T11" s="655">
        <v>0</v>
      </c>
      <c r="U11" s="655">
        <v>0</v>
      </c>
      <c r="V11" s="655">
        <v>0</v>
      </c>
      <c r="W11" s="655">
        <v>0</v>
      </c>
      <c r="X11" s="655">
        <v>0</v>
      </c>
      <c r="Y11" s="655">
        <v>0</v>
      </c>
    </row>
    <row r="12" spans="2:26">
      <c r="B12" s="816" t="s">
        <v>425</v>
      </c>
      <c r="C12" s="817"/>
      <c r="D12" s="812" t="str">
        <f t="shared" si="0"/>
        <v xml:space="preserve"> Mansilla</v>
      </c>
      <c r="E12" s="655">
        <v>11452.301251704077</v>
      </c>
      <c r="F12" s="655">
        <v>12128.535782437508</v>
      </c>
      <c r="G12" s="655">
        <v>12736.175049844644</v>
      </c>
      <c r="H12" s="655">
        <v>13266.764069443791</v>
      </c>
      <c r="I12" s="655">
        <v>13790.236104267935</v>
      </c>
      <c r="J12" s="655">
        <v>14266.269685471185</v>
      </c>
      <c r="K12" s="655">
        <v>14764.441679362712</v>
      </c>
      <c r="L12" s="655">
        <v>15052.984485041863</v>
      </c>
      <c r="M12" s="655">
        <v>15661.817519958364</v>
      </c>
      <c r="N12" s="655">
        <v>16258.079819706272</v>
      </c>
      <c r="O12" s="655">
        <v>16856.08323863861</v>
      </c>
      <c r="P12" s="655">
        <v>17435.643732536184</v>
      </c>
      <c r="Q12" s="655">
        <v>18003.558946289839</v>
      </c>
      <c r="R12" s="655">
        <v>18557.339080632897</v>
      </c>
      <c r="S12" s="655">
        <v>19081.584174984186</v>
      </c>
      <c r="T12" s="655">
        <v>19576.787863085578</v>
      </c>
      <c r="U12" s="655">
        <v>20031.301761613675</v>
      </c>
      <c r="V12" s="655">
        <v>20136.299963805148</v>
      </c>
      <c r="W12" s="655">
        <v>20558.633402479751</v>
      </c>
      <c r="X12" s="655">
        <v>20964.165220879782</v>
      </c>
      <c r="Y12" s="655">
        <v>21352.805997835549</v>
      </c>
    </row>
    <row r="13" spans="2:26">
      <c r="B13" s="816" t="s">
        <v>426</v>
      </c>
      <c r="C13" s="817"/>
      <c r="D13" s="812" t="str">
        <f t="shared" si="0"/>
        <v xml:space="preserve"> Puente Aranda</v>
      </c>
      <c r="E13" s="655">
        <v>6998.2015091577759</v>
      </c>
      <c r="F13" s="655">
        <v>7411.4307291644645</v>
      </c>
      <c r="G13" s="655">
        <v>7782.7431793638862</v>
      </c>
      <c r="H13" s="655">
        <v>8106.9722400645715</v>
      </c>
      <c r="I13" s="655">
        <v>8426.8522976698587</v>
      </c>
      <c r="J13" s="655">
        <v>8717.7439580591345</v>
      </c>
      <c r="K13" s="655">
        <v>9022.1638229271721</v>
      </c>
      <c r="L13" s="655">
        <v>9198.4847783211808</v>
      </c>
      <c r="M13" s="655">
        <v>9570.5267085964406</v>
      </c>
      <c r="N13" s="655">
        <v>9934.8869916730673</v>
      </c>
      <c r="O13" s="655">
        <v>10300.311227106193</v>
      </c>
      <c r="P13" s="655">
        <v>10654.465473829203</v>
      </c>
      <c r="Q13" s="655">
        <v>11001.50359469361</v>
      </c>
      <c r="R13" s="655">
        <v>11339.904138542779</v>
      </c>
      <c r="S13" s="655">
        <v>11660.256592588803</v>
      </c>
      <c r="T13" s="655">
        <v>11962.862603489539</v>
      </c>
      <c r="U13" s="655">
        <v>12240.604149114633</v>
      </c>
      <c r="V13" s="655">
        <v>12304.765801946278</v>
      </c>
      <c r="W13" s="655">
        <v>12562.84271093962</v>
      </c>
      <c r="X13" s="655">
        <v>12810.652589597528</v>
      </c>
      <c r="Y13" s="655">
        <v>13048.14079498397</v>
      </c>
    </row>
    <row r="14" spans="2:26">
      <c r="B14" s="816" t="s">
        <v>427</v>
      </c>
      <c r="C14" s="817"/>
      <c r="D14" s="812" t="str">
        <f t="shared" si="0"/>
        <v xml:space="preserve"> Tocancipá</v>
      </c>
      <c r="E14" s="655">
        <v>0</v>
      </c>
      <c r="F14" s="655">
        <v>0</v>
      </c>
      <c r="G14" s="655">
        <v>0</v>
      </c>
      <c r="H14" s="655">
        <v>0</v>
      </c>
      <c r="I14" s="655">
        <v>0</v>
      </c>
      <c r="J14" s="655">
        <v>0</v>
      </c>
      <c r="K14" s="655">
        <v>0</v>
      </c>
      <c r="L14" s="655">
        <v>0</v>
      </c>
      <c r="M14" s="655">
        <v>0</v>
      </c>
      <c r="N14" s="655">
        <v>0</v>
      </c>
      <c r="O14" s="655">
        <v>0</v>
      </c>
      <c r="P14" s="655">
        <v>0</v>
      </c>
      <c r="Q14" s="655">
        <v>0</v>
      </c>
      <c r="R14" s="655">
        <v>0</v>
      </c>
      <c r="S14" s="655">
        <v>0</v>
      </c>
      <c r="T14" s="655">
        <v>0</v>
      </c>
      <c r="U14" s="655">
        <v>0</v>
      </c>
      <c r="V14" s="655">
        <v>0</v>
      </c>
      <c r="W14" s="655">
        <v>0</v>
      </c>
      <c r="X14" s="655">
        <v>0</v>
      </c>
      <c r="Y14" s="655">
        <v>0</v>
      </c>
    </row>
    <row r="15" spans="2:26">
      <c r="B15" s="816" t="s">
        <v>445</v>
      </c>
      <c r="C15" s="817"/>
      <c r="D15" s="812" t="str">
        <f t="shared" si="0"/>
        <v xml:space="preserve"> Gualanday</v>
      </c>
      <c r="E15" s="655">
        <v>0</v>
      </c>
      <c r="F15" s="655">
        <v>0</v>
      </c>
      <c r="G15" s="655">
        <v>0</v>
      </c>
      <c r="H15" s="655">
        <v>0</v>
      </c>
      <c r="I15" s="655">
        <v>0</v>
      </c>
      <c r="J15" s="655">
        <v>0</v>
      </c>
      <c r="K15" s="655">
        <v>0</v>
      </c>
      <c r="L15" s="655">
        <v>0</v>
      </c>
      <c r="M15" s="655">
        <v>0</v>
      </c>
      <c r="N15" s="655">
        <v>0</v>
      </c>
      <c r="O15" s="655">
        <v>0</v>
      </c>
      <c r="P15" s="655">
        <v>0</v>
      </c>
      <c r="Q15" s="655">
        <v>0</v>
      </c>
      <c r="R15" s="655">
        <v>0</v>
      </c>
      <c r="S15" s="655">
        <v>0</v>
      </c>
      <c r="T15" s="655">
        <v>0</v>
      </c>
      <c r="U15" s="655">
        <v>0</v>
      </c>
      <c r="V15" s="655">
        <v>0</v>
      </c>
      <c r="W15" s="655">
        <v>0</v>
      </c>
      <c r="X15" s="655">
        <v>0</v>
      </c>
      <c r="Y15" s="655">
        <v>0</v>
      </c>
    </row>
    <row r="16" spans="2:26">
      <c r="B16" s="816" t="s">
        <v>429</v>
      </c>
      <c r="C16" s="817"/>
      <c r="D16" s="812" t="str">
        <f t="shared" si="0"/>
        <v xml:space="preserve"> Neiva</v>
      </c>
      <c r="E16" s="655">
        <v>2.0022853426978391</v>
      </c>
      <c r="F16" s="655">
        <v>2.1205161208929399</v>
      </c>
      <c r="G16" s="655">
        <v>2.2267539129345986</v>
      </c>
      <c r="H16" s="655">
        <v>2.3195204751817893</v>
      </c>
      <c r="I16" s="655">
        <v>2.4110427255665874</v>
      </c>
      <c r="J16" s="655">
        <v>2.4942709817333033</v>
      </c>
      <c r="K16" s="655">
        <v>2.5813698503002769</v>
      </c>
      <c r="L16" s="655">
        <v>2.6318177924085333</v>
      </c>
      <c r="M16" s="655">
        <v>2.7382642991123416</v>
      </c>
      <c r="N16" s="655">
        <v>2.8425129769063258</v>
      </c>
      <c r="O16" s="655">
        <v>2.9470660666561477</v>
      </c>
      <c r="P16" s="655">
        <v>3.0483946517704421</v>
      </c>
      <c r="Q16" s="655">
        <v>3.1476872117024337</v>
      </c>
      <c r="R16" s="655">
        <v>3.2445084375593205</v>
      </c>
      <c r="S16" s="655">
        <v>3.3361658473087052</v>
      </c>
      <c r="T16" s="655">
        <v>3.4227457463650448</v>
      </c>
      <c r="U16" s="655">
        <v>3.5022115669956229</v>
      </c>
      <c r="V16" s="655">
        <v>3.5205691317013481</v>
      </c>
      <c r="W16" s="655">
        <v>3.5944086191024938</v>
      </c>
      <c r="X16" s="655">
        <v>3.6653105625751357</v>
      </c>
      <c r="Y16" s="655">
        <v>3.7332593279953117</v>
      </c>
    </row>
    <row r="17" spans="2:25">
      <c r="B17" s="816" t="s">
        <v>430</v>
      </c>
      <c r="C17" s="817"/>
      <c r="D17" s="812" t="str">
        <f t="shared" si="0"/>
        <v xml:space="preserve"> Manizales</v>
      </c>
      <c r="E17" s="655">
        <v>22.53125326910207</v>
      </c>
      <c r="F17" s="655">
        <v>23.861676836068593</v>
      </c>
      <c r="G17" s="655">
        <v>25.057146107204353</v>
      </c>
      <c r="H17" s="655">
        <v>26.101026749150797</v>
      </c>
      <c r="I17" s="655">
        <v>27.130905437869366</v>
      </c>
      <c r="J17" s="655">
        <v>28.067453730387619</v>
      </c>
      <c r="K17" s="655">
        <v>29.047557127883678</v>
      </c>
      <c r="L17" s="655">
        <v>29.615236137616936</v>
      </c>
      <c r="M17" s="655">
        <v>30.813054026511409</v>
      </c>
      <c r="N17" s="655">
        <v>31.986140255660189</v>
      </c>
      <c r="O17" s="655">
        <v>33.162651962051825</v>
      </c>
      <c r="P17" s="655">
        <v>34.302879064515544</v>
      </c>
      <c r="Q17" s="655">
        <v>35.420195247108609</v>
      </c>
      <c r="R17" s="655">
        <v>36.509702079669815</v>
      </c>
      <c r="S17" s="655">
        <v>37.541101685417665</v>
      </c>
      <c r="T17" s="655">
        <v>38.51536523919431</v>
      </c>
      <c r="U17" s="655">
        <v>39.409575715934928</v>
      </c>
      <c r="V17" s="655">
        <v>39.616149140295775</v>
      </c>
      <c r="W17" s="655">
        <v>40.447047792160376</v>
      </c>
      <c r="X17" s="655">
        <v>41.244890942478399</v>
      </c>
      <c r="Y17" s="655">
        <v>42.00950266407348</v>
      </c>
    </row>
    <row r="18" spans="2:25">
      <c r="B18" s="816" t="s">
        <v>431</v>
      </c>
      <c r="C18" s="817"/>
      <c r="D18" s="812" t="str">
        <f t="shared" si="0"/>
        <v xml:space="preserve"> Pereira</v>
      </c>
      <c r="E18" s="655">
        <v>1.466362546066672</v>
      </c>
      <c r="F18" s="655">
        <v>1.5529481995899694</v>
      </c>
      <c r="G18" s="655">
        <v>1.6307508563365893</v>
      </c>
      <c r="H18" s="655">
        <v>1.6986879327891193</v>
      </c>
      <c r="I18" s="655">
        <v>1.7657137443625981</v>
      </c>
      <c r="J18" s="655">
        <v>1.8266654953517338</v>
      </c>
      <c r="K18" s="655">
        <v>1.8904518678271516</v>
      </c>
      <c r="L18" s="655">
        <v>1.9273971379423562</v>
      </c>
      <c r="M18" s="655">
        <v>2.0053526457121866</v>
      </c>
      <c r="N18" s="655">
        <v>2.0816985856910022</v>
      </c>
      <c r="O18" s="655">
        <v>2.1582674600743683</v>
      </c>
      <c r="P18" s="655">
        <v>2.2324748864031907</v>
      </c>
      <c r="Q18" s="655">
        <v>2.3051912410018689</v>
      </c>
      <c r="R18" s="655">
        <v>2.3760977278213282</v>
      </c>
      <c r="S18" s="655">
        <v>2.4432225226045192</v>
      </c>
      <c r="T18" s="655">
        <v>2.5066288306422089</v>
      </c>
      <c r="U18" s="655">
        <v>2.564825182870472</v>
      </c>
      <c r="V18" s="655">
        <v>2.5782692433884402</v>
      </c>
      <c r="W18" s="655">
        <v>2.6323451817359258</v>
      </c>
      <c r="X18" s="655">
        <v>2.6842698261083076</v>
      </c>
      <c r="Y18" s="655">
        <v>2.7340317269417658</v>
      </c>
    </row>
    <row r="19" spans="2:25">
      <c r="B19" s="816" t="s">
        <v>432</v>
      </c>
      <c r="C19" s="817"/>
      <c r="D19" s="812" t="str">
        <f t="shared" si="0"/>
        <v xml:space="preserve"> Cartago</v>
      </c>
      <c r="E19" s="655">
        <v>7.5299361421955764</v>
      </c>
      <c r="F19" s="655">
        <v>7.9745631845389351</v>
      </c>
      <c r="G19" s="655">
        <v>8.3740885533276241</v>
      </c>
      <c r="H19" s="655">
        <v>8.7229530607764865</v>
      </c>
      <c r="I19" s="655">
        <v>9.0671381208633814</v>
      </c>
      <c r="J19" s="655">
        <v>9.3801321985792274</v>
      </c>
      <c r="K19" s="655">
        <v>9.7076823755600561</v>
      </c>
      <c r="L19" s="655">
        <v>9.8974004814063097</v>
      </c>
      <c r="M19" s="655">
        <v>10.297710757343053</v>
      </c>
      <c r="N19" s="655">
        <v>10.689755722142801</v>
      </c>
      <c r="O19" s="655">
        <v>11.082945480114377</v>
      </c>
      <c r="P19" s="655">
        <v>11.464008937464376</v>
      </c>
      <c r="Q19" s="655">
        <v>11.837415574240548</v>
      </c>
      <c r="R19" s="655">
        <v>12.201528336974523</v>
      </c>
      <c r="S19" s="655">
        <v>12.546221686945307</v>
      </c>
      <c r="T19" s="655">
        <v>12.871820190410137</v>
      </c>
      <c r="U19" s="655">
        <v>13.170664986441647</v>
      </c>
      <c r="V19" s="655">
        <v>13.239701745095678</v>
      </c>
      <c r="W19" s="655">
        <v>13.51738775370119</v>
      </c>
      <c r="X19" s="655">
        <v>13.784026626454063</v>
      </c>
      <c r="Y19" s="655">
        <v>14.03955956855989</v>
      </c>
    </row>
    <row r="20" spans="2:25">
      <c r="B20" s="816" t="s">
        <v>433</v>
      </c>
      <c r="C20" s="817"/>
      <c r="D20" s="812" t="str">
        <f t="shared" si="0"/>
        <v xml:space="preserve"> Medellín</v>
      </c>
      <c r="E20" s="655">
        <v>762.87041509779488</v>
      </c>
      <c r="F20" s="655">
        <v>807.91632384799584</v>
      </c>
      <c r="G20" s="655">
        <v>848.39290667344562</v>
      </c>
      <c r="H20" s="655">
        <v>883.73695296874405</v>
      </c>
      <c r="I20" s="655">
        <v>918.60691663119667</v>
      </c>
      <c r="J20" s="655">
        <v>950.31686974118645</v>
      </c>
      <c r="K20" s="655">
        <v>983.50152559483649</v>
      </c>
      <c r="L20" s="655">
        <v>1002.7221839676839</v>
      </c>
      <c r="M20" s="655">
        <v>1043.2782870480924</v>
      </c>
      <c r="N20" s="655">
        <v>1082.9970176436718</v>
      </c>
      <c r="O20" s="655">
        <v>1122.8317291487442</v>
      </c>
      <c r="P20" s="655">
        <v>1161.4379048715616</v>
      </c>
      <c r="Q20" s="655">
        <v>1199.2683553054544</v>
      </c>
      <c r="R20" s="655">
        <v>1236.1572278275898</v>
      </c>
      <c r="S20" s="655">
        <v>1271.0786871876674</v>
      </c>
      <c r="T20" s="655">
        <v>1304.0656157356443</v>
      </c>
      <c r="U20" s="655">
        <v>1334.34208147097</v>
      </c>
      <c r="V20" s="655">
        <v>1341.3363108690496</v>
      </c>
      <c r="W20" s="655">
        <v>1369.4691444882692</v>
      </c>
      <c r="X20" s="655">
        <v>1396.482774311547</v>
      </c>
      <c r="Y20" s="655">
        <v>1422.3712437400002</v>
      </c>
    </row>
    <row r="21" spans="2:25">
      <c r="B21" s="816" t="s">
        <v>434</v>
      </c>
      <c r="C21" s="817"/>
      <c r="D21" s="812" t="str">
        <f t="shared" si="0"/>
        <v xml:space="preserve"> Yumbo</v>
      </c>
      <c r="E21" s="655">
        <v>1785.0023663008328</v>
      </c>
      <c r="F21" s="655">
        <v>1890.4030373977355</v>
      </c>
      <c r="G21" s="655">
        <v>1985.1121710766674</v>
      </c>
      <c r="H21" s="655">
        <v>2067.8119389837325</v>
      </c>
      <c r="I21" s="655">
        <v>2149.4024246264648</v>
      </c>
      <c r="J21" s="655">
        <v>2223.5989594722478</v>
      </c>
      <c r="K21" s="655">
        <v>2301.2460775821437</v>
      </c>
      <c r="L21" s="655">
        <v>2346.2195357191913</v>
      </c>
      <c r="M21" s="655">
        <v>2441.1147348693498</v>
      </c>
      <c r="N21" s="655">
        <v>2534.0506079828538</v>
      </c>
      <c r="O21" s="655">
        <v>2627.2578590313169</v>
      </c>
      <c r="P21" s="655">
        <v>2717.5905205885492</v>
      </c>
      <c r="Q21" s="655">
        <v>2806.1081013025278</v>
      </c>
      <c r="R21" s="655">
        <v>2892.4225309081644</v>
      </c>
      <c r="S21" s="655">
        <v>2974.1335087607081</v>
      </c>
      <c r="T21" s="655">
        <v>3051.317974627807</v>
      </c>
      <c r="U21" s="655">
        <v>3122.1603639920013</v>
      </c>
      <c r="V21" s="655">
        <v>3138.5258118832035</v>
      </c>
      <c r="W21" s="655">
        <v>3204.3524235687769</v>
      </c>
      <c r="X21" s="655">
        <v>3267.5602662149545</v>
      </c>
      <c r="Y21" s="655">
        <v>3328.1354022736409</v>
      </c>
    </row>
    <row r="22" spans="2:25">
      <c r="B22" s="816" t="s">
        <v>435</v>
      </c>
      <c r="C22" s="817"/>
      <c r="D22" s="812" t="str">
        <f t="shared" si="0"/>
        <v xml:space="preserve"> Buenaventura</v>
      </c>
      <c r="E22" s="655">
        <v>0.34860610246159512</v>
      </c>
      <c r="F22" s="655">
        <v>0.36919056657301985</v>
      </c>
      <c r="G22" s="655">
        <v>0.38768700253447358</v>
      </c>
      <c r="H22" s="655">
        <v>0.40383804205623386</v>
      </c>
      <c r="I22" s="655">
        <v>0.41977244177179601</v>
      </c>
      <c r="J22" s="655">
        <v>0.43426282302677804</v>
      </c>
      <c r="K22" s="655">
        <v>0.44942709379901308</v>
      </c>
      <c r="L22" s="655">
        <v>0.4582102877327367</v>
      </c>
      <c r="M22" s="655">
        <v>0.47674306177415687</v>
      </c>
      <c r="N22" s="655">
        <v>0.49489318477489236</v>
      </c>
      <c r="O22" s="655">
        <v>0.51309630714749765</v>
      </c>
      <c r="P22" s="655">
        <v>0.53073803001854847</v>
      </c>
      <c r="Q22" s="655">
        <v>0.54802527254247746</v>
      </c>
      <c r="R22" s="655">
        <v>0.56488224565303613</v>
      </c>
      <c r="S22" s="655">
        <v>0.58084017716913383</v>
      </c>
      <c r="T22" s="655">
        <v>0.59591409321792332</v>
      </c>
      <c r="U22" s="655">
        <v>0.60974941899202728</v>
      </c>
      <c r="V22" s="655">
        <v>0.61294554641017374</v>
      </c>
      <c r="W22" s="655">
        <v>0.6258013044591203</v>
      </c>
      <c r="X22" s="655">
        <v>0.63814562404428343</v>
      </c>
      <c r="Y22" s="655">
        <v>0.6499757832004649</v>
      </c>
    </row>
    <row r="23" spans="2:25">
      <c r="B23" s="816" t="s">
        <v>436</v>
      </c>
      <c r="C23" s="817"/>
      <c r="D23" s="812" t="str">
        <f t="shared" si="0"/>
        <v xml:space="preserve"> Orito</v>
      </c>
      <c r="E23" s="655">
        <v>54.23083757966095</v>
      </c>
      <c r="F23" s="655">
        <v>57.433055561527794</v>
      </c>
      <c r="G23" s="655">
        <v>60.310449868010714</v>
      </c>
      <c r="H23" s="655">
        <v>62.822983053352075</v>
      </c>
      <c r="I23" s="655">
        <v>65.301814711209374</v>
      </c>
      <c r="J23" s="655">
        <v>67.55600793031077</v>
      </c>
      <c r="K23" s="655">
        <v>69.915034635397419</v>
      </c>
      <c r="L23" s="655">
        <v>71.281390417143683</v>
      </c>
      <c r="M23" s="655">
        <v>74.164437649661764</v>
      </c>
      <c r="N23" s="655">
        <v>76.987957850694926</v>
      </c>
      <c r="O23" s="655">
        <v>79.819722888256791</v>
      </c>
      <c r="P23" s="655">
        <v>82.564153926295617</v>
      </c>
      <c r="Q23" s="655">
        <v>85.253440301076395</v>
      </c>
      <c r="R23" s="655">
        <v>87.875791901889613</v>
      </c>
      <c r="S23" s="655">
        <v>90.358284279521428</v>
      </c>
      <c r="T23" s="655">
        <v>92.70325497039282</v>
      </c>
      <c r="U23" s="655">
        <v>94.85554461655525</v>
      </c>
      <c r="V23" s="655">
        <v>95.352749529703601</v>
      </c>
      <c r="W23" s="655">
        <v>97.352652921505651</v>
      </c>
      <c r="X23" s="655">
        <v>99.272994492485921</v>
      </c>
      <c r="Y23" s="655">
        <v>101.11335080068078</v>
      </c>
    </row>
    <row r="24" spans="2:25">
      <c r="B24" s="816" t="s">
        <v>438</v>
      </c>
      <c r="C24" s="817"/>
      <c r="D24" s="812" t="str">
        <f t="shared" si="0"/>
        <v xml:space="preserve"> Import1</v>
      </c>
      <c r="E24" s="655">
        <v>0</v>
      </c>
      <c r="F24" s="655">
        <v>0</v>
      </c>
      <c r="G24" s="655">
        <v>0</v>
      </c>
      <c r="H24" s="655">
        <v>0</v>
      </c>
      <c r="I24" s="655">
        <v>0</v>
      </c>
      <c r="J24" s="655">
        <v>0</v>
      </c>
      <c r="K24" s="655">
        <v>0</v>
      </c>
      <c r="L24" s="655">
        <v>0</v>
      </c>
      <c r="M24" s="655">
        <v>0</v>
      </c>
      <c r="N24" s="655">
        <v>0</v>
      </c>
      <c r="O24" s="655">
        <v>0</v>
      </c>
      <c r="P24" s="655">
        <v>0</v>
      </c>
      <c r="Q24" s="655">
        <v>0</v>
      </c>
      <c r="R24" s="655">
        <v>0</v>
      </c>
      <c r="S24" s="655">
        <v>0</v>
      </c>
      <c r="T24" s="655">
        <v>0</v>
      </c>
      <c r="U24" s="655">
        <v>0</v>
      </c>
      <c r="V24" s="655">
        <v>0</v>
      </c>
      <c r="W24" s="655">
        <v>0</v>
      </c>
      <c r="X24" s="655">
        <v>0</v>
      </c>
      <c r="Y24" s="655">
        <v>0</v>
      </c>
    </row>
    <row r="25" spans="2:25">
      <c r="B25" s="816" t="s">
        <v>439</v>
      </c>
      <c r="C25" s="817"/>
      <c r="D25" s="812" t="str">
        <f t="shared" si="0"/>
        <v xml:space="preserve"> Import2</v>
      </c>
      <c r="E25" s="655">
        <v>0</v>
      </c>
      <c r="F25" s="655">
        <v>0</v>
      </c>
      <c r="G25" s="655">
        <v>0</v>
      </c>
      <c r="H25" s="655">
        <v>0</v>
      </c>
      <c r="I25" s="655">
        <v>0</v>
      </c>
      <c r="J25" s="655">
        <v>0</v>
      </c>
      <c r="K25" s="655">
        <v>0</v>
      </c>
      <c r="L25" s="655">
        <v>0</v>
      </c>
      <c r="M25" s="655">
        <v>0</v>
      </c>
      <c r="N25" s="655">
        <v>0</v>
      </c>
      <c r="O25" s="655">
        <v>0</v>
      </c>
      <c r="P25" s="655">
        <v>0</v>
      </c>
      <c r="Q25" s="655">
        <v>0</v>
      </c>
      <c r="R25" s="655">
        <v>0</v>
      </c>
      <c r="S25" s="655">
        <v>0</v>
      </c>
      <c r="T25" s="655">
        <v>0</v>
      </c>
      <c r="U25" s="655">
        <v>0</v>
      </c>
      <c r="V25" s="655">
        <v>0</v>
      </c>
      <c r="W25" s="655">
        <v>0</v>
      </c>
      <c r="X25" s="655">
        <v>0</v>
      </c>
      <c r="Y25" s="655">
        <v>0</v>
      </c>
    </row>
    <row r="26" spans="2:25">
      <c r="B26" s="816" t="s">
        <v>437</v>
      </c>
      <c r="C26" s="817"/>
      <c r="D26" s="814" t="str">
        <f t="shared" si="0"/>
        <v xml:space="preserve"> Import3</v>
      </c>
      <c r="E26" s="656">
        <v>87.308777098315659</v>
      </c>
      <c r="F26" s="656">
        <v>92.464178498641544</v>
      </c>
      <c r="G26" s="656">
        <v>97.096630980306699</v>
      </c>
      <c r="H26" s="656">
        <v>101.141676375537</v>
      </c>
      <c r="I26" s="656">
        <v>105.13246409594056</v>
      </c>
      <c r="J26" s="656">
        <v>108.76159582406405</v>
      </c>
      <c r="K26" s="656">
        <v>112.55950391391863</v>
      </c>
      <c r="L26" s="656">
        <v>114.75926437696226</v>
      </c>
      <c r="M26" s="656">
        <v>119.40081777023387</v>
      </c>
      <c r="N26" s="656">
        <v>123.94653579464166</v>
      </c>
      <c r="O26" s="656">
        <v>128.50552756931449</v>
      </c>
      <c r="P26" s="656">
        <v>132.92391622890059</v>
      </c>
      <c r="Q26" s="656">
        <v>137.2535249004313</v>
      </c>
      <c r="R26" s="656">
        <v>141.47537212992495</v>
      </c>
      <c r="S26" s="656">
        <v>145.47205341533834</v>
      </c>
      <c r="T26" s="656">
        <v>149.24733206654176</v>
      </c>
      <c r="U26" s="656">
        <v>152.7124044378061</v>
      </c>
      <c r="V26" s="656">
        <v>153.51287802205584</v>
      </c>
      <c r="W26" s="656">
        <v>156.73261659232085</v>
      </c>
      <c r="X26" s="656">
        <v>159.82426484368821</v>
      </c>
      <c r="Y26" s="656">
        <v>162.78714105701678</v>
      </c>
    </row>
    <row r="27" spans="2:25">
      <c r="C27" s="817"/>
      <c r="D27" s="812"/>
      <c r="E27" s="655"/>
      <c r="F27" s="655"/>
      <c r="G27" s="655"/>
      <c r="H27" s="655"/>
      <c r="I27" s="655"/>
      <c r="J27" s="655"/>
      <c r="K27" s="655"/>
      <c r="L27" s="655"/>
      <c r="M27" s="655"/>
      <c r="N27" s="655"/>
      <c r="O27" s="655"/>
      <c r="P27" s="655"/>
      <c r="Q27" s="655"/>
      <c r="R27" s="655"/>
      <c r="S27" s="655"/>
      <c r="T27" s="655"/>
      <c r="U27" s="655"/>
      <c r="V27" s="655"/>
      <c r="W27" s="655"/>
      <c r="X27" s="655"/>
      <c r="Y27" s="655"/>
    </row>
    <row r="28" spans="2:25">
      <c r="C28" s="817"/>
      <c r="D28" s="812"/>
      <c r="E28" s="812"/>
      <c r="F28" s="812"/>
      <c r="G28" s="812"/>
      <c r="H28" s="812"/>
      <c r="I28" s="812"/>
      <c r="J28" s="812"/>
      <c r="K28" s="812"/>
      <c r="L28" s="812"/>
      <c r="M28" s="812"/>
      <c r="N28" s="812"/>
      <c r="O28" s="812"/>
      <c r="P28" s="812"/>
      <c r="Q28" s="812"/>
      <c r="R28" s="812"/>
      <c r="S28" s="812"/>
      <c r="T28" s="812"/>
      <c r="U28" s="812"/>
      <c r="V28" s="812"/>
      <c r="W28" s="812"/>
      <c r="X28" s="812"/>
      <c r="Y28" s="812"/>
    </row>
    <row r="29" spans="2:25">
      <c r="C29" s="793" t="s">
        <v>460</v>
      </c>
      <c r="D29" s="812" t="s">
        <v>7</v>
      </c>
      <c r="E29" s="657">
        <v>30.093798808415531</v>
      </c>
      <c r="F29" s="657">
        <v>31.870774934691212</v>
      </c>
      <c r="G29" s="657">
        <v>33.467499772742627</v>
      </c>
      <c r="H29" s="657">
        <v>34.861755726618746</v>
      </c>
      <c r="I29" s="657">
        <v>36.237310014931381</v>
      </c>
      <c r="J29" s="657">
        <v>37.488207847945382</v>
      </c>
      <c r="K29" s="657">
        <v>38.797279922339861</v>
      </c>
      <c r="L29" s="657">
        <v>39.555498637589956</v>
      </c>
      <c r="M29" s="657">
        <v>41.155360399693706</v>
      </c>
      <c r="N29" s="657">
        <v>42.722189396877724</v>
      </c>
      <c r="O29" s="657">
        <v>44.293593622156592</v>
      </c>
      <c r="P29" s="657">
        <v>45.816534428316793</v>
      </c>
      <c r="Q29" s="657">
        <v>47.308874335145354</v>
      </c>
      <c r="R29" s="657">
        <v>48.764070769533383</v>
      </c>
      <c r="S29" s="657">
        <v>50.141656465976624</v>
      </c>
      <c r="T29" s="657">
        <v>51.442928571152095</v>
      </c>
      <c r="U29" s="657">
        <v>52.637278031344451</v>
      </c>
      <c r="V29" s="657">
        <v>52.913187187290326</v>
      </c>
      <c r="W29" s="657">
        <v>54.022974404217472</v>
      </c>
      <c r="X29" s="657">
        <v>55.088611142643764</v>
      </c>
      <c r="Y29" s="657">
        <v>56.109862425979756</v>
      </c>
    </row>
    <row r="30" spans="2:25">
      <c r="D30" s="812" t="s">
        <v>461</v>
      </c>
      <c r="E30" s="838">
        <v>28.065000000000001</v>
      </c>
      <c r="F30" s="838">
        <v>28.065000000000001</v>
      </c>
      <c r="G30" s="838">
        <v>28.065000000000001</v>
      </c>
      <c r="H30" s="838">
        <v>28.065000000000001</v>
      </c>
      <c r="I30" s="838">
        <v>28.065000000000001</v>
      </c>
      <c r="J30" s="838">
        <v>28.065000000000001</v>
      </c>
      <c r="K30" s="838">
        <v>28.065000000000001</v>
      </c>
      <c r="L30" s="838">
        <v>32.206000000000003</v>
      </c>
      <c r="M30" s="838">
        <v>32.206000000000003</v>
      </c>
      <c r="N30" s="838">
        <v>32.206000000000003</v>
      </c>
      <c r="O30" s="838">
        <v>32.206000000000003</v>
      </c>
      <c r="P30" s="838">
        <v>32.206000000000003</v>
      </c>
      <c r="Q30" s="838">
        <v>32.206000000000003</v>
      </c>
      <c r="R30" s="838">
        <v>32.206000000000003</v>
      </c>
      <c r="S30" s="838">
        <v>32.206000000000003</v>
      </c>
      <c r="T30" s="838">
        <v>32.206000000000003</v>
      </c>
      <c r="U30" s="838">
        <v>32.206000000000003</v>
      </c>
      <c r="V30" s="838">
        <v>32.206000000000003</v>
      </c>
      <c r="W30" s="838">
        <v>32.206000000000003</v>
      </c>
      <c r="X30" s="838">
        <v>32.206000000000003</v>
      </c>
      <c r="Y30" s="838">
        <v>32.206000000000003</v>
      </c>
    </row>
    <row r="31" spans="2:25">
      <c r="E31" s="835"/>
      <c r="F31" s="835"/>
      <c r="G31" s="835"/>
      <c r="H31" s="835"/>
      <c r="I31" s="835"/>
      <c r="J31" s="835"/>
      <c r="K31" s="835"/>
      <c r="L31" s="835"/>
      <c r="M31" s="835"/>
      <c r="N31" s="835"/>
      <c r="O31" s="835"/>
      <c r="P31" s="835"/>
      <c r="Q31" s="835"/>
      <c r="R31" s="835"/>
      <c r="S31" s="835"/>
      <c r="T31" s="835"/>
      <c r="U31" s="835"/>
      <c r="V31" s="835"/>
      <c r="W31" s="835"/>
      <c r="X31" s="835"/>
      <c r="Y31" s="835"/>
    </row>
  </sheetData>
  <mergeCells count="1">
    <mergeCell ref="C4:C28"/>
  </mergeCells>
  <pageMargins left="0.7" right="0.7" top="0.75" bottom="0.75" header="0.3" footer="0.3"/>
  <pageSetup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5"/>
  <sheetViews>
    <sheetView zoomScale="70" zoomScaleNormal="70" workbookViewId="0"/>
  </sheetViews>
  <sheetFormatPr baseColWidth="10" defaultRowHeight="15"/>
  <cols>
    <col min="1" max="1" width="35.6640625" style="805" customWidth="1"/>
    <col min="2" max="22" width="12.83203125" style="805" customWidth="1"/>
    <col min="23" max="16384" width="12" style="805"/>
  </cols>
  <sheetData>
    <row r="1" spans="1:22">
      <c r="A1" s="839" t="s">
        <v>466</v>
      </c>
    </row>
    <row r="2" spans="1:22">
      <c r="A2" s="839"/>
    </row>
    <row r="3" spans="1:22">
      <c r="A3" s="840" t="s">
        <v>203</v>
      </c>
      <c r="B3" s="841"/>
      <c r="C3" s="841"/>
      <c r="D3" s="841"/>
      <c r="E3" s="841"/>
      <c r="F3" s="841"/>
      <c r="G3" s="841"/>
      <c r="H3" s="841"/>
      <c r="I3" s="841"/>
      <c r="J3" s="841"/>
      <c r="K3" s="841"/>
      <c r="L3" s="841"/>
      <c r="M3" s="841"/>
      <c r="N3" s="841"/>
      <c r="O3" s="841"/>
      <c r="P3" s="841"/>
      <c r="Q3" s="841"/>
      <c r="R3" s="841"/>
      <c r="S3" s="841"/>
      <c r="T3" s="841"/>
      <c r="U3" s="841"/>
      <c r="V3" s="841"/>
    </row>
    <row r="4" spans="1:22">
      <c r="A4" s="842"/>
      <c r="B4" s="843">
        <v>2018</v>
      </c>
      <c r="C4" s="843">
        <v>2019</v>
      </c>
      <c r="D4" s="843">
        <v>2020</v>
      </c>
      <c r="E4" s="843">
        <v>2021</v>
      </c>
      <c r="F4" s="843">
        <v>2022</v>
      </c>
      <c r="G4" s="843">
        <v>2023</v>
      </c>
      <c r="H4" s="843">
        <v>2024</v>
      </c>
      <c r="I4" s="843">
        <v>2025</v>
      </c>
      <c r="J4" s="843">
        <v>2026</v>
      </c>
      <c r="K4" s="843">
        <v>2027</v>
      </c>
      <c r="L4" s="843">
        <v>2028</v>
      </c>
      <c r="M4" s="843">
        <v>2029</v>
      </c>
      <c r="N4" s="843">
        <v>2030</v>
      </c>
      <c r="O4" s="843">
        <v>2031</v>
      </c>
      <c r="P4" s="843">
        <v>2032</v>
      </c>
      <c r="Q4" s="843">
        <v>2033</v>
      </c>
      <c r="R4" s="843">
        <v>2034</v>
      </c>
      <c r="S4" s="843">
        <v>2035</v>
      </c>
      <c r="T4" s="843">
        <v>2036</v>
      </c>
      <c r="U4" s="843">
        <v>2037</v>
      </c>
      <c r="V4" s="843">
        <v>2038</v>
      </c>
    </row>
    <row r="5" spans="1:22">
      <c r="A5" s="841" t="s">
        <v>467</v>
      </c>
      <c r="B5" s="844">
        <v>64.162999999999997</v>
      </c>
      <c r="C5" s="844">
        <v>64.162999999999997</v>
      </c>
      <c r="D5" s="844">
        <v>64.162999999999997</v>
      </c>
      <c r="E5" s="844">
        <v>64.162999999999997</v>
      </c>
      <c r="F5" s="844">
        <v>64.162999999999997</v>
      </c>
      <c r="G5" s="844">
        <v>64.162999999999997</v>
      </c>
      <c r="H5" s="844">
        <v>64.162999999999997</v>
      </c>
      <c r="I5" s="844">
        <v>76.75</v>
      </c>
      <c r="J5" s="844">
        <v>76.75</v>
      </c>
      <c r="K5" s="844">
        <v>76.75</v>
      </c>
      <c r="L5" s="844">
        <v>76.75</v>
      </c>
      <c r="M5" s="844">
        <v>76.75</v>
      </c>
      <c r="N5" s="844">
        <v>76.75</v>
      </c>
      <c r="O5" s="844">
        <v>76.75</v>
      </c>
      <c r="P5" s="844">
        <v>76.75</v>
      </c>
      <c r="Q5" s="844">
        <v>76.75</v>
      </c>
      <c r="R5" s="844">
        <v>76.75</v>
      </c>
      <c r="S5" s="844">
        <v>76.75</v>
      </c>
      <c r="T5" s="844">
        <v>76.75</v>
      </c>
      <c r="U5" s="844">
        <v>76.75</v>
      </c>
      <c r="V5" s="844">
        <v>76.75</v>
      </c>
    </row>
    <row r="6" spans="1:22">
      <c r="A6" s="841" t="s">
        <v>468</v>
      </c>
      <c r="B6" s="844">
        <v>107.4769170127836</v>
      </c>
      <c r="C6" s="844">
        <v>109.06530839835068</v>
      </c>
      <c r="D6" s="844">
        <v>109.62618042980647</v>
      </c>
      <c r="E6" s="844">
        <v>111.0412581043859</v>
      </c>
      <c r="F6" s="844">
        <v>112.46629146000262</v>
      </c>
      <c r="G6" s="844">
        <v>113.75593978411905</v>
      </c>
      <c r="H6" s="844">
        <v>114.85531880917178</v>
      </c>
      <c r="I6" s="844">
        <v>115.43961618897229</v>
      </c>
      <c r="J6" s="844">
        <v>116.34644241268835</v>
      </c>
      <c r="K6" s="844">
        <v>116.87140068992572</v>
      </c>
      <c r="L6" s="844">
        <v>117.09162915081684</v>
      </c>
      <c r="M6" s="844">
        <v>117.01420794497044</v>
      </c>
      <c r="N6" s="844">
        <v>116.79535476098856</v>
      </c>
      <c r="O6" s="844">
        <v>116.57362604557819</v>
      </c>
      <c r="P6" s="844">
        <v>116.42090903805425</v>
      </c>
      <c r="Q6" s="844">
        <v>116.39240420218813</v>
      </c>
      <c r="R6" s="844">
        <v>116.46899623172291</v>
      </c>
      <c r="S6" s="844">
        <v>116.12163413918742</v>
      </c>
      <c r="T6" s="844">
        <v>116.5035811347181</v>
      </c>
      <c r="U6" s="844">
        <v>117.00820692689334</v>
      </c>
      <c r="V6" s="844">
        <v>117.61283679175604</v>
      </c>
    </row>
    <row r="7" spans="1:22">
      <c r="A7" s="841" t="s">
        <v>469</v>
      </c>
      <c r="B7" s="849">
        <v>119.40793322379359</v>
      </c>
      <c r="C7" s="849">
        <v>121.17281165923747</v>
      </c>
      <c r="D7" s="849">
        <v>121.90212786493478</v>
      </c>
      <c r="E7" s="849">
        <v>123.47578839203713</v>
      </c>
      <c r="F7" s="849">
        <v>125.06050825339631</v>
      </c>
      <c r="G7" s="849">
        <v>126.49460115636971</v>
      </c>
      <c r="H7" s="849">
        <v>127.7172628862063</v>
      </c>
      <c r="I7" s="849">
        <v>128.36699813527187</v>
      </c>
      <c r="J7" s="849">
        <v>129.3754676688792</v>
      </c>
      <c r="K7" s="849">
        <v>129.95924095404933</v>
      </c>
      <c r="L7" s="849">
        <v>130.20417064029579</v>
      </c>
      <c r="M7" s="849">
        <v>130.11801579839045</v>
      </c>
      <c r="N7" s="849">
        <v>129.87471255614795</v>
      </c>
      <c r="O7" s="849">
        <v>129.62804742492332</v>
      </c>
      <c r="P7" s="849">
        <v>129.45822541979373</v>
      </c>
      <c r="Q7" s="849">
        <v>129.42649880856914</v>
      </c>
      <c r="R7" s="849">
        <v>129.51176359010719</v>
      </c>
      <c r="S7" s="849">
        <v>129.12542808810298</v>
      </c>
      <c r="T7" s="849">
        <v>129.55020944707681</v>
      </c>
      <c r="U7" s="849">
        <v>130.11131265169229</v>
      </c>
      <c r="V7" s="849">
        <v>130.78371922214876</v>
      </c>
    </row>
    <row r="8" spans="1:22" ht="15.75" thickBot="1">
      <c r="A8" s="845" t="s">
        <v>465</v>
      </c>
      <c r="B8" s="846">
        <v>43.313917012783605</v>
      </c>
      <c r="C8" s="846">
        <v>44.902308398350684</v>
      </c>
      <c r="D8" s="846">
        <v>45.463180429806471</v>
      </c>
      <c r="E8" s="846">
        <v>46.878258104385907</v>
      </c>
      <c r="F8" s="846">
        <v>48.303291460002626</v>
      </c>
      <c r="G8" s="846">
        <v>49.592939784119054</v>
      </c>
      <c r="H8" s="846">
        <v>50.69231880917178</v>
      </c>
      <c r="I8" s="846">
        <v>38.689616188972295</v>
      </c>
      <c r="J8" s="846">
        <v>39.596442412688347</v>
      </c>
      <c r="K8" s="846">
        <v>40.121400689925721</v>
      </c>
      <c r="L8" s="846">
        <v>40.341629150816843</v>
      </c>
      <c r="M8" s="846">
        <v>40.264207944970437</v>
      </c>
      <c r="N8" s="846">
        <v>40.045354760988559</v>
      </c>
      <c r="O8" s="846">
        <v>39.823626045578195</v>
      </c>
      <c r="P8" s="846">
        <v>39.670909038054248</v>
      </c>
      <c r="Q8" s="846">
        <v>39.642404202188132</v>
      </c>
      <c r="R8" s="846">
        <v>39.718996231722912</v>
      </c>
      <c r="S8" s="846">
        <v>39.371634139187421</v>
      </c>
      <c r="T8" s="846">
        <v>39.753581134718104</v>
      </c>
      <c r="U8" s="846">
        <v>40.258206926893337</v>
      </c>
      <c r="V8" s="846">
        <v>40.862836791756038</v>
      </c>
    </row>
    <row r="9" spans="1:22" ht="15.75" thickTop="1">
      <c r="A9" s="841"/>
      <c r="B9" s="847">
        <v>-43.313917012783605</v>
      </c>
      <c r="C9" s="847">
        <v>-44.902308398350684</v>
      </c>
      <c r="D9" s="847">
        <v>-45.463180429806471</v>
      </c>
      <c r="E9" s="847">
        <v>-46.878258104385907</v>
      </c>
      <c r="F9" s="847">
        <v>-48.303291460002626</v>
      </c>
      <c r="G9" s="847">
        <v>-49.592939784119054</v>
      </c>
      <c r="H9" s="847">
        <v>-50.69231880917178</v>
      </c>
      <c r="I9" s="847">
        <v>-38.689616188972295</v>
      </c>
      <c r="J9" s="847">
        <v>-39.596442412688347</v>
      </c>
      <c r="K9" s="847">
        <v>-40.121400689925721</v>
      </c>
      <c r="L9" s="847">
        <v>-40.341629150816843</v>
      </c>
      <c r="M9" s="847">
        <v>-40.264207944970437</v>
      </c>
      <c r="N9" s="847">
        <v>-40.045354760988559</v>
      </c>
      <c r="O9" s="847">
        <v>-39.823626045578195</v>
      </c>
      <c r="P9" s="847">
        <v>-39.670909038054248</v>
      </c>
      <c r="Q9" s="847">
        <v>-39.642404202188132</v>
      </c>
      <c r="R9" s="847">
        <v>-39.718996231722912</v>
      </c>
      <c r="S9" s="847">
        <v>-39.371634139187421</v>
      </c>
      <c r="T9" s="847">
        <v>-39.753581134718104</v>
      </c>
      <c r="U9" s="847">
        <v>-40.258206926893337</v>
      </c>
      <c r="V9" s="847">
        <v>-40.862836791756038</v>
      </c>
    </row>
    <row r="11" spans="1:22">
      <c r="A11" s="839" t="s">
        <v>441</v>
      </c>
      <c r="B11" s="841"/>
      <c r="C11" s="841"/>
      <c r="D11" s="841"/>
      <c r="E11" s="841"/>
      <c r="F11" s="841"/>
      <c r="G11" s="841"/>
      <c r="H11" s="841"/>
      <c r="I11" s="841"/>
      <c r="J11" s="841"/>
      <c r="K11" s="841"/>
      <c r="L11" s="841"/>
      <c r="M11" s="841"/>
      <c r="N11" s="841"/>
      <c r="O11" s="841"/>
      <c r="P11" s="841"/>
      <c r="Q11" s="841"/>
      <c r="R11" s="841"/>
      <c r="S11" s="841"/>
      <c r="T11" s="841"/>
      <c r="U11" s="841"/>
      <c r="V11" s="841"/>
    </row>
    <row r="12" spans="1:22">
      <c r="A12" s="842"/>
      <c r="B12" s="843">
        <v>2018</v>
      </c>
      <c r="C12" s="843">
        <v>2019</v>
      </c>
      <c r="D12" s="843">
        <v>2020</v>
      </c>
      <c r="E12" s="843">
        <v>2021</v>
      </c>
      <c r="F12" s="843">
        <v>2022</v>
      </c>
      <c r="G12" s="843">
        <v>2023</v>
      </c>
      <c r="H12" s="843">
        <v>2024</v>
      </c>
      <c r="I12" s="843">
        <v>2025</v>
      </c>
      <c r="J12" s="843">
        <v>2026</v>
      </c>
      <c r="K12" s="843">
        <v>2027</v>
      </c>
      <c r="L12" s="843">
        <v>2028</v>
      </c>
      <c r="M12" s="843">
        <v>2029</v>
      </c>
      <c r="N12" s="843">
        <v>2030</v>
      </c>
      <c r="O12" s="843">
        <v>2031</v>
      </c>
      <c r="P12" s="843">
        <v>2032</v>
      </c>
      <c r="Q12" s="843">
        <v>2033</v>
      </c>
      <c r="R12" s="843">
        <v>2034</v>
      </c>
      <c r="S12" s="843">
        <v>2035</v>
      </c>
      <c r="T12" s="843">
        <v>2036</v>
      </c>
      <c r="U12" s="843">
        <v>2037</v>
      </c>
      <c r="V12" s="843">
        <v>2038</v>
      </c>
    </row>
    <row r="13" spans="1:22">
      <c r="A13" s="841" t="s">
        <v>467</v>
      </c>
      <c r="B13" s="844">
        <v>61.863999999999997</v>
      </c>
      <c r="C13" s="844">
        <v>61.863999999999997</v>
      </c>
      <c r="D13" s="844">
        <v>61.863999999999997</v>
      </c>
      <c r="E13" s="844">
        <v>61.863999999999997</v>
      </c>
      <c r="F13" s="844">
        <v>61.863999999999997</v>
      </c>
      <c r="G13" s="844">
        <v>61.863999999999997</v>
      </c>
      <c r="H13" s="844">
        <v>61.863999999999997</v>
      </c>
      <c r="I13" s="844">
        <v>74</v>
      </c>
      <c r="J13" s="844">
        <v>74</v>
      </c>
      <c r="K13" s="844">
        <v>74</v>
      </c>
      <c r="L13" s="844">
        <v>74</v>
      </c>
      <c r="M13" s="844">
        <v>74</v>
      </c>
      <c r="N13" s="844">
        <v>74</v>
      </c>
      <c r="O13" s="844">
        <v>74</v>
      </c>
      <c r="P13" s="844">
        <v>74</v>
      </c>
      <c r="Q13" s="844">
        <v>74</v>
      </c>
      <c r="R13" s="844">
        <v>74</v>
      </c>
      <c r="S13" s="844">
        <v>74</v>
      </c>
      <c r="T13" s="844">
        <v>74</v>
      </c>
      <c r="U13" s="844">
        <v>74</v>
      </c>
      <c r="V13" s="844">
        <v>74</v>
      </c>
    </row>
    <row r="14" spans="1:22">
      <c r="A14" s="841" t="s">
        <v>468</v>
      </c>
      <c r="B14" s="844">
        <v>104.92371666512817</v>
      </c>
      <c r="C14" s="844">
        <v>108.11563897319961</v>
      </c>
      <c r="D14" s="844">
        <v>108.69275597955826</v>
      </c>
      <c r="E14" s="844">
        <v>110.97400187476212</v>
      </c>
      <c r="F14" s="844">
        <v>112.3894801333981</v>
      </c>
      <c r="G14" s="844">
        <v>113.52746510716155</v>
      </c>
      <c r="H14" s="844">
        <v>114.82800925351823</v>
      </c>
      <c r="I14" s="844">
        <v>115.72555051883229</v>
      </c>
      <c r="J14" s="844">
        <v>117.77844234268143</v>
      </c>
      <c r="K14" s="844">
        <v>119.82151575924176</v>
      </c>
      <c r="L14" s="844">
        <v>121.71714794671156</v>
      </c>
      <c r="M14" s="844">
        <v>123.38215483302081</v>
      </c>
      <c r="N14" s="844">
        <v>124.84147276896078</v>
      </c>
      <c r="O14" s="844">
        <v>126.17379054406368</v>
      </c>
      <c r="P14" s="844">
        <v>127.23916692964791</v>
      </c>
      <c r="Q14" s="844">
        <v>127.97263486916476</v>
      </c>
      <c r="R14" s="844">
        <v>128.35597734709287</v>
      </c>
      <c r="S14" s="844">
        <v>125.96963933543543</v>
      </c>
      <c r="T14" s="844">
        <v>126.39305969619458</v>
      </c>
      <c r="U14" s="844">
        <v>126.68720866631071</v>
      </c>
      <c r="V14" s="844">
        <v>126.85203906870986</v>
      </c>
    </row>
    <row r="15" spans="1:22">
      <c r="A15" s="841" t="s">
        <v>469</v>
      </c>
      <c r="B15" s="849">
        <v>104.92371666512817</v>
      </c>
      <c r="C15" s="849">
        <v>108.11563897319961</v>
      </c>
      <c r="D15" s="849">
        <v>108.69275597955826</v>
      </c>
      <c r="E15" s="849">
        <v>110.97400187476212</v>
      </c>
      <c r="F15" s="849">
        <v>112.3894801333981</v>
      </c>
      <c r="G15" s="849">
        <v>113.52746510716155</v>
      </c>
      <c r="H15" s="849">
        <v>114.82800925351823</v>
      </c>
      <c r="I15" s="849">
        <v>115.72555051883229</v>
      </c>
      <c r="J15" s="849">
        <v>117.77844234268143</v>
      </c>
      <c r="K15" s="849">
        <v>119.82151575924176</v>
      </c>
      <c r="L15" s="849">
        <v>121.71714794671156</v>
      </c>
      <c r="M15" s="849">
        <v>123.38215483302081</v>
      </c>
      <c r="N15" s="849">
        <v>124.84147276896078</v>
      </c>
      <c r="O15" s="849">
        <v>126.17379054406368</v>
      </c>
      <c r="P15" s="849">
        <v>127.23916692964791</v>
      </c>
      <c r="Q15" s="849">
        <v>127.97263486916476</v>
      </c>
      <c r="R15" s="849">
        <v>128.35597734709287</v>
      </c>
      <c r="S15" s="849">
        <v>125.96963933543543</v>
      </c>
      <c r="T15" s="849">
        <v>126.39305969619458</v>
      </c>
      <c r="U15" s="849">
        <v>126.68720866631071</v>
      </c>
      <c r="V15" s="849">
        <v>126.85203906870986</v>
      </c>
    </row>
    <row r="16" spans="1:22" ht="15.75" thickBot="1">
      <c r="A16" s="845" t="s">
        <v>465</v>
      </c>
      <c r="B16" s="846">
        <v>43.059716665128171</v>
      </c>
      <c r="C16" s="846">
        <v>46.251638973199611</v>
      </c>
      <c r="D16" s="846">
        <v>46.82875597955826</v>
      </c>
      <c r="E16" s="846">
        <v>49.110001874762126</v>
      </c>
      <c r="F16" s="846">
        <v>50.525480133398098</v>
      </c>
      <c r="G16" s="846">
        <v>51.663465107161549</v>
      </c>
      <c r="H16" s="846">
        <v>52.964009253518235</v>
      </c>
      <c r="I16" s="846">
        <v>41.725550518832293</v>
      </c>
      <c r="J16" s="846">
        <v>43.77844234268143</v>
      </c>
      <c r="K16" s="846">
        <v>45.821515759241763</v>
      </c>
      <c r="L16" s="846">
        <v>47.717147946711563</v>
      </c>
      <c r="M16" s="846">
        <v>49.382154833020806</v>
      </c>
      <c r="N16" s="846">
        <v>50.841472768960784</v>
      </c>
      <c r="O16" s="846">
        <v>52.173790544063678</v>
      </c>
      <c r="P16" s="846">
        <v>53.239166929647908</v>
      </c>
      <c r="Q16" s="846">
        <v>53.972634869164764</v>
      </c>
      <c r="R16" s="846">
        <v>54.355977347092875</v>
      </c>
      <c r="S16" s="846">
        <v>51.969639335435431</v>
      </c>
      <c r="T16" s="846">
        <v>52.393059696194584</v>
      </c>
      <c r="U16" s="846">
        <v>52.68720866631071</v>
      </c>
      <c r="V16" s="846">
        <v>52.852039068709857</v>
      </c>
    </row>
    <row r="17" spans="1:22" ht="15.75" thickTop="1"/>
    <row r="19" spans="1:22">
      <c r="A19" s="839" t="s">
        <v>212</v>
      </c>
      <c r="B19" s="841"/>
      <c r="C19" s="841"/>
      <c r="D19" s="841"/>
      <c r="E19" s="841"/>
      <c r="F19" s="841"/>
      <c r="G19" s="841"/>
      <c r="H19" s="841"/>
      <c r="I19" s="841"/>
      <c r="J19" s="841"/>
      <c r="K19" s="841"/>
      <c r="L19" s="841"/>
      <c r="M19" s="841"/>
      <c r="N19" s="841"/>
      <c r="O19" s="841"/>
      <c r="P19" s="841"/>
      <c r="Q19" s="841"/>
      <c r="R19" s="841"/>
      <c r="S19" s="841"/>
      <c r="T19" s="841"/>
      <c r="U19" s="841"/>
      <c r="V19" s="841"/>
    </row>
    <row r="20" spans="1:22">
      <c r="A20" s="842"/>
      <c r="B20" s="843">
        <v>2018</v>
      </c>
      <c r="C20" s="843">
        <v>2019</v>
      </c>
      <c r="D20" s="843">
        <v>2020</v>
      </c>
      <c r="E20" s="843">
        <v>2021</v>
      </c>
      <c r="F20" s="843">
        <v>2022</v>
      </c>
      <c r="G20" s="843">
        <v>2023</v>
      </c>
      <c r="H20" s="843">
        <v>2024</v>
      </c>
      <c r="I20" s="843">
        <v>2025</v>
      </c>
      <c r="J20" s="843">
        <v>2026</v>
      </c>
      <c r="K20" s="843">
        <v>2027</v>
      </c>
      <c r="L20" s="843">
        <v>2028</v>
      </c>
      <c r="M20" s="843">
        <v>2029</v>
      </c>
      <c r="N20" s="843">
        <v>2030</v>
      </c>
      <c r="O20" s="843">
        <v>2031</v>
      </c>
      <c r="P20" s="843">
        <v>2032</v>
      </c>
      <c r="Q20" s="843">
        <v>2033</v>
      </c>
      <c r="R20" s="843">
        <v>2034</v>
      </c>
      <c r="S20" s="843">
        <v>2035</v>
      </c>
      <c r="T20" s="843">
        <v>2036</v>
      </c>
      <c r="U20" s="843">
        <v>2037</v>
      </c>
      <c r="V20" s="843">
        <v>2038</v>
      </c>
    </row>
    <row r="21" spans="1:22">
      <c r="A21" s="841" t="s">
        <v>467</v>
      </c>
      <c r="B21" s="844">
        <v>21.109000000000002</v>
      </c>
      <c r="C21" s="844">
        <v>21.109000000000002</v>
      </c>
      <c r="D21" s="844">
        <v>21.109000000000002</v>
      </c>
      <c r="E21" s="844">
        <v>21.109000000000002</v>
      </c>
      <c r="F21" s="844">
        <v>21.109000000000002</v>
      </c>
      <c r="G21" s="844">
        <v>21.109000000000002</v>
      </c>
      <c r="H21" s="844">
        <v>21.109000000000002</v>
      </c>
      <c r="I21" s="844">
        <v>25.25</v>
      </c>
      <c r="J21" s="844">
        <v>25.25</v>
      </c>
      <c r="K21" s="844">
        <v>25.25</v>
      </c>
      <c r="L21" s="844">
        <v>25.25</v>
      </c>
      <c r="M21" s="844">
        <v>25.25</v>
      </c>
      <c r="N21" s="844">
        <v>25.25</v>
      </c>
      <c r="O21" s="844">
        <v>25.25</v>
      </c>
      <c r="P21" s="844">
        <v>25.25</v>
      </c>
      <c r="Q21" s="844">
        <v>25.25</v>
      </c>
      <c r="R21" s="844">
        <v>25.25</v>
      </c>
      <c r="S21" s="844">
        <v>25.25</v>
      </c>
      <c r="T21" s="844">
        <v>25.25</v>
      </c>
      <c r="U21" s="844">
        <v>25.25</v>
      </c>
      <c r="V21" s="844">
        <v>25.25</v>
      </c>
    </row>
    <row r="22" spans="1:22">
      <c r="A22" s="841" t="s">
        <v>468</v>
      </c>
      <c r="B22" s="844">
        <v>24.106173127161814</v>
      </c>
      <c r="C22" s="844">
        <v>25.531156745477841</v>
      </c>
      <c r="D22" s="844">
        <v>26.811158893914605</v>
      </c>
      <c r="E22" s="844">
        <v>27.929358517955748</v>
      </c>
      <c r="F22" s="844">
        <v>29.032339092672533</v>
      </c>
      <c r="G22" s="844">
        <v>30.035194342887074</v>
      </c>
      <c r="H22" s="844">
        <v>31.085308746266687</v>
      </c>
      <c r="I22" s="844">
        <v>31.693269716644341</v>
      </c>
      <c r="J22" s="844">
        <v>32.975674872869163</v>
      </c>
      <c r="K22" s="844">
        <v>34.231646943425403</v>
      </c>
      <c r="L22" s="844">
        <v>35.490823024365696</v>
      </c>
      <c r="M22" s="844">
        <v>36.711550980697126</v>
      </c>
      <c r="N22" s="844">
        <v>37.907447856552025</v>
      </c>
      <c r="O22" s="844">
        <v>39.073707636354229</v>
      </c>
      <c r="P22" s="844">
        <v>40.178290216263065</v>
      </c>
      <c r="Q22" s="844">
        <v>41.221195596278484</v>
      </c>
      <c r="R22" s="844">
        <v>42.178393698520004</v>
      </c>
      <c r="S22" s="844">
        <v>42.399470415020971</v>
      </c>
      <c r="T22" s="844">
        <v>43.288583296600962</v>
      </c>
      <c r="U22" s="844">
        <v>44.142452063956142</v>
      </c>
      <c r="V22" s="844">
        <v>44.961076717086549</v>
      </c>
    </row>
    <row r="23" spans="1:22">
      <c r="A23" s="841"/>
      <c r="B23" s="841"/>
      <c r="C23" s="841"/>
      <c r="D23" s="841"/>
      <c r="E23" s="841"/>
      <c r="F23" s="841"/>
      <c r="G23" s="841"/>
      <c r="H23" s="841"/>
      <c r="I23" s="841"/>
      <c r="J23" s="841"/>
      <c r="K23" s="841"/>
      <c r="L23" s="841"/>
      <c r="M23" s="841"/>
      <c r="N23" s="841"/>
      <c r="O23" s="841"/>
      <c r="P23" s="841"/>
      <c r="Q23" s="841"/>
      <c r="R23" s="841"/>
      <c r="S23" s="841"/>
      <c r="T23" s="841"/>
      <c r="U23" s="841"/>
      <c r="V23" s="841"/>
    </row>
    <row r="24" spans="1:22" ht="15.75" thickBot="1">
      <c r="A24" s="845" t="s">
        <v>465</v>
      </c>
      <c r="B24" s="846">
        <v>2.9971731271618118</v>
      </c>
      <c r="C24" s="846">
        <v>4.4221567454778388</v>
      </c>
      <c r="D24" s="846">
        <v>5.7021588939146035</v>
      </c>
      <c r="E24" s="846">
        <v>6.8203585179557464</v>
      </c>
      <c r="F24" s="846">
        <v>7.9233390926725313</v>
      </c>
      <c r="G24" s="846">
        <v>8.9261943428870723</v>
      </c>
      <c r="H24" s="846">
        <v>9.9763087462666853</v>
      </c>
      <c r="I24" s="846">
        <v>6.4432697166443411</v>
      </c>
      <c r="J24" s="846">
        <v>7.7256748728691633</v>
      </c>
      <c r="K24" s="846">
        <v>8.9816469434254032</v>
      </c>
      <c r="L24" s="846">
        <v>10.240823024365696</v>
      </c>
      <c r="M24" s="846">
        <v>11.461550980697126</v>
      </c>
      <c r="N24" s="846">
        <v>12.657447856552025</v>
      </c>
      <c r="O24" s="846">
        <v>13.823707636354229</v>
      </c>
      <c r="P24" s="846">
        <v>14.928290216263065</v>
      </c>
      <c r="Q24" s="846">
        <v>15.971195596278484</v>
      </c>
      <c r="R24" s="846">
        <v>16.928393698520004</v>
      </c>
      <c r="S24" s="846">
        <v>17.149470415020971</v>
      </c>
      <c r="T24" s="846">
        <v>18.038583296600962</v>
      </c>
      <c r="U24" s="846">
        <v>18.892452063956142</v>
      </c>
      <c r="V24" s="846">
        <v>19.711076717086549</v>
      </c>
    </row>
    <row r="25" spans="1:22" ht="15.75" thickTop="1"/>
    <row r="28" spans="1:22">
      <c r="A28" s="848"/>
    </row>
    <row r="29" spans="1:22">
      <c r="A29" s="848"/>
      <c r="B29" s="850"/>
      <c r="C29" s="850"/>
      <c r="D29" s="850"/>
      <c r="E29" s="850"/>
      <c r="F29" s="850"/>
      <c r="G29" s="850"/>
      <c r="H29" s="850"/>
      <c r="I29" s="850"/>
      <c r="J29" s="850"/>
      <c r="K29" s="850"/>
      <c r="L29" s="850"/>
      <c r="M29" s="850"/>
      <c r="N29" s="850"/>
      <c r="O29" s="850"/>
      <c r="P29" s="850"/>
      <c r="Q29" s="850"/>
      <c r="R29" s="850"/>
      <c r="S29" s="850"/>
      <c r="T29" s="850"/>
      <c r="U29" s="850"/>
      <c r="V29" s="850"/>
    </row>
    <row r="30" spans="1:22">
      <c r="A30" s="848"/>
      <c r="B30" s="850"/>
      <c r="C30" s="850"/>
      <c r="D30" s="850"/>
      <c r="E30" s="850"/>
      <c r="F30" s="850"/>
      <c r="G30" s="850"/>
      <c r="H30" s="850"/>
      <c r="I30" s="850"/>
      <c r="J30" s="850"/>
      <c r="K30" s="850"/>
      <c r="L30" s="850"/>
      <c r="M30" s="850"/>
      <c r="N30" s="850"/>
      <c r="O30" s="850"/>
      <c r="P30" s="850"/>
      <c r="Q30" s="850"/>
      <c r="R30" s="850"/>
      <c r="S30" s="850"/>
      <c r="T30" s="850"/>
      <c r="U30" s="850"/>
      <c r="V30" s="850"/>
    </row>
    <row r="31" spans="1:22">
      <c r="A31" s="848"/>
      <c r="B31" s="850"/>
      <c r="C31" s="850"/>
      <c r="D31" s="850"/>
      <c r="E31" s="850"/>
      <c r="F31" s="850"/>
      <c r="G31" s="850"/>
      <c r="H31" s="850"/>
      <c r="I31" s="850"/>
      <c r="J31" s="850"/>
      <c r="K31" s="850"/>
      <c r="L31" s="850"/>
      <c r="M31" s="850"/>
      <c r="N31" s="850"/>
      <c r="O31" s="850"/>
      <c r="P31" s="850"/>
      <c r="Q31" s="850"/>
      <c r="R31" s="850"/>
      <c r="S31" s="850"/>
      <c r="T31" s="850"/>
      <c r="U31" s="850"/>
      <c r="V31" s="850"/>
    </row>
    <row r="75" spans="1:1">
      <c r="A75" s="848"/>
    </row>
  </sheetData>
  <pageMargins left="0.7" right="0.7" top="0.75" bottom="0.75" header="0.3" footer="0.3"/>
  <pageSetup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46"/>
  <sheetViews>
    <sheetView showGridLines="0" zoomScaleNormal="100" workbookViewId="0">
      <selection activeCell="A2" sqref="A2"/>
    </sheetView>
  </sheetViews>
  <sheetFormatPr baseColWidth="10" defaultColWidth="10.6640625" defaultRowHeight="11.25"/>
  <cols>
    <col min="1" max="1" width="18.1640625" style="7" customWidth="1"/>
    <col min="2" max="34" width="8.5" style="7" customWidth="1"/>
    <col min="35" max="35" width="8.5" style="8" customWidth="1"/>
    <col min="36" max="36" width="8.5" style="9" customWidth="1"/>
    <col min="37" max="37" width="11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8" s="7" customFormat="1" ht="12.75">
      <c r="A1" s="1" t="s">
        <v>300</v>
      </c>
      <c r="AI1" s="8"/>
      <c r="AJ1" s="9"/>
    </row>
    <row r="2" spans="1:38" s="7" customFormat="1" ht="12.75">
      <c r="A2" s="133"/>
      <c r="AI2" s="8"/>
      <c r="AJ2" s="9"/>
    </row>
    <row r="3" spans="1:38" s="7" customFormat="1" ht="12.75">
      <c r="A3" s="1" t="s">
        <v>16</v>
      </c>
      <c r="AI3" s="8"/>
      <c r="AJ3" s="9"/>
    </row>
    <row r="4" spans="1:38" s="10" customFormat="1"/>
    <row r="5" spans="1:38" s="10" customFormat="1"/>
    <row r="6" spans="1:38" s="10" customFormat="1">
      <c r="A6" s="193"/>
      <c r="B6" s="130">
        <v>2018</v>
      </c>
      <c r="C6" s="130">
        <v>2019</v>
      </c>
      <c r="D6" s="130">
        <v>2020</v>
      </c>
      <c r="E6" s="130">
        <v>2021</v>
      </c>
      <c r="F6" s="130">
        <v>2022</v>
      </c>
      <c r="G6" s="130">
        <v>2023</v>
      </c>
      <c r="H6" s="130">
        <v>2024</v>
      </c>
      <c r="I6" s="130">
        <v>2025</v>
      </c>
      <c r="J6" s="130">
        <v>2026</v>
      </c>
      <c r="K6" s="130">
        <v>2027</v>
      </c>
      <c r="L6" s="130">
        <v>2028</v>
      </c>
      <c r="M6" s="130">
        <v>2029</v>
      </c>
      <c r="N6" s="130">
        <v>2030</v>
      </c>
      <c r="O6" s="130">
        <v>2031</v>
      </c>
      <c r="P6" s="130">
        <v>2032</v>
      </c>
      <c r="Q6" s="130">
        <v>2033</v>
      </c>
      <c r="R6" s="130">
        <v>2034</v>
      </c>
      <c r="S6" s="130">
        <v>2035</v>
      </c>
      <c r="T6" s="130">
        <v>2036</v>
      </c>
      <c r="U6" s="130">
        <v>2037</v>
      </c>
      <c r="V6" s="130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8" s="10" customFormat="1">
      <c r="A7" s="670" t="s">
        <v>126</v>
      </c>
      <c r="B7" s="671">
        <v>10.751754665075318</v>
      </c>
      <c r="C7" s="671">
        <v>10.040425644741317</v>
      </c>
      <c r="D7" s="671">
        <v>10.064359979503545</v>
      </c>
      <c r="E7" s="671">
        <v>9.648407874706237</v>
      </c>
      <c r="F7" s="671">
        <v>9.3903181333415304</v>
      </c>
      <c r="G7" s="671">
        <v>9.1828331071044094</v>
      </c>
      <c r="H7" s="671">
        <v>8.94569725346045</v>
      </c>
      <c r="I7" s="671">
        <v>5.7255505188322857</v>
      </c>
      <c r="J7" s="671">
        <v>7.7784423426814318</v>
      </c>
      <c r="K7" s="671">
        <v>8.0352277591814847</v>
      </c>
      <c r="L7" s="671">
        <v>7.6896019466503054</v>
      </c>
      <c r="M7" s="671">
        <v>7.3860208329586348</v>
      </c>
      <c r="N7" s="671">
        <v>7.1199187688979544</v>
      </c>
      <c r="O7" s="671">
        <v>6.8770085440001747</v>
      </c>
      <c r="P7" s="671">
        <v>6.6827389295838584</v>
      </c>
      <c r="Q7" s="671">
        <v>6.5490268691003077</v>
      </c>
      <c r="R7" s="671">
        <v>6.4791113470282511</v>
      </c>
      <c r="S7" s="671">
        <v>6.9142373353720137</v>
      </c>
      <c r="T7" s="671">
        <v>6.8370176961309914</v>
      </c>
      <c r="U7" s="671">
        <v>6.7834006662469255</v>
      </c>
      <c r="V7" s="671">
        <v>6.7533390686460297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8" s="10" customFormat="1">
      <c r="A8" s="670" t="s">
        <v>203</v>
      </c>
      <c r="B8" s="671">
        <v>43.313917012783598</v>
      </c>
      <c r="C8" s="671">
        <v>44.902308398350684</v>
      </c>
      <c r="D8" s="671">
        <v>45.463180429806464</v>
      </c>
      <c r="E8" s="671">
        <v>46.878258104385907</v>
      </c>
      <c r="F8" s="671">
        <v>48.147870836635917</v>
      </c>
      <c r="G8" s="671">
        <v>47.829369243999913</v>
      </c>
      <c r="H8" s="671">
        <v>47.557034158090275</v>
      </c>
      <c r="I8" s="671">
        <v>33.970486464868301</v>
      </c>
      <c r="J8" s="671">
        <v>34.877312688584354</v>
      </c>
      <c r="K8" s="671">
        <v>35.402270965821721</v>
      </c>
      <c r="L8" s="671">
        <v>35.622499426712835</v>
      </c>
      <c r="M8" s="671">
        <v>35.545078220866429</v>
      </c>
      <c r="N8" s="671">
        <v>35.326225036884559</v>
      </c>
      <c r="O8" s="671">
        <v>35.104496321474187</v>
      </c>
      <c r="P8" s="671">
        <v>34.951779313950247</v>
      </c>
      <c r="Q8" s="671">
        <v>34.923274478084132</v>
      </c>
      <c r="R8" s="671">
        <v>34.999866507618904</v>
      </c>
      <c r="S8" s="671">
        <v>34.652504415083413</v>
      </c>
      <c r="T8" s="671">
        <v>35.034451410614096</v>
      </c>
      <c r="U8" s="671">
        <v>35.539077202789343</v>
      </c>
      <c r="V8" s="671">
        <v>36.143707067652038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38" s="10" customFormat="1">
      <c r="A9" s="670" t="s">
        <v>212</v>
      </c>
      <c r="B9" s="671">
        <v>0.96190899142995934</v>
      </c>
      <c r="C9" s="671">
        <v>0.60789260172249582</v>
      </c>
      <c r="D9" s="671">
        <v>0.28989474295210582</v>
      </c>
      <c r="E9" s="671">
        <v>1.2094360697120464E-2</v>
      </c>
      <c r="F9" s="671">
        <v>0</v>
      </c>
      <c r="G9" s="671">
        <v>0</v>
      </c>
      <c r="H9" s="671">
        <v>0</v>
      </c>
      <c r="I9" s="671">
        <v>0.92299446180730316</v>
      </c>
      <c r="J9" s="671">
        <v>0</v>
      </c>
      <c r="K9" s="671">
        <v>0</v>
      </c>
      <c r="L9" s="671">
        <v>0</v>
      </c>
      <c r="M9" s="671">
        <v>0</v>
      </c>
      <c r="N9" s="671">
        <v>0</v>
      </c>
      <c r="O9" s="671">
        <v>0</v>
      </c>
      <c r="P9" s="671">
        <v>0</v>
      </c>
      <c r="Q9" s="671">
        <v>0</v>
      </c>
      <c r="R9" s="671">
        <v>0</v>
      </c>
      <c r="S9" s="671">
        <v>0</v>
      </c>
      <c r="T9" s="671">
        <v>0</v>
      </c>
      <c r="U9" s="671">
        <v>0</v>
      </c>
      <c r="V9" s="671">
        <v>0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8" s="10" customFormat="1">
      <c r="A10" s="189"/>
      <c r="B10" s="672"/>
      <c r="C10" s="672"/>
      <c r="D10" s="672"/>
      <c r="E10" s="672"/>
      <c r="F10" s="672"/>
      <c r="G10" s="672"/>
      <c r="H10" s="672"/>
      <c r="I10" s="672"/>
      <c r="J10" s="672"/>
      <c r="K10" s="672"/>
      <c r="L10" s="672"/>
      <c r="M10" s="672"/>
      <c r="N10" s="672"/>
      <c r="O10" s="672"/>
      <c r="P10" s="672"/>
      <c r="Q10" s="672"/>
      <c r="R10" s="672"/>
      <c r="S10" s="672"/>
      <c r="T10" s="672"/>
      <c r="U10" s="672"/>
      <c r="V10" s="672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8" s="10" customFormat="1">
      <c r="A11" s="189" t="s">
        <v>7</v>
      </c>
      <c r="B11" s="131">
        <v>55.027580669288874</v>
      </c>
      <c r="C11" s="131">
        <v>55.5506266448145</v>
      </c>
      <c r="D11" s="131">
        <v>55.817435152262114</v>
      </c>
      <c r="E11" s="131">
        <v>56.538760339789263</v>
      </c>
      <c r="F11" s="131">
        <v>57.538188969977448</v>
      </c>
      <c r="G11" s="131">
        <v>57.012202351104321</v>
      </c>
      <c r="H11" s="131">
        <v>56.502731411550727</v>
      </c>
      <c r="I11" s="131">
        <v>40.619031445507893</v>
      </c>
      <c r="J11" s="131">
        <v>42.655755031265784</v>
      </c>
      <c r="K11" s="131">
        <v>43.437498725003209</v>
      </c>
      <c r="L11" s="131">
        <v>43.312101373363141</v>
      </c>
      <c r="M11" s="131">
        <v>42.931099053825065</v>
      </c>
      <c r="N11" s="131">
        <v>42.446143805782512</v>
      </c>
      <c r="O11" s="131">
        <v>41.981504865474363</v>
      </c>
      <c r="P11" s="131">
        <v>41.634518243534103</v>
      </c>
      <c r="Q11" s="131">
        <v>41.472301347184441</v>
      </c>
      <c r="R11" s="131">
        <v>41.478977854647155</v>
      </c>
      <c r="S11" s="131">
        <v>41.566741750455428</v>
      </c>
      <c r="T11" s="131">
        <v>41.871469106745089</v>
      </c>
      <c r="U11" s="131">
        <v>42.32247786903627</v>
      </c>
      <c r="V11" s="131">
        <v>42.897046136298066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8" s="10" customFormat="1" ht="12">
      <c r="A12" s="13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8" s="10" customFormat="1"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8" s="10" customFormat="1" ht="12">
      <c r="T14" s="13"/>
      <c r="U14" s="16"/>
      <c r="V14" s="16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 s="17"/>
      <c r="AL14" s="17"/>
    </row>
    <row r="15" spans="1:38" s="7" customFormat="1" ht="14.25">
      <c r="B15" s="18"/>
      <c r="C15" s="18"/>
      <c r="D15" s="18"/>
      <c r="E15" s="18"/>
      <c r="T15" s="13"/>
      <c r="U15" s="16"/>
      <c r="V15" s="16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 s="17"/>
      <c r="AL15" s="17"/>
    </row>
    <row r="16" spans="1:38" s="7" customFormat="1" ht="12">
      <c r="T16" s="13"/>
      <c r="U16" s="16"/>
      <c r="V16" s="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 s="17"/>
      <c r="AL16" s="17"/>
    </row>
    <row r="17" spans="20:38" s="7" customFormat="1" ht="12">
      <c r="T17" s="13"/>
      <c r="U17" s="16"/>
      <c r="V17" s="16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 s="17"/>
      <c r="AL17" s="17"/>
    </row>
    <row r="18" spans="20:38" s="7" customFormat="1" ht="12">
      <c r="T18" s="13"/>
      <c r="U18" s="16"/>
      <c r="V18" s="16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 s="17"/>
      <c r="AL18" s="17"/>
    </row>
    <row r="19" spans="20:38" s="7" customFormat="1" ht="12">
      <c r="T19" s="13"/>
      <c r="U19" s="16"/>
      <c r="V19" s="16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 s="17"/>
      <c r="AL19" s="17"/>
    </row>
    <row r="20" spans="20:38" s="7" customFormat="1" ht="12">
      <c r="T20" s="13"/>
      <c r="U20" s="16"/>
      <c r="V20" s="16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 s="17"/>
      <c r="AL20" s="17"/>
    </row>
    <row r="21" spans="20:38" s="7" customFormat="1" ht="12">
      <c r="T21" s="13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</row>
    <row r="22" spans="20:38" s="7" customFormat="1"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</row>
    <row r="23" spans="20:38" s="7" customFormat="1"/>
    <row r="24" spans="20:38" s="7" customFormat="1"/>
    <row r="25" spans="20:38" s="7" customFormat="1"/>
    <row r="26" spans="20:38" s="7" customFormat="1"/>
    <row r="27" spans="20:38" s="7" customFormat="1"/>
    <row r="28" spans="20:38" s="7" customFormat="1"/>
    <row r="29" spans="20:38" s="7" customFormat="1"/>
    <row r="30" spans="20:38" s="7" customFormat="1"/>
    <row r="31" spans="20:38" s="7" customFormat="1"/>
    <row r="32" spans="20:38" s="7" customFormat="1"/>
    <row r="33" spans="1:22" s="7" customFormat="1"/>
    <row r="34" spans="1:22" s="7" customFormat="1"/>
    <row r="35" spans="1:22" s="7" customFormat="1"/>
    <row r="36" spans="1:22" s="7" customFormat="1"/>
    <row r="37" spans="1:22" s="7" customFormat="1"/>
    <row r="38" spans="1:22" s="7" customFormat="1"/>
    <row r="39" spans="1:22" s="7" customFormat="1"/>
    <row r="40" spans="1:22" s="7" customFormat="1"/>
    <row r="41" spans="1:22" s="7" customForma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</row>
    <row r="42" spans="1:22" s="7" customForma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</row>
    <row r="43" spans="1:2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</row>
    <row r="44" spans="1:22" ht="15">
      <c r="A44" s="78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</row>
    <row r="45" spans="1:22" ht="15">
      <c r="A45" s="787"/>
      <c r="B45" s="227"/>
      <c r="C45" s="227"/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</row>
    <row r="46" spans="1:22" ht="15">
      <c r="A46" s="787"/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</row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49"/>
  <sheetViews>
    <sheetView showGridLines="0" zoomScaleNormal="100" workbookViewId="0">
      <selection activeCell="A5" sqref="A5"/>
    </sheetView>
  </sheetViews>
  <sheetFormatPr baseColWidth="10" defaultColWidth="10.6640625" defaultRowHeight="11.25"/>
  <cols>
    <col min="1" max="1" width="18.1640625" style="7" customWidth="1"/>
    <col min="2" max="2" width="12.1640625" style="7" customWidth="1"/>
    <col min="3" max="34" width="8.5" style="7" customWidth="1"/>
    <col min="35" max="35" width="8.5" style="8" customWidth="1"/>
    <col min="36" max="36" width="8.5" style="9" customWidth="1"/>
    <col min="37" max="37" width="11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8" s="7" customFormat="1" ht="12.75">
      <c r="A1" s="1" t="s">
        <v>300</v>
      </c>
      <c r="AI1" s="8"/>
      <c r="AJ1" s="9"/>
    </row>
    <row r="2" spans="1:38" s="7" customFormat="1" ht="12.75">
      <c r="A2" s="133"/>
      <c r="AI2" s="8"/>
      <c r="AJ2" s="9"/>
    </row>
    <row r="3" spans="1:38" s="7" customFormat="1" ht="12.75">
      <c r="A3" s="1" t="s">
        <v>16</v>
      </c>
      <c r="AI3" s="8"/>
      <c r="AJ3" s="9"/>
    </row>
    <row r="4" spans="1:38" s="10" customFormat="1"/>
    <row r="5" spans="1:38" s="10" customFormat="1"/>
    <row r="6" spans="1:38" s="10" customFormat="1">
      <c r="A6" s="193"/>
      <c r="B6" s="130">
        <v>2018</v>
      </c>
      <c r="C6" s="130">
        <v>2019</v>
      </c>
      <c r="D6" s="130">
        <v>2020</v>
      </c>
      <c r="E6" s="130">
        <v>2021</v>
      </c>
      <c r="F6" s="130">
        <v>2022</v>
      </c>
      <c r="G6" s="130">
        <v>2023</v>
      </c>
      <c r="H6" s="130">
        <v>2024</v>
      </c>
      <c r="I6" s="130">
        <v>2025</v>
      </c>
      <c r="J6" s="130">
        <v>2026</v>
      </c>
      <c r="K6" s="130">
        <v>2027</v>
      </c>
      <c r="L6" s="130">
        <v>2028</v>
      </c>
      <c r="M6" s="130">
        <v>2029</v>
      </c>
      <c r="N6" s="130">
        <v>2030</v>
      </c>
      <c r="O6" s="130">
        <v>2031</v>
      </c>
      <c r="P6" s="130">
        <v>2032</v>
      </c>
      <c r="Q6" s="130">
        <v>2033</v>
      </c>
      <c r="R6" s="130">
        <v>2034</v>
      </c>
      <c r="S6" s="130">
        <v>2035</v>
      </c>
      <c r="T6" s="130">
        <v>2036</v>
      </c>
      <c r="U6" s="130">
        <v>2037</v>
      </c>
      <c r="V6" s="130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8" s="10" customFormat="1">
      <c r="A7" s="670" t="s">
        <v>126</v>
      </c>
      <c r="B7" s="457">
        <v>32.245262000052854</v>
      </c>
      <c r="C7" s="457">
        <v>36.148513328458286</v>
      </c>
      <c r="D7" s="457">
        <v>36.70169600005471</v>
      </c>
      <c r="E7" s="457">
        <v>39.398894000055883</v>
      </c>
      <c r="F7" s="457">
        <v>41.072462000056561</v>
      </c>
      <c r="G7" s="457">
        <v>42.417932000057142</v>
      </c>
      <c r="H7" s="457">
        <v>43.955612000057776</v>
      </c>
      <c r="I7" s="457">
        <v>0</v>
      </c>
      <c r="J7" s="457">
        <v>0</v>
      </c>
      <c r="K7" s="457">
        <v>1.7862880000602819</v>
      </c>
      <c r="L7" s="457">
        <v>4.0275460000612515</v>
      </c>
      <c r="M7" s="457">
        <v>5.9961340000621677</v>
      </c>
      <c r="N7" s="457">
        <v>7.7215540000628282</v>
      </c>
      <c r="O7" s="457">
        <v>9.2967820000635069</v>
      </c>
      <c r="P7" s="457">
        <v>10.55642800006405</v>
      </c>
      <c r="Q7" s="457">
        <v>11.423608000064451</v>
      </c>
      <c r="R7" s="457">
        <v>11.876866000064613</v>
      </c>
      <c r="S7" s="457">
        <v>9.0554020000634221</v>
      </c>
      <c r="T7" s="457">
        <v>9.5560420000635933</v>
      </c>
      <c r="U7" s="457">
        <v>9.903808000063778</v>
      </c>
      <c r="V7" s="457">
        <v>10.098700000063825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8" s="10" customFormat="1" ht="15">
      <c r="A8" s="670" t="s">
        <v>203</v>
      </c>
      <c r="B8" s="457">
        <v>0</v>
      </c>
      <c r="C8" s="457">
        <v>0</v>
      </c>
      <c r="D8" s="457">
        <v>0</v>
      </c>
      <c r="E8" s="457">
        <v>0</v>
      </c>
      <c r="F8" s="457">
        <v>0.15542062336670642</v>
      </c>
      <c r="G8" s="457">
        <v>1.7635705401191371</v>
      </c>
      <c r="H8" s="457">
        <v>3.1352846510814998</v>
      </c>
      <c r="I8" s="457">
        <v>0</v>
      </c>
      <c r="J8" s="457">
        <v>0</v>
      </c>
      <c r="K8" s="457">
        <v>0</v>
      </c>
      <c r="L8" s="457">
        <v>0</v>
      </c>
      <c r="M8" s="457">
        <v>0</v>
      </c>
      <c r="N8" s="457">
        <v>0</v>
      </c>
      <c r="O8" s="457">
        <v>0</v>
      </c>
      <c r="P8" s="457">
        <v>0</v>
      </c>
      <c r="Q8" s="457">
        <v>0</v>
      </c>
      <c r="R8" s="457">
        <v>0</v>
      </c>
      <c r="S8" s="457">
        <v>0</v>
      </c>
      <c r="T8" s="457">
        <v>0</v>
      </c>
      <c r="U8" s="457">
        <v>0</v>
      </c>
      <c r="V8" s="457">
        <v>0</v>
      </c>
      <c r="W8" s="673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38" s="10" customFormat="1">
      <c r="A9" s="670" t="s">
        <v>212</v>
      </c>
      <c r="B9" s="457">
        <v>2.0352641357318526</v>
      </c>
      <c r="C9" s="457">
        <v>3.8142641437553455</v>
      </c>
      <c r="D9" s="457">
        <v>5.4122641509624998</v>
      </c>
      <c r="E9" s="457">
        <v>6.8082641572586278</v>
      </c>
      <c r="F9" s="457">
        <v>7.9233390926725331</v>
      </c>
      <c r="G9" s="457">
        <v>8.9261943428870723</v>
      </c>
      <c r="H9" s="457">
        <v>9.9763087462666888</v>
      </c>
      <c r="I9" s="457">
        <v>4.7394049789410957</v>
      </c>
      <c r="J9" s="457">
        <v>6.9448045969732197</v>
      </c>
      <c r="K9" s="457">
        <v>8.2007766675294622</v>
      </c>
      <c r="L9" s="457">
        <v>9.4599527484697532</v>
      </c>
      <c r="M9" s="457">
        <v>10.680680704801183</v>
      </c>
      <c r="N9" s="457">
        <v>11.876577580656084</v>
      </c>
      <c r="O9" s="457">
        <v>13.042837360458288</v>
      </c>
      <c r="P9" s="457">
        <v>14.147419940367122</v>
      </c>
      <c r="Q9" s="457">
        <v>15.190325320382545</v>
      </c>
      <c r="R9" s="457">
        <v>16.147523422624065</v>
      </c>
      <c r="S9" s="457">
        <v>16.368600139125032</v>
      </c>
      <c r="T9" s="457">
        <v>17.257713020705022</v>
      </c>
      <c r="U9" s="457">
        <v>18.111581788060203</v>
      </c>
      <c r="V9" s="457">
        <v>18.930206441190609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8" s="10" customFormat="1">
      <c r="A10" s="189"/>
      <c r="B10" s="672"/>
      <c r="C10" s="672"/>
      <c r="D10" s="672"/>
      <c r="E10" s="672"/>
      <c r="F10" s="672"/>
      <c r="G10" s="672"/>
      <c r="H10" s="672"/>
      <c r="I10" s="672"/>
      <c r="J10" s="672"/>
      <c r="K10" s="672"/>
      <c r="L10" s="672"/>
      <c r="M10" s="672"/>
      <c r="N10" s="672"/>
      <c r="O10" s="672"/>
      <c r="P10" s="672"/>
      <c r="Q10" s="672"/>
      <c r="R10" s="672"/>
      <c r="S10" s="672"/>
      <c r="T10" s="672"/>
      <c r="U10" s="672"/>
      <c r="V10" s="672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8" s="10" customFormat="1">
      <c r="A11" s="189" t="s">
        <v>7</v>
      </c>
      <c r="B11" s="131">
        <v>34.280526135784704</v>
      </c>
      <c r="C11" s="131">
        <v>39.962777472213631</v>
      </c>
      <c r="D11" s="131">
        <v>42.11396015101721</v>
      </c>
      <c r="E11" s="131">
        <v>46.20715815731451</v>
      </c>
      <c r="F11" s="131">
        <v>49.151221716095804</v>
      </c>
      <c r="G11" s="131">
        <v>53.107696883063355</v>
      </c>
      <c r="H11" s="131">
        <v>57.067205397405964</v>
      </c>
      <c r="I11" s="131">
        <v>4.7394049789410957</v>
      </c>
      <c r="J11" s="131">
        <v>6.9448045969732197</v>
      </c>
      <c r="K11" s="131">
        <v>9.9870646675897436</v>
      </c>
      <c r="L11" s="131">
        <v>13.487498748531005</v>
      </c>
      <c r="M11" s="131">
        <v>16.67681470486335</v>
      </c>
      <c r="N11" s="131">
        <v>19.598131580718913</v>
      </c>
      <c r="O11" s="131">
        <v>22.339619360521795</v>
      </c>
      <c r="P11" s="131">
        <v>24.703847940431174</v>
      </c>
      <c r="Q11" s="131">
        <v>26.613933320446996</v>
      </c>
      <c r="R11" s="131">
        <v>28.024389422688678</v>
      </c>
      <c r="S11" s="131">
        <v>25.424002139188453</v>
      </c>
      <c r="T11" s="131">
        <v>26.813755020768617</v>
      </c>
      <c r="U11" s="131">
        <v>28.015389788123983</v>
      </c>
      <c r="V11" s="131">
        <v>29.028906441254435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8" s="10" customFormat="1" ht="12">
      <c r="A12" s="13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8" s="10" customFormat="1"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8" s="10" customFormat="1" ht="12">
      <c r="T14" s="13"/>
      <c r="U14" s="16"/>
      <c r="V14" s="16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 s="17"/>
      <c r="AL14" s="17"/>
    </row>
    <row r="15" spans="1:38" s="7" customFormat="1" ht="14.25">
      <c r="B15" s="18"/>
      <c r="C15" s="18"/>
      <c r="D15" s="18"/>
      <c r="E15" s="18"/>
      <c r="T15" s="13"/>
      <c r="U15" s="16"/>
      <c r="V15" s="16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 s="17"/>
      <c r="AL15" s="17"/>
    </row>
    <row r="16" spans="1:38" s="7" customFormat="1" ht="12">
      <c r="T16" s="13"/>
      <c r="U16" s="16"/>
      <c r="V16" s="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 s="17"/>
      <c r="AL16" s="17"/>
    </row>
    <row r="17" spans="20:38" s="7" customFormat="1" ht="12">
      <c r="T17" s="13"/>
      <c r="U17" s="16"/>
      <c r="V17" s="16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 s="17"/>
      <c r="AL17" s="17"/>
    </row>
    <row r="18" spans="20:38" s="7" customFormat="1" ht="12">
      <c r="T18" s="13"/>
      <c r="U18" s="16"/>
      <c r="V18" s="16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 s="17"/>
      <c r="AL18" s="17"/>
    </row>
    <row r="19" spans="20:38" s="7" customFormat="1" ht="12">
      <c r="T19" s="13"/>
      <c r="U19" s="16"/>
      <c r="V19" s="16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 s="17"/>
      <c r="AL19" s="17"/>
    </row>
    <row r="20" spans="20:38" s="7" customFormat="1" ht="12">
      <c r="T20" s="13"/>
      <c r="U20" s="16"/>
      <c r="V20" s="16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 s="17"/>
      <c r="AL20" s="17"/>
    </row>
    <row r="21" spans="20:38" s="7" customFormat="1" ht="12">
      <c r="T21" s="13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</row>
    <row r="22" spans="20:38" s="7" customFormat="1"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</row>
    <row r="23" spans="20:38" s="7" customFormat="1"/>
    <row r="24" spans="20:38" s="7" customFormat="1"/>
    <row r="25" spans="20:38" s="7" customFormat="1"/>
    <row r="26" spans="20:38" s="7" customFormat="1"/>
    <row r="27" spans="20:38" s="7" customFormat="1"/>
    <row r="28" spans="20:38" s="7" customFormat="1"/>
    <row r="29" spans="20:38" s="7" customFormat="1"/>
    <row r="30" spans="20:38" s="7" customFormat="1"/>
    <row r="31" spans="20:38" s="7" customFormat="1"/>
    <row r="32" spans="20:38" s="7" customFormat="1"/>
    <row r="33" spans="1:22" s="7" customFormat="1"/>
    <row r="34" spans="1:22" s="7" customFormat="1"/>
    <row r="35" spans="1:22" s="7" customFormat="1"/>
    <row r="36" spans="1:22" s="7" customFormat="1"/>
    <row r="37" spans="1:22" s="7" customFormat="1"/>
    <row r="38" spans="1:22" s="7" customFormat="1"/>
    <row r="39" spans="1:22" s="7" customFormat="1"/>
    <row r="40" spans="1:22" s="7" customFormat="1"/>
    <row r="41" spans="1:22" s="7" customFormat="1"/>
    <row r="42" spans="1:22"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</row>
    <row r="48" spans="1:22">
      <c r="A48" s="589"/>
      <c r="B48" s="674"/>
      <c r="C48" s="674"/>
      <c r="D48" s="674"/>
      <c r="E48" s="674"/>
      <c r="F48" s="674"/>
      <c r="G48" s="674"/>
      <c r="H48" s="674"/>
      <c r="I48" s="674"/>
      <c r="J48" s="674"/>
      <c r="K48" s="674"/>
      <c r="L48" s="674"/>
      <c r="M48" s="674"/>
      <c r="N48" s="674"/>
      <c r="O48" s="674"/>
      <c r="P48" s="674"/>
      <c r="Q48" s="674"/>
      <c r="R48" s="674"/>
      <c r="S48" s="674"/>
      <c r="T48" s="674"/>
      <c r="U48" s="674"/>
      <c r="V48" s="674"/>
    </row>
    <row r="49" spans="1:22">
      <c r="A49" s="589"/>
      <c r="B49" s="674"/>
      <c r="C49" s="674"/>
      <c r="D49" s="674"/>
      <c r="E49" s="674"/>
      <c r="F49" s="674"/>
      <c r="G49" s="674"/>
      <c r="H49" s="674"/>
      <c r="I49" s="674"/>
      <c r="J49" s="674"/>
      <c r="K49" s="674"/>
      <c r="L49" s="674"/>
      <c r="M49" s="674"/>
      <c r="N49" s="674"/>
      <c r="O49" s="674"/>
      <c r="P49" s="674"/>
      <c r="Q49" s="674"/>
      <c r="R49" s="674"/>
      <c r="S49" s="674"/>
      <c r="T49" s="674"/>
      <c r="U49" s="674"/>
      <c r="V49" s="674"/>
    </row>
  </sheetData>
  <pageMargins left="0.75" right="0.75" top="1" bottom="1" header="0.5" footer="0.5"/>
  <pageSetup paperSize="9" scale="82" orientation="landscape" horizontalDpi="355" verticalDpi="46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49"/>
  <sheetViews>
    <sheetView showGridLines="0" zoomScaleNormal="100" workbookViewId="0">
      <selection activeCell="H43" sqref="H43"/>
    </sheetView>
  </sheetViews>
  <sheetFormatPr baseColWidth="10" defaultColWidth="9.33203125" defaultRowHeight="11.25"/>
  <cols>
    <col min="1" max="1" width="30.6640625" style="7" customWidth="1"/>
    <col min="2" max="5" width="9.6640625" style="7" customWidth="1"/>
    <col min="6" max="50" width="8.5" style="7" customWidth="1"/>
    <col min="51" max="51" width="8.5" style="8" customWidth="1"/>
    <col min="52" max="52" width="8.5" style="9" customWidth="1"/>
    <col min="53" max="53" width="11.83203125" style="7" customWidth="1"/>
    <col min="54" max="54" width="14.83203125" style="7" bestFit="1" customWidth="1"/>
    <col min="55" max="59" width="9.33203125" style="7"/>
    <col min="60" max="60" width="19.6640625" style="7" customWidth="1"/>
    <col min="61" max="16384" width="9.33203125" style="7"/>
  </cols>
  <sheetData>
    <row r="1" spans="1:52" ht="12.75">
      <c r="A1" s="1" t="s">
        <v>259</v>
      </c>
    </row>
    <row r="2" spans="1:52" ht="12.75">
      <c r="A2" s="138" t="s">
        <v>258</v>
      </c>
      <c r="AY2" s="7"/>
      <c r="AZ2" s="7"/>
    </row>
    <row r="3" spans="1:52" ht="12.75">
      <c r="A3" s="1" t="s">
        <v>36</v>
      </c>
      <c r="AY3" s="7"/>
      <c r="AZ3" s="7"/>
    </row>
    <row r="4" spans="1:52" ht="12.75">
      <c r="A4" s="132"/>
      <c r="AY4" s="7"/>
      <c r="AZ4" s="7"/>
    </row>
    <row r="5" spans="1:52" ht="15">
      <c r="B5" s="34"/>
      <c r="C5" s="34"/>
      <c r="D5" s="34"/>
      <c r="G5" s="18" t="s">
        <v>37</v>
      </c>
      <c r="AY5" s="7"/>
      <c r="AZ5" s="7"/>
    </row>
    <row r="6" spans="1:52">
      <c r="A6" s="192"/>
      <c r="B6" s="220">
        <v>2014</v>
      </c>
      <c r="C6" s="220">
        <v>2015</v>
      </c>
      <c r="D6" s="220">
        <v>2016</v>
      </c>
      <c r="E6" s="220">
        <v>2017</v>
      </c>
      <c r="AY6" s="7"/>
      <c r="AZ6" s="7"/>
    </row>
    <row r="7" spans="1:52">
      <c r="A7" s="218" t="s">
        <v>9</v>
      </c>
      <c r="B7" s="219">
        <v>21.706333333333298</v>
      </c>
      <c r="C7" s="219">
        <v>21.906500000000001</v>
      </c>
      <c r="D7" s="219">
        <v>22.111499999999999</v>
      </c>
      <c r="E7" s="219">
        <v>22.470833333333299</v>
      </c>
      <c r="AY7" s="7"/>
      <c r="AZ7" s="7"/>
    </row>
    <row r="8" spans="1:52">
      <c r="A8" s="19" t="s">
        <v>10</v>
      </c>
      <c r="B8" s="219">
        <v>7.0785113370867601</v>
      </c>
      <c r="C8" s="219">
        <v>6.75014487716183</v>
      </c>
      <c r="D8" s="219">
        <v>6.3083290630383999</v>
      </c>
      <c r="E8" s="219">
        <v>5.7590500551384203</v>
      </c>
      <c r="AY8" s="7"/>
      <c r="AZ8" s="7"/>
    </row>
    <row r="9" spans="1:52">
      <c r="A9" s="19" t="s">
        <v>38</v>
      </c>
      <c r="B9" s="219">
        <v>21.485852449690451</v>
      </c>
      <c r="C9" s="219">
        <v>21.965030923222113</v>
      </c>
      <c r="D9" s="219">
        <v>21.724718369592178</v>
      </c>
      <c r="E9" s="219">
        <v>22.012142572495691</v>
      </c>
      <c r="AY9" s="7"/>
      <c r="AZ9" s="7"/>
    </row>
    <row r="10" spans="1:52">
      <c r="A10" s="19" t="s">
        <v>12</v>
      </c>
      <c r="B10" s="219">
        <v>7.4853563966145682</v>
      </c>
      <c r="C10" s="219">
        <v>8.0995579129347739</v>
      </c>
      <c r="D10" s="219">
        <v>8.663771427139821</v>
      </c>
      <c r="E10" s="219">
        <v>8.5439079756806695</v>
      </c>
      <c r="AY10" s="7"/>
      <c r="AZ10" s="7"/>
    </row>
    <row r="11" spans="1:52">
      <c r="A11" s="19" t="s">
        <v>13</v>
      </c>
      <c r="B11" s="219">
        <v>2.334076820339249</v>
      </c>
      <c r="C11" s="219">
        <v>2.1735631467615475</v>
      </c>
      <c r="D11" s="219">
        <v>2.1434207729578758</v>
      </c>
      <c r="E11" s="219">
        <v>2.1810788122728555</v>
      </c>
      <c r="AY11" s="7"/>
      <c r="AZ11" s="7"/>
    </row>
    <row r="12" spans="1:52">
      <c r="A12" s="193" t="s">
        <v>39</v>
      </c>
      <c r="B12" s="221">
        <v>27.528823256354269</v>
      </c>
      <c r="C12" s="221">
        <v>28.230207923317522</v>
      </c>
      <c r="D12" s="221">
        <v>29.080996024822017</v>
      </c>
      <c r="E12" s="221">
        <v>30.070151037504917</v>
      </c>
      <c r="AY12" s="7"/>
      <c r="AZ12" s="7"/>
    </row>
    <row r="13" spans="1:52" ht="14.25">
      <c r="A13" s="35"/>
      <c r="B13" s="222"/>
      <c r="C13" s="222"/>
      <c r="D13" s="139"/>
      <c r="AY13" s="7"/>
      <c r="AZ13" s="7"/>
    </row>
    <row r="14" spans="1:52" ht="12.75">
      <c r="A14" s="158"/>
      <c r="B14" s="227"/>
      <c r="C14" s="227"/>
      <c r="AY14" s="7"/>
      <c r="AZ14" s="7"/>
    </row>
    <row r="15" spans="1:52">
      <c r="A15" s="227"/>
      <c r="B15" s="227"/>
      <c r="C15" s="227"/>
      <c r="AY15" s="7"/>
      <c r="AZ15" s="7"/>
    </row>
    <row r="16" spans="1:52">
      <c r="B16" s="227"/>
      <c r="C16" s="227"/>
      <c r="AY16" s="7"/>
      <c r="AZ16" s="7"/>
    </row>
    <row r="17" spans="1:52">
      <c r="AY17" s="7"/>
      <c r="AZ17" s="7"/>
    </row>
    <row r="18" spans="1:52">
      <c r="AY18" s="7"/>
      <c r="AZ18" s="7"/>
    </row>
    <row r="19" spans="1:52">
      <c r="AY19" s="7"/>
      <c r="AZ19" s="7"/>
    </row>
    <row r="20" spans="1:52">
      <c r="AY20" s="7"/>
      <c r="AZ20" s="7"/>
    </row>
    <row r="21" spans="1:52">
      <c r="AY21" s="7"/>
      <c r="AZ21" s="7"/>
    </row>
    <row r="22" spans="1:52">
      <c r="AY22" s="7"/>
      <c r="AZ22" s="7"/>
    </row>
    <row r="23" spans="1:52">
      <c r="AY23" s="7"/>
      <c r="AZ23" s="7"/>
    </row>
    <row r="24" spans="1:52">
      <c r="AY24" s="7"/>
      <c r="AZ24" s="7"/>
    </row>
    <row r="25" spans="1:52">
      <c r="AY25" s="7"/>
      <c r="AZ25" s="7"/>
    </row>
    <row r="26" spans="1:52">
      <c r="AY26" s="7"/>
      <c r="AZ26" s="7"/>
    </row>
    <row r="27" spans="1:52">
      <c r="AY27" s="7"/>
      <c r="AZ27" s="7"/>
    </row>
    <row r="28" spans="1:52">
      <c r="A28" s="9"/>
      <c r="AY28" s="7"/>
      <c r="AZ28" s="7"/>
    </row>
    <row r="29" spans="1:52">
      <c r="AY29" s="7"/>
      <c r="AZ29" s="7"/>
    </row>
    <row r="30" spans="1:52">
      <c r="AY30" s="7"/>
      <c r="AZ30" s="7"/>
    </row>
    <row r="31" spans="1:52">
      <c r="AY31" s="7"/>
      <c r="AZ31" s="7"/>
    </row>
    <row r="32" spans="1:52">
      <c r="D32" s="36"/>
      <c r="AY32" s="7"/>
      <c r="AZ32" s="7"/>
    </row>
    <row r="33" spans="1:60">
      <c r="AY33" s="7"/>
      <c r="AZ33" s="7"/>
    </row>
    <row r="34" spans="1:60">
      <c r="AY34" s="7"/>
      <c r="AZ34" s="7"/>
    </row>
    <row r="35" spans="1:60">
      <c r="AY35" s="7"/>
      <c r="AZ35" s="7"/>
    </row>
    <row r="36" spans="1:60">
      <c r="AY36" s="7"/>
      <c r="AZ36" s="7"/>
    </row>
    <row r="37" spans="1:60" s="10" customFormat="1">
      <c r="A37" s="7"/>
    </row>
    <row r="38" spans="1:60" s="10" customFormat="1">
      <c r="A38" s="7"/>
    </row>
    <row r="39" spans="1:60" s="10" customFormat="1">
      <c r="A39" s="7"/>
    </row>
    <row r="40" spans="1:60" s="10" customFormat="1">
      <c r="A40" s="7"/>
    </row>
    <row r="41" spans="1:60" s="10" customFormat="1">
      <c r="A41" s="7"/>
    </row>
    <row r="42" spans="1:60" s="10" customFormat="1">
      <c r="A42" s="7"/>
    </row>
    <row r="43" spans="1:60" s="10" customFormat="1">
      <c r="A43" s="7"/>
    </row>
    <row r="44" spans="1:60" s="10" customFormat="1">
      <c r="A44" s="7"/>
    </row>
    <row r="45" spans="1:60" s="10" customFormat="1">
      <c r="A45" s="7"/>
    </row>
    <row r="46" spans="1:60" s="10" customForma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22" t="e">
        <f>+#REF!/#REF!-1</f>
        <v>#REF!</v>
      </c>
      <c r="AQ46" s="22" t="e">
        <f>+#REF!/#REF!-1</f>
        <v>#REF!</v>
      </c>
      <c r="AR46" s="22" t="e">
        <f>+#REF!/#REF!-1</f>
        <v>#REF!</v>
      </c>
      <c r="AS46" s="22" t="e">
        <f>+#REF!/#REF!-1</f>
        <v>#REF!</v>
      </c>
      <c r="AT46" s="22" t="e">
        <f>+#REF!/#REF!-1</f>
        <v>#REF!</v>
      </c>
      <c r="AU46" s="22" t="e">
        <f>+#REF!/#REF!-1</f>
        <v>#REF!</v>
      </c>
      <c r="AV46" s="22" t="e">
        <f>+#REF!/#REF!-1</f>
        <v>#REF!</v>
      </c>
      <c r="AW46" s="22" t="e">
        <f>+#REF!/#REF!-1</f>
        <v>#REF!</v>
      </c>
      <c r="AX46" s="22" t="e">
        <f>+#REF!/#REF!-1</f>
        <v>#REF!</v>
      </c>
      <c r="AY46" s="22" t="e">
        <f>+#REF!/#REF!-1</f>
        <v>#REF!</v>
      </c>
      <c r="AZ46" s="23" t="e">
        <f>AVERAGE(AP46:AY46)</f>
        <v>#REF!</v>
      </c>
      <c r="BA46" s="22" t="e">
        <f>AVERAGE(AU46:AY46)</f>
        <v>#REF!</v>
      </c>
      <c r="BB46" s="7"/>
      <c r="BC46" s="7"/>
      <c r="BD46" s="7"/>
      <c r="BE46" s="7"/>
      <c r="BF46" s="7"/>
      <c r="BG46" s="7"/>
      <c r="BH46" s="7"/>
    </row>
    <row r="47" spans="1:60" s="10" customForma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8"/>
      <c r="AY47" s="9"/>
      <c r="AZ47" s="7"/>
      <c r="BA47" s="7"/>
      <c r="BB47" s="7"/>
      <c r="BC47" s="7"/>
      <c r="BD47" s="7"/>
      <c r="BE47" s="7"/>
      <c r="BF47" s="7"/>
      <c r="BG47" s="7"/>
      <c r="BH47" s="7"/>
    </row>
    <row r="48" spans="1:60">
      <c r="AP48" s="24" t="e">
        <f>+#REF!/#REF!</f>
        <v>#REF!</v>
      </c>
      <c r="AQ48" s="24" t="e">
        <f>+#REF!/#REF!</f>
        <v>#REF!</v>
      </c>
      <c r="AR48" s="24" t="e">
        <f>+#REF!/#REF!</f>
        <v>#REF!</v>
      </c>
      <c r="AS48" s="24" t="e">
        <f>+#REF!/#REF!</f>
        <v>#REF!</v>
      </c>
      <c r="AT48" s="24" t="e">
        <f>+#REF!/#REF!</f>
        <v>#REF!</v>
      </c>
      <c r="AU48" s="24" t="e">
        <f>+#REF!/#REF!</f>
        <v>#REF!</v>
      </c>
      <c r="AV48" s="24" t="e">
        <f>+#REF!/#REF!</f>
        <v>#REF!</v>
      </c>
      <c r="AW48" s="24" t="e">
        <f>+#REF!/#REF!</f>
        <v>#REF!</v>
      </c>
      <c r="AX48" s="24" t="e">
        <f>+#REF!/#REF!</f>
        <v>#REF!</v>
      </c>
      <c r="AY48" s="24" t="e">
        <f>+#REF!/#REF!</f>
        <v>#REF!</v>
      </c>
      <c r="AZ48" s="7"/>
    </row>
    <row r="49" spans="50:52">
      <c r="AX49" s="8"/>
      <c r="AY49" s="9"/>
      <c r="AZ49" s="7"/>
    </row>
  </sheetData>
  <hyperlinks>
    <hyperlink ref="A2" r:id="rId1"/>
  </hyperlinks>
  <pageMargins left="0.23622047244094491" right="0" top="0.23622047244094491" bottom="0" header="0" footer="0"/>
  <pageSetup paperSize="9" scale="37" orientation="landscape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46"/>
  <sheetViews>
    <sheetView showGridLines="0" zoomScale="110" zoomScaleNormal="110" workbookViewId="0">
      <selection activeCell="H35" sqref="H35"/>
    </sheetView>
  </sheetViews>
  <sheetFormatPr baseColWidth="10" defaultColWidth="9.33203125" defaultRowHeight="11.25"/>
  <cols>
    <col min="1" max="1" width="30.6640625" style="7" customWidth="1"/>
    <col min="2" max="2" width="10" style="7" customWidth="1"/>
    <col min="3" max="50" width="8.5" style="7" customWidth="1"/>
    <col min="51" max="51" width="8.5" style="8" customWidth="1"/>
    <col min="52" max="52" width="8.5" style="9" customWidth="1"/>
    <col min="53" max="53" width="11.83203125" style="7" customWidth="1"/>
    <col min="54" max="54" width="14.83203125" style="7" bestFit="1" customWidth="1"/>
    <col min="55" max="59" width="9.33203125" style="7"/>
    <col min="60" max="60" width="19.6640625" style="7" customWidth="1"/>
    <col min="61" max="16384" width="9.33203125" style="7"/>
  </cols>
  <sheetData>
    <row r="1" spans="1:52" ht="12.75">
      <c r="A1" s="1" t="s">
        <v>259</v>
      </c>
      <c r="AY1" s="7"/>
      <c r="AZ1" s="7"/>
    </row>
    <row r="2" spans="1:52" ht="12.75">
      <c r="A2" s="138" t="s">
        <v>258</v>
      </c>
      <c r="AY2" s="7"/>
      <c r="AZ2" s="7"/>
    </row>
    <row r="3" spans="1:52" ht="12.75">
      <c r="A3" s="1" t="s">
        <v>36</v>
      </c>
      <c r="AY3" s="7"/>
      <c r="AZ3" s="7"/>
    </row>
    <row r="4" spans="1:52" ht="14.25">
      <c r="F4" s="18" t="s">
        <v>251</v>
      </c>
      <c r="AY4" s="7"/>
      <c r="AZ4" s="7"/>
    </row>
    <row r="5" spans="1:52" ht="12.75">
      <c r="A5" s="226"/>
      <c r="B5" s="227"/>
      <c r="C5" s="227"/>
      <c r="AY5" s="7"/>
      <c r="AZ5" s="7"/>
    </row>
    <row r="6" spans="1:52">
      <c r="A6" s="193"/>
      <c r="B6" s="751">
        <v>2017</v>
      </c>
      <c r="C6" s="751"/>
      <c r="AY6" s="7"/>
      <c r="AZ6" s="7"/>
    </row>
    <row r="7" spans="1:52">
      <c r="A7" s="19" t="s">
        <v>13</v>
      </c>
      <c r="B7" s="224">
        <v>4.2</v>
      </c>
      <c r="C7" s="194">
        <v>4.3209876543209874E-2</v>
      </c>
      <c r="AY7" s="7"/>
      <c r="AZ7" s="7"/>
    </row>
    <row r="8" spans="1:52">
      <c r="A8" s="19" t="s">
        <v>12</v>
      </c>
      <c r="B8" s="224">
        <v>8.3800000000000008</v>
      </c>
      <c r="C8" s="194">
        <v>8.6213991769547318E-2</v>
      </c>
      <c r="AY8" s="7"/>
      <c r="AZ8" s="7"/>
    </row>
    <row r="9" spans="1:52">
      <c r="A9" s="19" t="s">
        <v>10</v>
      </c>
      <c r="B9" s="224">
        <v>9.0399999999999991</v>
      </c>
      <c r="C9" s="194">
        <v>9.3004115226337419E-2</v>
      </c>
      <c r="AY9" s="7"/>
      <c r="AZ9" s="7"/>
    </row>
    <row r="10" spans="1:52">
      <c r="A10" s="19" t="s">
        <v>38</v>
      </c>
      <c r="B10" s="224">
        <v>19.82</v>
      </c>
      <c r="C10" s="194">
        <v>0.20390946502057611</v>
      </c>
      <c r="AY10" s="7"/>
      <c r="AZ10" s="7"/>
    </row>
    <row r="11" spans="1:52">
      <c r="A11" s="218" t="s">
        <v>9</v>
      </c>
      <c r="B11" s="224">
        <v>22.34</v>
      </c>
      <c r="C11" s="194">
        <v>0.22983539094650202</v>
      </c>
      <c r="AY11" s="7"/>
      <c r="AZ11" s="7"/>
    </row>
    <row r="12" spans="1:52">
      <c r="A12" s="193" t="s">
        <v>39</v>
      </c>
      <c r="B12" s="225">
        <v>33.42</v>
      </c>
      <c r="C12" s="195">
        <v>0.34382716049382711</v>
      </c>
      <c r="AY12" s="7"/>
      <c r="AZ12" s="7"/>
    </row>
    <row r="13" spans="1:52">
      <c r="A13" s="8"/>
      <c r="C13" s="8"/>
      <c r="AY13" s="7"/>
      <c r="AZ13" s="7"/>
    </row>
    <row r="14" spans="1:52">
      <c r="A14" s="208" t="s">
        <v>7</v>
      </c>
      <c r="B14" s="223">
        <v>97.200000000000017</v>
      </c>
      <c r="C14" s="203">
        <v>0.99999999999999978</v>
      </c>
      <c r="AY14" s="7"/>
      <c r="AZ14" s="7"/>
    </row>
    <row r="15" spans="1:52" ht="14.25">
      <c r="B15" s="140"/>
      <c r="AY15" s="7"/>
      <c r="AZ15" s="7"/>
    </row>
    <row r="16" spans="1:52">
      <c r="AY16" s="7"/>
      <c r="AZ16" s="7"/>
    </row>
    <row r="17" spans="1:52">
      <c r="AY17" s="7"/>
      <c r="AZ17" s="7"/>
    </row>
    <row r="18" spans="1:52">
      <c r="AY18" s="7"/>
      <c r="AZ18" s="7"/>
    </row>
    <row r="19" spans="1:52">
      <c r="B19" s="139"/>
      <c r="C19" s="139"/>
      <c r="AY19" s="7"/>
      <c r="AZ19" s="7"/>
    </row>
    <row r="20" spans="1:52">
      <c r="AY20" s="7"/>
      <c r="AZ20" s="7"/>
    </row>
    <row r="21" spans="1:52">
      <c r="AY21" s="7"/>
      <c r="AZ21" s="7"/>
    </row>
    <row r="22" spans="1:52">
      <c r="AY22" s="7"/>
      <c r="AZ22" s="7"/>
    </row>
    <row r="23" spans="1:52">
      <c r="AY23" s="7"/>
      <c r="AZ23" s="7"/>
    </row>
    <row r="24" spans="1:52">
      <c r="AY24" s="7"/>
      <c r="AZ24" s="7"/>
    </row>
    <row r="25" spans="1:52">
      <c r="A25" s="9"/>
      <c r="AY25" s="7"/>
      <c r="AZ25" s="7"/>
    </row>
    <row r="26" spans="1:52">
      <c r="AY26" s="7"/>
      <c r="AZ26" s="7"/>
    </row>
    <row r="27" spans="1:52">
      <c r="AY27" s="7"/>
      <c r="AZ27" s="7"/>
    </row>
    <row r="28" spans="1:52">
      <c r="AY28" s="7"/>
      <c r="AZ28" s="7"/>
    </row>
    <row r="29" spans="1:52">
      <c r="AY29" s="7"/>
      <c r="AZ29" s="7"/>
    </row>
    <row r="30" spans="1:52">
      <c r="AY30" s="7"/>
      <c r="AZ30" s="7"/>
    </row>
    <row r="31" spans="1:52">
      <c r="AY31" s="7"/>
      <c r="AZ31" s="7"/>
    </row>
    <row r="32" spans="1:52">
      <c r="AY32" s="7"/>
      <c r="AZ32" s="7"/>
    </row>
    <row r="33" spans="1:60">
      <c r="AY33" s="7"/>
      <c r="AZ33" s="7"/>
    </row>
    <row r="34" spans="1:60" s="10" customFormat="1">
      <c r="A34" s="7"/>
    </row>
    <row r="35" spans="1:60" s="10" customFormat="1">
      <c r="A35" s="7"/>
    </row>
    <row r="36" spans="1:60" s="10" customFormat="1">
      <c r="A36" s="7"/>
    </row>
    <row r="37" spans="1:60" s="10" customFormat="1">
      <c r="A37" s="7"/>
    </row>
    <row r="38" spans="1:60" s="10" customFormat="1">
      <c r="A38" s="7"/>
    </row>
    <row r="39" spans="1:60" s="10" customFormat="1">
      <c r="A39" s="7"/>
    </row>
    <row r="40" spans="1:60" s="10" customFormat="1">
      <c r="A40" s="7"/>
    </row>
    <row r="41" spans="1:60" s="10" customFormat="1">
      <c r="A41" s="7"/>
    </row>
    <row r="42" spans="1:60" s="10" customFormat="1">
      <c r="A42" s="7"/>
    </row>
    <row r="43" spans="1:60" s="10" customForma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22" t="e">
        <f>+#REF!/#REF!-1</f>
        <v>#REF!</v>
      </c>
      <c r="AQ43" s="22" t="e">
        <f>+#REF!/#REF!-1</f>
        <v>#REF!</v>
      </c>
      <c r="AR43" s="22" t="e">
        <f>+#REF!/#REF!-1</f>
        <v>#REF!</v>
      </c>
      <c r="AS43" s="22" t="e">
        <f>+#REF!/#REF!-1</f>
        <v>#REF!</v>
      </c>
      <c r="AT43" s="22" t="e">
        <f>+#REF!/#REF!-1</f>
        <v>#REF!</v>
      </c>
      <c r="AU43" s="22" t="e">
        <f>+#REF!/#REF!-1</f>
        <v>#REF!</v>
      </c>
      <c r="AV43" s="22" t="e">
        <f>+#REF!/#REF!-1</f>
        <v>#REF!</v>
      </c>
      <c r="AW43" s="22" t="e">
        <f>+#REF!/#REF!-1</f>
        <v>#REF!</v>
      </c>
      <c r="AX43" s="22" t="e">
        <f>+#REF!/#REF!-1</f>
        <v>#REF!</v>
      </c>
      <c r="AY43" s="22" t="e">
        <f>+#REF!/#REF!-1</f>
        <v>#REF!</v>
      </c>
      <c r="AZ43" s="23" t="e">
        <f>AVERAGE(AP43:AY43)</f>
        <v>#REF!</v>
      </c>
      <c r="BA43" s="22" t="e">
        <f>AVERAGE(AU43:AY43)</f>
        <v>#REF!</v>
      </c>
      <c r="BB43" s="7"/>
      <c r="BC43" s="7"/>
      <c r="BD43" s="7"/>
      <c r="BE43" s="7"/>
      <c r="BF43" s="7"/>
      <c r="BG43" s="7"/>
      <c r="BH43" s="7"/>
    </row>
    <row r="44" spans="1:60" s="10" customForma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8"/>
      <c r="AY44" s="9"/>
      <c r="AZ44" s="7"/>
      <c r="BA44" s="7"/>
      <c r="BB44" s="7"/>
      <c r="BC44" s="7"/>
      <c r="BD44" s="7"/>
      <c r="BE44" s="7"/>
      <c r="BF44" s="7"/>
      <c r="BG44" s="7"/>
      <c r="BH44" s="7"/>
    </row>
    <row r="45" spans="1:60">
      <c r="AP45" s="24" t="e">
        <f>+#REF!/#REF!</f>
        <v>#REF!</v>
      </c>
      <c r="AQ45" s="24" t="e">
        <f>+#REF!/#REF!</f>
        <v>#REF!</v>
      </c>
      <c r="AR45" s="24" t="e">
        <f>+#REF!/#REF!</f>
        <v>#REF!</v>
      </c>
      <c r="AS45" s="24" t="e">
        <f>+#REF!/#REF!</f>
        <v>#REF!</v>
      </c>
      <c r="AT45" s="24" t="e">
        <f>+#REF!/#REF!</f>
        <v>#REF!</v>
      </c>
      <c r="AU45" s="24" t="e">
        <f>+#REF!/#REF!</f>
        <v>#REF!</v>
      </c>
      <c r="AV45" s="24" t="e">
        <f>+#REF!/#REF!</f>
        <v>#REF!</v>
      </c>
      <c r="AW45" s="24" t="e">
        <f>+#REF!/#REF!</f>
        <v>#REF!</v>
      </c>
      <c r="AX45" s="24" t="e">
        <f>+#REF!/#REF!</f>
        <v>#REF!</v>
      </c>
      <c r="AY45" s="24" t="e">
        <f>+#REF!/#REF!</f>
        <v>#REF!</v>
      </c>
      <c r="AZ45" s="7"/>
    </row>
    <row r="46" spans="1:60">
      <c r="AX46" s="8"/>
      <c r="AY46" s="9"/>
      <c r="AZ46" s="7"/>
    </row>
  </sheetData>
  <mergeCells count="1">
    <mergeCell ref="B6:C6"/>
  </mergeCells>
  <hyperlinks>
    <hyperlink ref="A2" r:id="rId1"/>
  </hyperlinks>
  <pageMargins left="0.23622047244094491" right="0" top="0.23622047244094491" bottom="0" header="0" footer="0"/>
  <pageSetup paperSize="9" scale="37" orientation="landscape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0"/>
  <sheetViews>
    <sheetView showGridLines="0" zoomScaleNormal="100" workbookViewId="0">
      <selection activeCell="J48" sqref="J48"/>
    </sheetView>
  </sheetViews>
  <sheetFormatPr baseColWidth="10" defaultRowHeight="11.25"/>
  <cols>
    <col min="1" max="16384" width="12" style="7"/>
  </cols>
  <sheetData>
    <row r="1" spans="1:35" ht="12.75">
      <c r="A1" s="1" t="s">
        <v>48</v>
      </c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</row>
    <row r="2" spans="1:35" ht="12.75">
      <c r="A2" s="133" t="s">
        <v>49</v>
      </c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</row>
    <row r="3" spans="1:35"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</row>
    <row r="4" spans="1:35"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</row>
    <row r="5" spans="1:35"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</row>
    <row r="6" spans="1:35"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5"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5"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35"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5"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5"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5"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35"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</row>
    <row r="14" spans="1:35"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</row>
    <row r="15" spans="1:35"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35"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</row>
    <row r="17" spans="20:35"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20:35"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20:35"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20:35"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20:35"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20:35"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20:35"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20:35"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</row>
    <row r="25" spans="20:35"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</row>
    <row r="26" spans="20:35"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</row>
    <row r="27" spans="20:35"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</row>
    <row r="28" spans="20:35"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</row>
    <row r="29" spans="20:35"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</row>
    <row r="30" spans="20:35"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20:35"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</row>
    <row r="32" spans="20:35"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1:35"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</row>
    <row r="34" spans="1:35"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</row>
    <row r="35" spans="1:35"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1:35"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</row>
    <row r="37" spans="1:35"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</row>
    <row r="38" spans="1:35"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</row>
    <row r="39" spans="1:35"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</row>
    <row r="40" spans="1:35"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</row>
    <row r="41" spans="1:35"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</row>
    <row r="42" spans="1:3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</row>
    <row r="43" spans="1:3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spans="1:3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spans="1: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</row>
    <row r="46" spans="1:3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</row>
    <row r="47" spans="1:3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</row>
    <row r="48" spans="1:3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spans="1:18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1:18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0"/>
  <sheetViews>
    <sheetView showGridLines="0" zoomScale="70" zoomScaleNormal="70" workbookViewId="0">
      <selection activeCell="S58" sqref="S58"/>
    </sheetView>
  </sheetViews>
  <sheetFormatPr baseColWidth="10" defaultRowHeight="11.25"/>
  <cols>
    <col min="1" max="16384" width="12" style="7"/>
  </cols>
  <sheetData>
    <row r="1" spans="1:35" ht="12.75">
      <c r="A1" s="1" t="s">
        <v>50</v>
      </c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</row>
    <row r="2" spans="1:35" ht="12.75">
      <c r="A2" s="133" t="s">
        <v>51</v>
      </c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</row>
    <row r="3" spans="1:35"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</row>
    <row r="4" spans="1:35"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</row>
    <row r="5" spans="1:35"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</row>
    <row r="6" spans="1:35"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</row>
    <row r="7" spans="1:35"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</row>
    <row r="8" spans="1:35"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</row>
    <row r="9" spans="1:35"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</row>
    <row r="10" spans="1:35"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1:35"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</row>
    <row r="12" spans="1:35">
      <c r="A12"/>
      <c r="B12"/>
      <c r="C12"/>
      <c r="D12"/>
      <c r="E12"/>
      <c r="F12"/>
      <c r="G12"/>
      <c r="H12"/>
      <c r="I12"/>
      <c r="J12"/>
      <c r="K12"/>
      <c r="L12"/>
      <c r="M12"/>
      <c r="N12"/>
    </row>
    <row r="13" spans="1:35">
      <c r="A13"/>
      <c r="B13"/>
      <c r="C13"/>
      <c r="D13"/>
      <c r="E13"/>
      <c r="F13"/>
      <c r="G13"/>
      <c r="H13"/>
      <c r="I13"/>
      <c r="J13"/>
      <c r="K13"/>
      <c r="L13"/>
      <c r="M13"/>
      <c r="N13"/>
    </row>
    <row r="14" spans="1:35">
      <c r="A14"/>
      <c r="B14"/>
      <c r="C14"/>
      <c r="D14"/>
      <c r="E14"/>
      <c r="F14"/>
      <c r="G14"/>
      <c r="H14"/>
      <c r="I14"/>
      <c r="J14"/>
      <c r="K14"/>
      <c r="L14"/>
      <c r="M14"/>
      <c r="N14"/>
    </row>
    <row r="15" spans="1:35">
      <c r="A15"/>
      <c r="B15"/>
      <c r="C15"/>
      <c r="D15"/>
      <c r="E15"/>
      <c r="F15"/>
      <c r="G15"/>
      <c r="H15"/>
      <c r="I15"/>
      <c r="J15"/>
      <c r="K15"/>
      <c r="L15"/>
      <c r="M15"/>
      <c r="N15"/>
    </row>
    <row r="16" spans="1:35">
      <c r="A16"/>
      <c r="B16"/>
      <c r="C16"/>
      <c r="D16"/>
      <c r="E16"/>
      <c r="F16"/>
      <c r="G16"/>
      <c r="H16"/>
      <c r="I16"/>
      <c r="J16"/>
      <c r="K16"/>
      <c r="L16"/>
      <c r="M16"/>
      <c r="N16"/>
    </row>
    <row r="17" spans="1:14">
      <c r="A17"/>
      <c r="B17"/>
      <c r="C17"/>
      <c r="D17"/>
      <c r="E17"/>
      <c r="F17"/>
      <c r="G17"/>
      <c r="H17"/>
      <c r="I17"/>
      <c r="J17"/>
      <c r="K17"/>
      <c r="L17"/>
      <c r="M17"/>
      <c r="N17"/>
    </row>
    <row r="18" spans="1:14">
      <c r="A18"/>
      <c r="B18"/>
      <c r="C18"/>
      <c r="D18"/>
      <c r="E18"/>
      <c r="F18"/>
      <c r="G18"/>
      <c r="H18"/>
      <c r="I18"/>
      <c r="J18"/>
      <c r="K18"/>
      <c r="L18"/>
      <c r="M18"/>
      <c r="N18"/>
    </row>
    <row r="19" spans="1:14">
      <c r="A19"/>
      <c r="B19"/>
      <c r="C19"/>
      <c r="D19"/>
      <c r="E19"/>
      <c r="F19"/>
      <c r="G19"/>
      <c r="H19"/>
      <c r="I19"/>
      <c r="J19"/>
      <c r="K19"/>
      <c r="L19"/>
      <c r="M19"/>
      <c r="N19"/>
    </row>
    <row r="20" spans="1:14">
      <c r="A20"/>
      <c r="B20"/>
      <c r="C20"/>
      <c r="D20"/>
      <c r="E20"/>
      <c r="F20"/>
      <c r="G20"/>
      <c r="H20"/>
      <c r="I20"/>
      <c r="J20"/>
      <c r="K20"/>
      <c r="L20"/>
      <c r="M20"/>
      <c r="N20"/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zoomScaleNormal="100" workbookViewId="0">
      <selection activeCell="A5" sqref="A5"/>
    </sheetView>
  </sheetViews>
  <sheetFormatPr baseColWidth="10" defaultRowHeight="15"/>
  <cols>
    <col min="1" max="1" width="36" style="47" customWidth="1"/>
    <col min="2" max="12" width="9.33203125" style="46" customWidth="1"/>
    <col min="13" max="19" width="9.33203125" style="47" customWidth="1"/>
    <col min="20" max="16384" width="12" style="47"/>
  </cols>
  <sheetData>
    <row r="1" spans="1:20">
      <c r="A1" s="25" t="s">
        <v>264</v>
      </c>
      <c r="L1" s="155"/>
    </row>
    <row r="2" spans="1:20">
      <c r="A2" s="158" t="s">
        <v>231</v>
      </c>
      <c r="L2" s="228"/>
    </row>
    <row r="3" spans="1:20">
      <c r="A3" s="158" t="s">
        <v>232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57"/>
    </row>
    <row r="4" spans="1:20">
      <c r="A4" s="25" t="s">
        <v>53</v>
      </c>
    </row>
    <row r="5" spans="1:20">
      <c r="A5" s="1"/>
    </row>
    <row r="6" spans="1:20">
      <c r="A6" s="229" t="s">
        <v>54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1"/>
      <c r="N6" s="231"/>
      <c r="O6" s="231"/>
      <c r="P6" s="231"/>
      <c r="Q6" s="231"/>
      <c r="R6" s="231"/>
      <c r="S6" s="231"/>
    </row>
    <row r="7" spans="1:20">
      <c r="A7" s="229" t="s">
        <v>55</v>
      </c>
      <c r="B7" s="230"/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231"/>
      <c r="N7" s="231"/>
      <c r="O7" s="231"/>
      <c r="P7" s="231"/>
      <c r="Q7" s="231"/>
      <c r="R7" s="231"/>
      <c r="S7" s="231"/>
    </row>
    <row r="8" spans="1:20">
      <c r="A8" s="232"/>
      <c r="B8" s="233">
        <v>2000</v>
      </c>
      <c r="C8" s="233">
        <v>2001</v>
      </c>
      <c r="D8" s="233">
        <v>2002</v>
      </c>
      <c r="E8" s="233">
        <v>2003</v>
      </c>
      <c r="F8" s="233">
        <v>2004</v>
      </c>
      <c r="G8" s="233">
        <v>2005</v>
      </c>
      <c r="H8" s="233">
        <v>2006</v>
      </c>
      <c r="I8" s="233">
        <v>2007</v>
      </c>
      <c r="J8" s="233">
        <v>2008</v>
      </c>
      <c r="K8" s="233">
        <v>2009</v>
      </c>
      <c r="L8" s="233">
        <v>2010</v>
      </c>
      <c r="M8" s="233">
        <v>2011</v>
      </c>
      <c r="N8" s="233">
        <v>2012</v>
      </c>
      <c r="O8" s="233">
        <v>2013</v>
      </c>
      <c r="P8" s="233">
        <v>2014</v>
      </c>
      <c r="Q8" s="233">
        <v>2015</v>
      </c>
      <c r="R8" s="233">
        <v>2016</v>
      </c>
      <c r="S8" s="233">
        <v>2017</v>
      </c>
    </row>
    <row r="9" spans="1:20">
      <c r="A9" s="229" t="s">
        <v>56</v>
      </c>
      <c r="B9" s="234">
        <v>284761</v>
      </c>
      <c r="C9" s="234">
        <v>289539</v>
      </c>
      <c r="D9" s="234">
        <v>296789</v>
      </c>
      <c r="E9" s="234">
        <v>308418</v>
      </c>
      <c r="F9" s="234">
        <v>324866</v>
      </c>
      <c r="G9" s="234">
        <v>340156</v>
      </c>
      <c r="H9" s="234">
        <v>362938</v>
      </c>
      <c r="I9" s="234">
        <v>387983</v>
      </c>
      <c r="J9" s="234">
        <v>401744</v>
      </c>
      <c r="K9" s="234">
        <v>408379</v>
      </c>
      <c r="L9" s="234">
        <v>424599</v>
      </c>
      <c r="M9" s="234">
        <v>452578</v>
      </c>
      <c r="N9" s="234">
        <v>470880</v>
      </c>
      <c r="O9" s="234">
        <v>493831</v>
      </c>
      <c r="P9" s="234">
        <v>515528</v>
      </c>
      <c r="Q9" s="234">
        <v>531262</v>
      </c>
      <c r="R9" s="234">
        <v>542116</v>
      </c>
      <c r="S9" s="234">
        <v>551701</v>
      </c>
      <c r="T9" s="49"/>
    </row>
    <row r="10" spans="1:20">
      <c r="A10" s="229" t="s">
        <v>15</v>
      </c>
      <c r="B10" s="785">
        <v>0.01</v>
      </c>
      <c r="C10" s="235">
        <v>1.6778983077036572E-2</v>
      </c>
      <c r="D10" s="235">
        <v>2.5039804654985998E-2</v>
      </c>
      <c r="E10" s="235">
        <v>3.9182719036083002E-2</v>
      </c>
      <c r="F10" s="235">
        <v>5.3330220674539248E-2</v>
      </c>
      <c r="G10" s="235">
        <v>4.706555933831183E-2</v>
      </c>
      <c r="H10" s="235">
        <v>6.6975152577052763E-2</v>
      </c>
      <c r="I10" s="235">
        <v>6.9006276554122226E-2</v>
      </c>
      <c r="J10" s="235">
        <v>3.5468048857810713E-2</v>
      </c>
      <c r="K10" s="235">
        <v>1.651549245290539E-2</v>
      </c>
      <c r="L10" s="235">
        <v>4.0011851735765019E-2</v>
      </c>
      <c r="M10" s="235">
        <v>6.589511515571167E-2</v>
      </c>
      <c r="N10" s="235">
        <v>4.0439438063714972E-2</v>
      </c>
      <c r="O10" s="235">
        <v>4.8740655793408028E-2</v>
      </c>
      <c r="P10" s="235">
        <v>4.3936083396951542E-2</v>
      </c>
      <c r="Q10" s="235">
        <v>3.0520165732996096E-2</v>
      </c>
      <c r="R10" s="235">
        <v>2.0430597332389722E-2</v>
      </c>
      <c r="S10" s="235">
        <v>1.7680717779958499E-2</v>
      </c>
      <c r="T10" s="134"/>
    </row>
    <row r="11" spans="1:20">
      <c r="A11" s="229" t="s">
        <v>57</v>
      </c>
      <c r="B11" s="230"/>
      <c r="C11" s="230"/>
      <c r="D11" s="230"/>
      <c r="E11" s="230"/>
      <c r="F11" s="230"/>
      <c r="G11" s="230"/>
      <c r="H11" s="230"/>
      <c r="I11" s="230"/>
      <c r="J11" s="230"/>
      <c r="K11" s="230"/>
      <c r="L11" s="230"/>
      <c r="M11" s="231"/>
      <c r="N11" s="231"/>
      <c r="O11" s="231"/>
      <c r="P11" s="231"/>
      <c r="Q11" s="231"/>
      <c r="R11" s="231"/>
      <c r="S11" s="231"/>
    </row>
    <row r="12" spans="1:20">
      <c r="A12" s="229" t="s">
        <v>58</v>
      </c>
      <c r="B12" s="235">
        <v>8.7499999999999994E-2</v>
      </c>
      <c r="C12" s="235">
        <v>7.6499999999999999E-2</v>
      </c>
      <c r="D12" s="235">
        <v>6.9900000000000004E-2</v>
      </c>
      <c r="E12" s="235">
        <v>6.4899999999999999E-2</v>
      </c>
      <c r="F12" s="235">
        <v>5.5E-2</v>
      </c>
      <c r="G12" s="235">
        <v>4.8499999999999995E-2</v>
      </c>
      <c r="H12" s="235">
        <v>4.4800000000000006E-2</v>
      </c>
      <c r="I12" s="235">
        <v>5.6900000000000006E-2</v>
      </c>
      <c r="J12" s="235">
        <v>7.6700000000000004E-2</v>
      </c>
      <c r="K12" s="235">
        <v>0.02</v>
      </c>
      <c r="L12" s="235">
        <v>3.1699999999999999E-2</v>
      </c>
      <c r="M12" s="235">
        <v>3.73E-2</v>
      </c>
      <c r="N12" s="235">
        <v>2.4399999999999998E-2</v>
      </c>
      <c r="O12" s="235">
        <v>1.9400000000000001E-2</v>
      </c>
      <c r="P12" s="235">
        <v>3.6600000000000001E-2</v>
      </c>
      <c r="Q12" s="235">
        <v>6.7699999999999996E-2</v>
      </c>
      <c r="R12" s="235">
        <v>5.7500000000000002E-2</v>
      </c>
      <c r="S12" s="235">
        <v>4.0886216500533298E-2</v>
      </c>
      <c r="T12" s="134"/>
    </row>
    <row r="13" spans="1:20">
      <c r="A13" s="229" t="s">
        <v>59</v>
      </c>
      <c r="B13" s="230"/>
      <c r="C13" s="236">
        <v>1.6778983077036571</v>
      </c>
      <c r="D13" s="236">
        <v>2.5039804654986</v>
      </c>
      <c r="E13" s="236">
        <v>3.9182719036083</v>
      </c>
      <c r="F13" s="236">
        <v>5.3330220674539248</v>
      </c>
      <c r="G13" s="236">
        <v>4.7065559338311829</v>
      </c>
      <c r="H13" s="236">
        <v>6.6975152577052768</v>
      </c>
      <c r="I13" s="236">
        <v>6.9006276554122223</v>
      </c>
      <c r="J13" s="236">
        <v>3.5468048857810714</v>
      </c>
      <c r="K13" s="236">
        <v>1.6515492452905391</v>
      </c>
      <c r="L13" s="236">
        <v>4.0011851735765021</v>
      </c>
      <c r="M13" s="231"/>
      <c r="N13" s="231"/>
      <c r="O13" s="231"/>
      <c r="P13" s="231"/>
      <c r="Q13" s="231"/>
      <c r="R13" s="231"/>
      <c r="S13" s="231"/>
    </row>
    <row r="14" spans="1:20">
      <c r="A14" s="237" t="s">
        <v>233</v>
      </c>
      <c r="B14" s="238">
        <v>8.75</v>
      </c>
      <c r="C14" s="238">
        <v>7.65</v>
      </c>
      <c r="D14" s="238">
        <v>6.99</v>
      </c>
      <c r="E14" s="238">
        <v>6.49</v>
      </c>
      <c r="F14" s="238">
        <v>5.5</v>
      </c>
      <c r="G14" s="238">
        <v>4.8499999999999996</v>
      </c>
      <c r="H14" s="238">
        <v>4.4800000000000004</v>
      </c>
      <c r="I14" s="238">
        <v>5.69</v>
      </c>
      <c r="J14" s="238">
        <v>7.67</v>
      </c>
      <c r="K14" s="238">
        <v>2</v>
      </c>
      <c r="L14" s="238">
        <v>3.17</v>
      </c>
      <c r="M14" s="238">
        <v>3.73</v>
      </c>
      <c r="N14" s="238">
        <v>2.44</v>
      </c>
      <c r="O14" s="238">
        <v>1.94</v>
      </c>
      <c r="P14" s="238">
        <v>3.66</v>
      </c>
      <c r="Q14" s="238">
        <v>6.77</v>
      </c>
      <c r="R14" s="238">
        <v>5.75</v>
      </c>
      <c r="S14" s="238">
        <v>4.0886216500533301</v>
      </c>
    </row>
    <row r="15" spans="1:20">
      <c r="A15" s="231"/>
      <c r="B15" s="230"/>
      <c r="C15" s="236"/>
      <c r="D15" s="236"/>
      <c r="E15" s="236"/>
      <c r="F15" s="236"/>
      <c r="G15" s="236"/>
      <c r="H15" s="236"/>
      <c r="I15" s="236"/>
      <c r="J15" s="236"/>
      <c r="K15" s="236"/>
      <c r="L15" s="239"/>
      <c r="M15" s="231"/>
      <c r="N15" s="231"/>
      <c r="O15" s="231"/>
      <c r="P15" s="231"/>
      <c r="Q15" s="231"/>
      <c r="R15" s="231"/>
      <c r="S15" s="231"/>
    </row>
    <row r="16" spans="1:20">
      <c r="B16" s="168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48"/>
    </row>
    <row r="17" spans="1:13">
      <c r="F17" s="752"/>
      <c r="G17" s="753"/>
    </row>
    <row r="18" spans="1:13">
      <c r="A18" s="84" t="s">
        <v>60</v>
      </c>
    </row>
    <row r="21" spans="1:13">
      <c r="K21" s="168"/>
    </row>
    <row r="23" spans="1:13">
      <c r="J23" s="155"/>
      <c r="M23" s="156"/>
    </row>
    <row r="24" spans="1:13">
      <c r="J24" s="155"/>
    </row>
  </sheetData>
  <mergeCells count="1">
    <mergeCell ref="F17:G17"/>
  </mergeCells>
  <hyperlinks>
    <hyperlink ref="A2" r:id="rId1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39"/>
  <sheetViews>
    <sheetView zoomScale="110" zoomScaleNormal="110" workbookViewId="0">
      <selection activeCell="A4" sqref="A4"/>
    </sheetView>
  </sheetViews>
  <sheetFormatPr baseColWidth="10" defaultRowHeight="12.75"/>
  <cols>
    <col min="1" max="1" width="16" style="81" customWidth="1"/>
    <col min="2" max="2" width="12.83203125" style="55" customWidth="1"/>
    <col min="3" max="3" width="29.1640625" style="76" customWidth="1"/>
    <col min="4" max="4" width="19.1640625" style="76" customWidth="1"/>
    <col min="5" max="5" width="17.33203125" style="76" customWidth="1"/>
    <col min="6" max="6" width="17.1640625" style="76" customWidth="1"/>
    <col min="7" max="8" width="21.1640625" style="76" customWidth="1"/>
    <col min="9" max="9" width="8.5" style="56" customWidth="1"/>
    <col min="10" max="10" width="22" style="55" customWidth="1"/>
    <col min="11" max="11" width="1" style="55" customWidth="1"/>
    <col min="12" max="12" width="23.1640625" style="55" bestFit="1" customWidth="1"/>
    <col min="13" max="13" width="24" style="55" customWidth="1"/>
    <col min="14" max="15" width="23.5" style="55" customWidth="1"/>
    <col min="16" max="16" width="17" style="55" customWidth="1"/>
    <col min="17" max="17" width="14.1640625" style="55" bestFit="1" customWidth="1"/>
    <col min="18" max="18" width="10.33203125" style="55" customWidth="1"/>
    <col min="19" max="19" width="15" style="55" customWidth="1"/>
    <col min="20" max="20" width="13.5" style="55" bestFit="1" customWidth="1"/>
    <col min="21" max="21" width="12" style="55"/>
    <col min="22" max="22" width="16.1640625" style="55" bestFit="1" customWidth="1"/>
    <col min="23" max="23" width="12" style="55"/>
    <col min="24" max="24" width="14.5" style="55" bestFit="1" customWidth="1"/>
    <col min="25" max="25" width="17.83203125" style="55" bestFit="1" customWidth="1"/>
    <col min="26" max="26" width="12" style="55"/>
    <col min="27" max="27" width="14.5" style="55" bestFit="1" customWidth="1"/>
    <col min="28" max="28" width="17.83203125" style="55" bestFit="1" customWidth="1"/>
    <col min="29" max="16384" width="12" style="55"/>
  </cols>
  <sheetData>
    <row r="1" spans="1:45" s="51" customFormat="1">
      <c r="A1" s="25" t="s">
        <v>52</v>
      </c>
      <c r="C1" s="52"/>
      <c r="D1" s="52"/>
      <c r="E1" s="52"/>
      <c r="F1" s="52"/>
      <c r="G1" s="52"/>
      <c r="H1" s="52"/>
      <c r="I1" s="53"/>
    </row>
    <row r="2" spans="1:45" s="51" customFormat="1">
      <c r="A2" s="133" t="s">
        <v>225</v>
      </c>
      <c r="C2" s="52"/>
      <c r="D2" s="52"/>
      <c r="E2" s="52"/>
      <c r="F2" s="52"/>
      <c r="G2" s="52"/>
      <c r="H2" s="52"/>
      <c r="I2" s="53"/>
    </row>
    <row r="3" spans="1:45" s="51" customFormat="1">
      <c r="A3" s="83" t="s">
        <v>53</v>
      </c>
      <c r="C3" s="52"/>
      <c r="D3" s="52"/>
      <c r="E3" s="52"/>
      <c r="F3" s="52"/>
      <c r="G3" s="52"/>
      <c r="H3" s="52"/>
      <c r="I3" s="53"/>
    </row>
    <row r="4" spans="1:45" s="51" customFormat="1">
      <c r="A4" s="54"/>
      <c r="C4" s="52"/>
      <c r="D4" s="52"/>
      <c r="E4" s="52"/>
      <c r="F4" s="52"/>
      <c r="G4" s="52"/>
      <c r="H4" s="52"/>
      <c r="I4" s="53"/>
    </row>
    <row r="5" spans="1:45" s="51" customFormat="1">
      <c r="A5" s="54"/>
      <c r="C5" s="52"/>
      <c r="D5" s="52"/>
      <c r="E5" s="52"/>
      <c r="F5" s="52"/>
      <c r="G5" s="52"/>
      <c r="H5" s="52"/>
      <c r="I5" s="53"/>
    </row>
    <row r="6" spans="1:45" s="51" customFormat="1">
      <c r="A6" s="54"/>
      <c r="C6" s="52"/>
      <c r="D6" s="52"/>
      <c r="E6" s="52"/>
      <c r="F6" s="52"/>
      <c r="G6" s="52"/>
      <c r="H6" s="52"/>
      <c r="I6" s="53"/>
    </row>
    <row r="7" spans="1:45" s="51" customFormat="1">
      <c r="A7" s="240" t="s">
        <v>72</v>
      </c>
      <c r="B7" s="240"/>
      <c r="C7" s="241"/>
      <c r="D7" s="242"/>
      <c r="E7" s="242"/>
      <c r="F7" s="242"/>
      <c r="G7" s="242"/>
      <c r="H7" s="242"/>
      <c r="I7" s="243"/>
      <c r="J7" s="244"/>
      <c r="K7" s="244"/>
      <c r="L7" s="244"/>
      <c r="M7" s="244"/>
      <c r="N7" s="244"/>
      <c r="O7" s="244"/>
    </row>
    <row r="8" spans="1:45" s="51" customFormat="1">
      <c r="A8" s="245" t="s">
        <v>73</v>
      </c>
      <c r="B8" s="245"/>
      <c r="C8" s="241"/>
      <c r="D8" s="242"/>
      <c r="E8" s="242"/>
      <c r="F8" s="242"/>
      <c r="G8" s="242"/>
      <c r="H8" s="242"/>
      <c r="I8" s="243"/>
      <c r="J8" s="244"/>
      <c r="K8" s="244"/>
      <c r="L8" s="244"/>
      <c r="M8" s="244"/>
      <c r="N8" s="244"/>
      <c r="O8" s="244"/>
    </row>
    <row r="9" spans="1:45" s="51" customFormat="1">
      <c r="A9" s="245" t="s">
        <v>265</v>
      </c>
      <c r="B9" s="246"/>
      <c r="C9" s="242"/>
      <c r="D9" s="242"/>
      <c r="E9" s="242"/>
      <c r="F9" s="242"/>
      <c r="G9" s="242"/>
      <c r="H9" s="242"/>
      <c r="I9" s="243"/>
      <c r="J9" s="244"/>
      <c r="K9" s="244"/>
      <c r="L9" s="244"/>
      <c r="M9" s="244"/>
      <c r="N9" s="244"/>
      <c r="O9" s="244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</row>
    <row r="10" spans="1:45" ht="13.5" thickBot="1">
      <c r="A10" s="62"/>
      <c r="B10" s="243"/>
      <c r="C10" s="247"/>
      <c r="D10" s="247"/>
      <c r="E10" s="247"/>
      <c r="F10" s="247"/>
      <c r="G10" s="247"/>
      <c r="H10" s="248"/>
      <c r="I10" s="243"/>
      <c r="J10" s="249"/>
      <c r="K10" s="244"/>
      <c r="L10" s="57"/>
      <c r="M10" s="244"/>
      <c r="N10" s="244"/>
      <c r="O10" s="244"/>
    </row>
    <row r="11" spans="1:45" ht="13.5" thickBot="1">
      <c r="A11" s="754" t="s">
        <v>61</v>
      </c>
      <c r="B11" s="243"/>
      <c r="C11" s="756" t="s">
        <v>62</v>
      </c>
      <c r="D11" s="756"/>
      <c r="E11" s="756"/>
      <c r="F11" s="756"/>
      <c r="G11" s="756"/>
      <c r="H11" s="250"/>
      <c r="I11" s="243"/>
      <c r="J11" s="757" t="s">
        <v>63</v>
      </c>
      <c r="K11" s="244"/>
      <c r="L11" s="757" t="s">
        <v>64</v>
      </c>
      <c r="M11" s="244"/>
      <c r="N11" s="244"/>
      <c r="O11" s="244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</row>
    <row r="12" spans="1:45" ht="56.25">
      <c r="A12" s="754"/>
      <c r="B12" s="251"/>
      <c r="C12" s="252" t="s">
        <v>65</v>
      </c>
      <c r="D12" s="252" t="s">
        <v>3</v>
      </c>
      <c r="E12" s="252" t="s">
        <v>66</v>
      </c>
      <c r="F12" s="252" t="s">
        <v>67</v>
      </c>
      <c r="G12" s="253" t="s">
        <v>68</v>
      </c>
      <c r="H12" s="254" t="s">
        <v>260</v>
      </c>
      <c r="I12" s="243"/>
      <c r="J12" s="758"/>
      <c r="K12" s="244"/>
      <c r="L12" s="758"/>
      <c r="M12" s="254" t="s">
        <v>69</v>
      </c>
      <c r="N12" s="254" t="s">
        <v>261</v>
      </c>
      <c r="O12" s="254" t="s">
        <v>262</v>
      </c>
      <c r="P12" s="58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</row>
    <row r="13" spans="1:45" s="58" customFormat="1" ht="30" customHeight="1" thickBot="1">
      <c r="A13" s="755"/>
      <c r="B13" s="251"/>
      <c r="C13" s="59" t="s">
        <v>70</v>
      </c>
      <c r="D13" s="59" t="s">
        <v>70</v>
      </c>
      <c r="E13" s="59" t="s">
        <v>70</v>
      </c>
      <c r="F13" s="59" t="s">
        <v>70</v>
      </c>
      <c r="G13" s="59" t="s">
        <v>70</v>
      </c>
      <c r="H13" s="61" t="s">
        <v>263</v>
      </c>
      <c r="I13" s="60"/>
      <c r="J13" s="61" t="s">
        <v>70</v>
      </c>
      <c r="K13" s="62"/>
      <c r="L13" s="61" t="s">
        <v>70</v>
      </c>
      <c r="M13" s="61" t="s">
        <v>263</v>
      </c>
      <c r="N13" s="61" t="s">
        <v>70</v>
      </c>
      <c r="O13" s="61" t="s">
        <v>263</v>
      </c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55"/>
      <c r="AE13" s="55"/>
    </row>
    <row r="14" spans="1:45" s="58" customFormat="1">
      <c r="A14" s="255">
        <v>1999</v>
      </c>
      <c r="B14" s="251"/>
      <c r="C14" s="256">
        <v>1347.2026429999999</v>
      </c>
      <c r="D14" s="256">
        <v>856.55334199999993</v>
      </c>
      <c r="E14" s="256">
        <v>3754.744271</v>
      </c>
      <c r="F14" s="256">
        <v>154.109397</v>
      </c>
      <c r="G14" s="256">
        <v>6112.6096529999995</v>
      </c>
      <c r="H14" s="67"/>
      <c r="I14" s="68"/>
      <c r="J14" s="257">
        <v>5504.4309320000002</v>
      </c>
      <c r="K14" s="63"/>
      <c r="L14" s="68"/>
      <c r="M14" s="63"/>
      <c r="N14" s="258">
        <v>11617.040584999999</v>
      </c>
      <c r="O14" s="259">
        <v>0.32321005022984522</v>
      </c>
      <c r="P14" s="64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65"/>
      <c r="AE14" s="6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</row>
    <row r="15" spans="1:45">
      <c r="A15" s="255">
        <v>2000</v>
      </c>
      <c r="B15" s="260"/>
      <c r="C15" s="256">
        <v>1067.3512290000001</v>
      </c>
      <c r="D15" s="256">
        <v>892.88171999999997</v>
      </c>
      <c r="E15" s="256">
        <v>4775.4879800000008</v>
      </c>
      <c r="F15" s="256">
        <v>211.403696</v>
      </c>
      <c r="G15" s="256">
        <v>6947.1246250000004</v>
      </c>
      <c r="H15" s="260">
        <v>0.13652351767471857</v>
      </c>
      <c r="I15" s="261"/>
      <c r="J15" s="257">
        <v>6211.2762220000004</v>
      </c>
      <c r="K15" s="261">
        <v>0</v>
      </c>
      <c r="L15" s="261">
        <v>13158.400847000001</v>
      </c>
      <c r="M15" s="260">
        <v>0.12841387215720279</v>
      </c>
      <c r="N15" s="258">
        <v>13158.400847000001</v>
      </c>
      <c r="O15" s="259">
        <v>0.36292312686984074</v>
      </c>
      <c r="P15" s="64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65"/>
      <c r="AE15" s="65"/>
    </row>
    <row r="16" spans="1:45">
      <c r="A16" s="255">
        <v>2001</v>
      </c>
      <c r="B16" s="260"/>
      <c r="C16" s="256">
        <v>763.84181599999999</v>
      </c>
      <c r="D16" s="256">
        <v>1197.0132819999999</v>
      </c>
      <c r="E16" s="256">
        <v>3285.0642519999997</v>
      </c>
      <c r="F16" s="256">
        <v>235.22964199999998</v>
      </c>
      <c r="G16" s="256">
        <v>5481.1489919999995</v>
      </c>
      <c r="H16" s="260">
        <v>-0.21101904919403988</v>
      </c>
      <c r="I16" s="261"/>
      <c r="J16" s="257">
        <v>6848.7473540000001</v>
      </c>
      <c r="K16" s="261">
        <v>0</v>
      </c>
      <c r="L16" s="261">
        <v>12329.896346</v>
      </c>
      <c r="M16" s="260">
        <v>0.10263126436755643</v>
      </c>
      <c r="N16" s="258">
        <v>12329.896346</v>
      </c>
      <c r="O16" s="259">
        <v>0.26643080848491668</v>
      </c>
      <c r="P16" s="64"/>
      <c r="Q16" s="69"/>
      <c r="R16" s="69"/>
      <c r="S16" s="69"/>
      <c r="T16" s="69"/>
      <c r="U16" s="58"/>
      <c r="W16" s="64"/>
      <c r="Y16" s="71"/>
      <c r="AA16" s="65"/>
      <c r="AB16" s="65"/>
      <c r="AC16" s="65"/>
      <c r="AD16" s="65"/>
      <c r="AE16" s="65"/>
    </row>
    <row r="17" spans="1:45">
      <c r="A17" s="255">
        <v>2002</v>
      </c>
      <c r="B17" s="260"/>
      <c r="C17" s="256">
        <v>772.20154100000002</v>
      </c>
      <c r="D17" s="256">
        <v>990.51522799999998</v>
      </c>
      <c r="E17" s="256">
        <v>3275.2047030000003</v>
      </c>
      <c r="F17" s="256">
        <v>271.52912300000003</v>
      </c>
      <c r="G17" s="256">
        <v>5309.4505949999993</v>
      </c>
      <c r="H17" s="260">
        <v>-3.1325256301297809E-2</v>
      </c>
      <c r="I17" s="261"/>
      <c r="J17" s="257">
        <v>6665.9732970000005</v>
      </c>
      <c r="K17" s="261">
        <v>0</v>
      </c>
      <c r="L17" s="261">
        <v>11975.423891999999</v>
      </c>
      <c r="M17" s="260">
        <v>-2.6687224327708758E-2</v>
      </c>
      <c r="N17" s="258">
        <v>11975.423891999999</v>
      </c>
      <c r="O17" s="259">
        <v>0.27349384310211777</v>
      </c>
      <c r="P17" s="64"/>
      <c r="Q17" s="69"/>
      <c r="R17" s="69"/>
      <c r="S17" s="69"/>
      <c r="T17" s="69"/>
      <c r="U17" s="58"/>
      <c r="W17" s="64"/>
      <c r="AA17" s="65"/>
      <c r="AB17" s="65"/>
      <c r="AC17" s="65"/>
      <c r="AD17" s="65"/>
      <c r="AE17" s="65"/>
    </row>
    <row r="18" spans="1:45">
      <c r="A18" s="255">
        <v>2003</v>
      </c>
      <c r="B18" s="260"/>
      <c r="C18" s="256">
        <v>809.33112399999993</v>
      </c>
      <c r="D18" s="256">
        <v>1422.0261599999999</v>
      </c>
      <c r="E18" s="256">
        <v>3383.239497</v>
      </c>
      <c r="F18" s="256">
        <v>416.22823800000003</v>
      </c>
      <c r="G18" s="256">
        <v>6030.8250189999999</v>
      </c>
      <c r="H18" s="260">
        <v>0.13586611478772045</v>
      </c>
      <c r="I18" s="261"/>
      <c r="J18" s="257">
        <v>7097.6991749999997</v>
      </c>
      <c r="K18" s="261">
        <v>0</v>
      </c>
      <c r="L18" s="261">
        <v>13128.524194</v>
      </c>
      <c r="M18" s="260">
        <v>6.4765617677210896E-2</v>
      </c>
      <c r="N18" s="258">
        <v>13128.524194</v>
      </c>
      <c r="O18" s="259">
        <v>0.25770143292619352</v>
      </c>
      <c r="P18" s="64"/>
      <c r="Q18" s="69"/>
      <c r="R18" s="69"/>
      <c r="S18" s="69"/>
      <c r="T18" s="69"/>
      <c r="U18" s="58"/>
      <c r="W18" s="64"/>
      <c r="AA18" s="65"/>
      <c r="AB18" s="65"/>
      <c r="AC18" s="65"/>
      <c r="AD18" s="65"/>
      <c r="AE18" s="65"/>
    </row>
    <row r="19" spans="1:45">
      <c r="A19" s="255">
        <v>2004</v>
      </c>
      <c r="B19" s="260"/>
      <c r="C19" s="256">
        <v>956.24255745000005</v>
      </c>
      <c r="D19" s="256">
        <v>1859.0741651299998</v>
      </c>
      <c r="E19" s="256">
        <v>4227.4213837500001</v>
      </c>
      <c r="F19" s="256">
        <v>636.66552084999989</v>
      </c>
      <c r="G19" s="256">
        <v>7679.4036271800005</v>
      </c>
      <c r="H19" s="260">
        <v>0.27335872007332079</v>
      </c>
      <c r="I19" s="261"/>
      <c r="J19" s="257">
        <v>9108.924212360007</v>
      </c>
      <c r="K19" s="261">
        <v>0</v>
      </c>
      <c r="L19" s="261">
        <v>16788.327839540008</v>
      </c>
      <c r="M19" s="260">
        <v>0.28336295858298444</v>
      </c>
      <c r="N19" s="258">
        <v>16788.327839540008</v>
      </c>
      <c r="O19" s="259">
        <v>0.25180717365987709</v>
      </c>
      <c r="P19" s="64"/>
      <c r="Q19" s="69"/>
      <c r="R19" s="69"/>
      <c r="S19" s="69"/>
      <c r="T19" s="69"/>
      <c r="U19" s="58"/>
      <c r="W19" s="64"/>
      <c r="AA19" s="65"/>
      <c r="AB19" s="65"/>
      <c r="AC19" s="65"/>
      <c r="AD19" s="65"/>
      <c r="AE19" s="65"/>
    </row>
    <row r="20" spans="1:45">
      <c r="A20" s="255">
        <v>2005</v>
      </c>
      <c r="B20" s="260"/>
      <c r="C20" s="256">
        <v>1470.6601629100003</v>
      </c>
      <c r="D20" s="256">
        <v>2598.18692465</v>
      </c>
      <c r="E20" s="256">
        <v>5558.9594406500009</v>
      </c>
      <c r="F20" s="256">
        <v>737.78271747999997</v>
      </c>
      <c r="G20" s="256">
        <v>10365.589245690002</v>
      </c>
      <c r="H20" s="260">
        <v>0.34979091462293821</v>
      </c>
      <c r="I20" s="261"/>
      <c r="J20" s="257">
        <v>10824.849489239999</v>
      </c>
      <c r="K20" s="261">
        <v>0</v>
      </c>
      <c r="L20" s="261">
        <v>21190.438734930001</v>
      </c>
      <c r="M20" s="260">
        <v>0.18837847772974481</v>
      </c>
      <c r="N20" s="258">
        <v>21190.438734930001</v>
      </c>
      <c r="O20" s="259">
        <v>0.26233338111526194</v>
      </c>
      <c r="P20" s="64"/>
      <c r="Q20" s="69"/>
      <c r="R20" s="69"/>
      <c r="S20" s="69"/>
      <c r="T20" s="69"/>
      <c r="U20" s="58"/>
      <c r="W20" s="64"/>
      <c r="AA20" s="65"/>
      <c r="AB20" s="65"/>
      <c r="AC20" s="65"/>
      <c r="AD20" s="65"/>
      <c r="AE20" s="65"/>
    </row>
    <row r="21" spans="1:45">
      <c r="A21" s="255">
        <v>2006</v>
      </c>
      <c r="B21" s="260"/>
      <c r="C21" s="256">
        <v>1461.2352538099999</v>
      </c>
      <c r="D21" s="256">
        <v>2912.9725740100002</v>
      </c>
      <c r="E21" s="256">
        <v>6328.2537747900005</v>
      </c>
      <c r="F21" s="256">
        <v>1107.0452387299999</v>
      </c>
      <c r="G21" s="256">
        <v>11809.50684134</v>
      </c>
      <c r="H21" s="260">
        <v>0.1392991330666877</v>
      </c>
      <c r="I21" s="261"/>
      <c r="J21" s="257">
        <v>12581.468261369999</v>
      </c>
      <c r="K21" s="261">
        <v>0</v>
      </c>
      <c r="L21" s="261">
        <v>24390.975102709999</v>
      </c>
      <c r="M21" s="260">
        <v>0.16227650775893876</v>
      </c>
      <c r="N21" s="258">
        <v>24390.975102709999</v>
      </c>
      <c r="O21" s="259">
        <v>0.25945062664128132</v>
      </c>
      <c r="P21" s="64"/>
      <c r="Q21" s="69"/>
      <c r="R21" s="69"/>
      <c r="S21" s="69"/>
      <c r="T21" s="69"/>
      <c r="U21" s="58"/>
      <c r="W21" s="64"/>
      <c r="AA21" s="65"/>
      <c r="AB21" s="65"/>
      <c r="AC21" s="65"/>
      <c r="AD21" s="65"/>
      <c r="AE21" s="65"/>
    </row>
    <row r="22" spans="1:45">
      <c r="A22" s="255">
        <v>2007</v>
      </c>
      <c r="B22" s="260"/>
      <c r="C22" s="256">
        <v>1714.3432929199994</v>
      </c>
      <c r="D22" s="256">
        <v>3494.5437534199991</v>
      </c>
      <c r="E22" s="256">
        <v>7317.8554823799986</v>
      </c>
      <c r="F22" s="256">
        <v>1680.2783565600002</v>
      </c>
      <c r="G22" s="256">
        <v>14207.020885280001</v>
      </c>
      <c r="H22" s="260">
        <v>0.2030155938050974</v>
      </c>
      <c r="I22" s="261"/>
      <c r="J22" s="257">
        <v>15784.31111463999</v>
      </c>
      <c r="K22" s="261">
        <v>0</v>
      </c>
      <c r="L22" s="261">
        <v>29991.331999919988</v>
      </c>
      <c r="M22" s="260">
        <v>0.25456828938669784</v>
      </c>
      <c r="N22" s="258">
        <v>29991.331999919988</v>
      </c>
      <c r="O22" s="259">
        <v>0.24399901552887085</v>
      </c>
      <c r="P22" s="64"/>
      <c r="Q22" s="69"/>
      <c r="R22" s="69"/>
      <c r="S22" s="69"/>
      <c r="T22" s="69"/>
      <c r="U22" s="58"/>
      <c r="W22" s="64"/>
      <c r="AA22" s="65"/>
      <c r="AB22" s="65"/>
      <c r="AC22" s="65"/>
      <c r="AD22" s="65"/>
      <c r="AE22" s="65"/>
    </row>
    <row r="23" spans="1:45">
      <c r="A23" s="255">
        <v>2008</v>
      </c>
      <c r="B23" s="260"/>
      <c r="C23" s="256">
        <v>1883.2213135999996</v>
      </c>
      <c r="D23" s="256">
        <v>5043.3304937399998</v>
      </c>
      <c r="E23" s="256">
        <v>12212.578224540002</v>
      </c>
      <c r="F23" s="256">
        <v>863.68030674000011</v>
      </c>
      <c r="G23" s="256">
        <v>20002.810338619995</v>
      </c>
      <c r="H23" s="260">
        <v>0.40795248350377622</v>
      </c>
      <c r="I23" s="258"/>
      <c r="J23" s="257">
        <v>17623.071726470003</v>
      </c>
      <c r="K23" s="261">
        <v>0</v>
      </c>
      <c r="L23" s="261">
        <v>37625.882065090002</v>
      </c>
      <c r="M23" s="260">
        <v>0.11649292759596963</v>
      </c>
      <c r="N23" s="258">
        <v>37625.882065090002</v>
      </c>
      <c r="O23" s="259">
        <v>0.32457918736398372</v>
      </c>
      <c r="P23" s="64"/>
      <c r="Q23" s="69"/>
      <c r="R23" s="69"/>
      <c r="S23" s="69"/>
      <c r="T23" s="69"/>
      <c r="U23" s="58"/>
      <c r="W23" s="64"/>
      <c r="AA23" s="65"/>
      <c r="AB23" s="65"/>
      <c r="AC23" s="65"/>
      <c r="AD23" s="65"/>
      <c r="AE23" s="65"/>
    </row>
    <row r="24" spans="1:45">
      <c r="A24" s="255">
        <v>2009</v>
      </c>
      <c r="B24" s="260"/>
      <c r="C24" s="256">
        <v>1542.6974989</v>
      </c>
      <c r="D24" s="256">
        <v>5416.3853217200003</v>
      </c>
      <c r="E24" s="256">
        <v>10267.50196268</v>
      </c>
      <c r="F24" s="256">
        <v>725.9339841200001</v>
      </c>
      <c r="G24" s="256">
        <v>17952.518767420002</v>
      </c>
      <c r="H24" s="260">
        <v>-0.1025001755499044</v>
      </c>
      <c r="I24" s="258"/>
      <c r="J24" s="257">
        <v>14893.807942770001</v>
      </c>
      <c r="K24" s="261">
        <v>0</v>
      </c>
      <c r="L24" s="261">
        <v>32846.326710190006</v>
      </c>
      <c r="M24" s="260">
        <v>-0.15486878939501925</v>
      </c>
      <c r="N24" s="258">
        <v>32846.326710190006</v>
      </c>
      <c r="O24" s="259">
        <v>0.31259209144670308</v>
      </c>
      <c r="P24" s="64"/>
      <c r="Q24" s="69"/>
      <c r="R24" s="69"/>
      <c r="S24" s="69"/>
      <c r="T24" s="69"/>
      <c r="U24" s="58"/>
      <c r="W24" s="64"/>
      <c r="AA24" s="65"/>
      <c r="AB24" s="65"/>
      <c r="AC24" s="65"/>
      <c r="AD24" s="65"/>
      <c r="AE24" s="65"/>
    </row>
    <row r="25" spans="1:45">
      <c r="A25" s="255">
        <v>2010</v>
      </c>
      <c r="B25" s="260"/>
      <c r="C25" s="256">
        <v>1883.5569414199995</v>
      </c>
      <c r="D25" s="256">
        <v>6015.1844830199998</v>
      </c>
      <c r="E25" s="256">
        <v>16501.62499769</v>
      </c>
      <c r="F25" s="256">
        <v>967.33783377000009</v>
      </c>
      <c r="G25" s="256">
        <v>25367.7042559</v>
      </c>
      <c r="H25" s="260">
        <v>0.41304429671099857</v>
      </c>
      <c r="I25" s="258"/>
      <c r="J25" s="257">
        <v>14345.632144540001</v>
      </c>
      <c r="K25" s="261">
        <v>0</v>
      </c>
      <c r="L25" s="261">
        <v>39713.336400439999</v>
      </c>
      <c r="M25" s="260">
        <v>-3.6805617497982057E-2</v>
      </c>
      <c r="N25" s="258">
        <v>39713.336400439999</v>
      </c>
      <c r="O25" s="259">
        <v>0.41551847548893356</v>
      </c>
      <c r="P25" s="64"/>
      <c r="Q25" s="69"/>
      <c r="R25" s="69"/>
      <c r="S25" s="69"/>
      <c r="T25" s="69"/>
      <c r="U25" s="58"/>
      <c r="W25" s="64"/>
      <c r="AA25" s="65"/>
      <c r="AB25" s="65"/>
      <c r="AC25" s="65"/>
      <c r="AD25" s="65"/>
      <c r="AE25" s="65"/>
    </row>
    <row r="26" spans="1:45">
      <c r="A26" s="255">
        <v>2011</v>
      </c>
      <c r="B26" s="260"/>
      <c r="C26" s="256">
        <v>2608.3651614699997</v>
      </c>
      <c r="D26" s="256">
        <v>8396.8657032299998</v>
      </c>
      <c r="E26" s="256">
        <v>28420.664786279998</v>
      </c>
      <c r="F26" s="256">
        <v>826.62146038000003</v>
      </c>
      <c r="G26" s="256">
        <v>40252.517111360001</v>
      </c>
      <c r="H26" s="260">
        <v>0.5867623142128876</v>
      </c>
      <c r="I26" s="258"/>
      <c r="J26" s="257">
        <v>16662.42199898</v>
      </c>
      <c r="K26" s="262">
        <v>0</v>
      </c>
      <c r="L26" s="261">
        <v>56914.939110339998</v>
      </c>
      <c r="M26" s="260">
        <v>0.1614979271109902</v>
      </c>
      <c r="N26" s="258">
        <v>56914.939110339998</v>
      </c>
      <c r="O26" s="259">
        <v>0.4993533372877963</v>
      </c>
      <c r="P26" s="64"/>
      <c r="Q26" s="69"/>
      <c r="R26" s="69"/>
      <c r="S26" s="69"/>
      <c r="T26" s="69"/>
      <c r="U26" s="58"/>
      <c r="W26" s="64"/>
      <c r="AA26" s="65"/>
      <c r="AB26" s="65"/>
      <c r="AC26" s="65"/>
      <c r="AD26" s="65"/>
      <c r="AE26" s="65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</row>
    <row r="27" spans="1:45" s="51" customFormat="1">
      <c r="A27" s="255">
        <v>2012</v>
      </c>
      <c r="B27" s="260"/>
      <c r="C27" s="256">
        <v>1909.9970868400003</v>
      </c>
      <c r="D27" s="256">
        <v>7805.18998655</v>
      </c>
      <c r="E27" s="256">
        <v>31707.385366190007</v>
      </c>
      <c r="F27" s="256">
        <v>881.16875510000011</v>
      </c>
      <c r="G27" s="256">
        <v>42303.741194680006</v>
      </c>
      <c r="H27" s="260">
        <v>5.0958902213375165E-2</v>
      </c>
      <c r="I27" s="258"/>
      <c r="J27" s="257">
        <v>17969.876973019971</v>
      </c>
      <c r="K27" s="262"/>
      <c r="L27" s="261">
        <v>60273.618167699977</v>
      </c>
      <c r="M27" s="260">
        <v>7.8467282494706136E-2</v>
      </c>
      <c r="N27" s="258">
        <v>60273.618167699977</v>
      </c>
      <c r="O27" s="259">
        <v>0.52605744154880807</v>
      </c>
      <c r="P27" s="64"/>
      <c r="Q27" s="69"/>
      <c r="R27" s="69"/>
      <c r="S27" s="69"/>
      <c r="T27" s="69"/>
      <c r="U27" s="58"/>
      <c r="V27" s="55"/>
      <c r="W27" s="64"/>
      <c r="X27" s="55"/>
      <c r="Y27" s="55"/>
      <c r="Z27" s="55"/>
      <c r="AA27" s="65"/>
      <c r="AB27" s="65"/>
      <c r="AC27" s="65"/>
      <c r="AD27" s="65"/>
      <c r="AE27" s="6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</row>
    <row r="28" spans="1:45">
      <c r="A28" s="255">
        <v>2013</v>
      </c>
      <c r="B28" s="260"/>
      <c r="C28" s="256">
        <v>1883.9060497999999</v>
      </c>
      <c r="D28" s="256">
        <v>6687.8974507700004</v>
      </c>
      <c r="E28" s="256">
        <v>32483.144733690002</v>
      </c>
      <c r="F28" s="256">
        <v>680.12359666000009</v>
      </c>
      <c r="G28" s="256">
        <v>41735.071830920002</v>
      </c>
      <c r="H28" s="260">
        <v>-1.3442531267932349E-2</v>
      </c>
      <c r="I28" s="258"/>
      <c r="J28" s="257">
        <v>17088.589276199898</v>
      </c>
      <c r="K28" s="262"/>
      <c r="L28" s="261">
        <v>58823.6611071199</v>
      </c>
      <c r="M28" s="260">
        <v>-4.9042500298874692E-2</v>
      </c>
      <c r="N28" s="258">
        <v>58823.6611071199</v>
      </c>
      <c r="O28" s="259">
        <v>0.552212224168385</v>
      </c>
      <c r="P28" s="64"/>
      <c r="Q28" s="69"/>
      <c r="R28" s="69"/>
      <c r="S28" s="69"/>
      <c r="T28" s="69"/>
      <c r="U28" s="58"/>
      <c r="W28" s="64"/>
      <c r="AA28" s="65"/>
      <c r="AB28" s="65"/>
      <c r="AC28" s="65"/>
      <c r="AD28" s="65"/>
      <c r="AE28" s="65"/>
    </row>
    <row r="29" spans="1:45">
      <c r="A29" s="255">
        <v>2014</v>
      </c>
      <c r="B29" s="260"/>
      <c r="C29" s="256">
        <v>2473.2476988200001</v>
      </c>
      <c r="D29" s="256">
        <v>6810.0625092200007</v>
      </c>
      <c r="E29" s="256">
        <v>28926.744928769996</v>
      </c>
      <c r="F29" s="256">
        <v>640.59491323999998</v>
      </c>
      <c r="G29" s="256">
        <v>38850.650050049997</v>
      </c>
      <c r="H29" s="260">
        <v>-6.9112658834171253E-2</v>
      </c>
      <c r="I29" s="258"/>
      <c r="J29" s="257">
        <v>15944.6736827</v>
      </c>
      <c r="K29" s="262"/>
      <c r="L29" s="261">
        <v>54795.323732749996</v>
      </c>
      <c r="M29" s="260">
        <v>-6.6940317600884924E-2</v>
      </c>
      <c r="N29" s="258">
        <v>54795.323732749996</v>
      </c>
      <c r="O29" s="259">
        <v>0.52790535684856443</v>
      </c>
      <c r="P29" s="64"/>
      <c r="Q29" s="69"/>
      <c r="R29" s="69"/>
      <c r="S29" s="69"/>
      <c r="T29" s="69"/>
      <c r="U29" s="58"/>
      <c r="W29" s="64"/>
      <c r="AA29" s="65"/>
      <c r="AB29" s="65"/>
      <c r="AC29" s="65"/>
      <c r="AD29" s="65"/>
      <c r="AE29" s="65"/>
    </row>
    <row r="30" spans="1:45">
      <c r="A30" s="255">
        <v>2015</v>
      </c>
      <c r="B30" s="260"/>
      <c r="C30" s="256">
        <v>2526.5315881199986</v>
      </c>
      <c r="D30" s="256">
        <v>4560.0257322099997</v>
      </c>
      <c r="E30" s="256">
        <v>14566.12951932</v>
      </c>
      <c r="F30" s="256">
        <v>429.75317894</v>
      </c>
      <c r="G30" s="256">
        <v>22082.440018589994</v>
      </c>
      <c r="H30" s="260">
        <v>-0.43160693604503597</v>
      </c>
      <c r="I30" s="258"/>
      <c r="J30" s="257">
        <v>13935.081646839981</v>
      </c>
      <c r="K30" s="262"/>
      <c r="L30" s="261">
        <v>36017.521665429973</v>
      </c>
      <c r="M30" s="260">
        <v>-0.12603531911979049</v>
      </c>
      <c r="N30" s="258">
        <v>36017.521665429973</v>
      </c>
      <c r="O30" s="259">
        <v>0.40441787346242475</v>
      </c>
      <c r="P30" s="64"/>
      <c r="Q30" s="69"/>
      <c r="R30" s="69"/>
      <c r="S30" s="69"/>
      <c r="T30" s="69"/>
      <c r="U30" s="58"/>
      <c r="W30" s="64"/>
      <c r="AA30" s="65"/>
      <c r="AB30" s="65"/>
      <c r="AC30" s="65"/>
      <c r="AD30" s="65"/>
      <c r="AE30" s="65"/>
    </row>
    <row r="31" spans="1:45">
      <c r="A31" s="255">
        <v>2016</v>
      </c>
      <c r="B31" s="260"/>
      <c r="C31" s="256">
        <v>2417.6921607799991</v>
      </c>
      <c r="D31" s="256">
        <v>4638.8811664300001</v>
      </c>
      <c r="E31" s="256">
        <v>10784.045565800001</v>
      </c>
      <c r="F31" s="256">
        <v>327.76476003000005</v>
      </c>
      <c r="G31" s="256">
        <v>18168.383653040004</v>
      </c>
      <c r="H31" s="260">
        <v>-0.17724745826344193</v>
      </c>
      <c r="I31" s="256"/>
      <c r="J31" s="257">
        <v>13588.42359943</v>
      </c>
      <c r="K31" s="263"/>
      <c r="L31" s="261">
        <v>31756.807252470004</v>
      </c>
      <c r="M31" s="260">
        <v>-2.4876642720539133E-2</v>
      </c>
      <c r="N31" s="264">
        <v>31756.807252470004</v>
      </c>
      <c r="O31" s="259">
        <v>0.33958217147163722</v>
      </c>
      <c r="P31" s="64"/>
      <c r="Q31" s="69"/>
      <c r="R31" s="69"/>
      <c r="S31" s="69"/>
      <c r="T31" s="69"/>
      <c r="U31" s="58"/>
      <c r="W31" s="64"/>
      <c r="AA31" s="65"/>
      <c r="AB31" s="65"/>
      <c r="AC31" s="65"/>
      <c r="AD31" s="65"/>
      <c r="AE31" s="65"/>
    </row>
    <row r="32" spans="1:45">
      <c r="A32" s="255">
        <v>2017</v>
      </c>
      <c r="B32" s="265"/>
      <c r="C32" s="256">
        <v>2513.5036415499999</v>
      </c>
      <c r="D32" s="256">
        <v>7389.9964596300015</v>
      </c>
      <c r="E32" s="256">
        <v>13052.477438619999</v>
      </c>
      <c r="F32" s="256">
        <v>360.54376968999998</v>
      </c>
      <c r="G32" s="256">
        <v>23316.521309490003</v>
      </c>
      <c r="H32" s="260">
        <v>0.28335694329025207</v>
      </c>
      <c r="I32" s="262"/>
      <c r="J32" s="257">
        <v>14449.8012281099</v>
      </c>
      <c r="K32" s="262"/>
      <c r="L32" s="261">
        <v>37766.322537599903</v>
      </c>
      <c r="M32" s="260">
        <v>6.3390548754752807E-2</v>
      </c>
      <c r="N32" s="264">
        <v>37766.322537599903</v>
      </c>
      <c r="O32" s="259">
        <v>0.3456115544642992</v>
      </c>
      <c r="P32" s="64"/>
      <c r="AC32" s="73"/>
      <c r="AD32" s="73"/>
      <c r="AE32" s="73"/>
    </row>
    <row r="33" spans="1:31">
      <c r="A33" s="64"/>
      <c r="B33" s="74"/>
      <c r="C33" s="66"/>
      <c r="D33" s="66"/>
      <c r="E33" s="66"/>
      <c r="F33" s="66"/>
      <c r="G33" s="66"/>
      <c r="H33" s="70"/>
      <c r="I33" s="72"/>
      <c r="K33" s="72"/>
      <c r="L33" s="72"/>
      <c r="M33" s="51"/>
      <c r="N33" s="64"/>
      <c r="O33" s="64"/>
      <c r="P33" s="64"/>
      <c r="AC33" s="73"/>
      <c r="AD33" s="73"/>
      <c r="AE33" s="73"/>
    </row>
    <row r="34" spans="1:31">
      <c r="A34" s="64"/>
      <c r="B34" s="74"/>
      <c r="C34" s="66"/>
      <c r="D34" s="66"/>
      <c r="E34" s="66"/>
      <c r="F34" s="66"/>
      <c r="G34" s="66"/>
      <c r="H34" s="70"/>
      <c r="I34" s="72"/>
      <c r="K34" s="72"/>
      <c r="L34" s="72"/>
      <c r="M34" s="51"/>
      <c r="AC34" s="73"/>
      <c r="AD34" s="73"/>
      <c r="AE34" s="73"/>
    </row>
    <row r="35" spans="1:31">
      <c r="A35" s="64"/>
      <c r="C35" s="84" t="s">
        <v>228</v>
      </c>
      <c r="D35" s="66"/>
      <c r="E35" s="66"/>
      <c r="F35" s="66"/>
      <c r="G35" s="66"/>
      <c r="H35" s="70"/>
      <c r="I35" s="72"/>
      <c r="K35" s="72"/>
      <c r="L35" s="72"/>
      <c r="M35" s="51"/>
      <c r="AC35" s="73"/>
      <c r="AD35" s="73"/>
      <c r="AE35" s="73"/>
    </row>
    <row r="36" spans="1:31">
      <c r="A36" s="64"/>
      <c r="B36" s="74"/>
      <c r="C36" s="66"/>
      <c r="D36" s="66"/>
      <c r="E36" s="66"/>
      <c r="F36" s="66"/>
      <c r="G36" s="66"/>
      <c r="H36" s="70"/>
      <c r="I36" s="72"/>
      <c r="K36" s="72"/>
      <c r="L36" s="72"/>
      <c r="M36" s="51"/>
      <c r="AC36" s="73"/>
      <c r="AD36" s="73"/>
      <c r="AE36" s="73"/>
    </row>
    <row r="37" spans="1:31">
      <c r="A37" s="64"/>
      <c r="B37" s="74"/>
      <c r="C37" s="66"/>
      <c r="D37" s="66"/>
      <c r="E37" s="66"/>
      <c r="F37" s="66"/>
      <c r="G37" s="66"/>
      <c r="H37" s="70"/>
      <c r="I37" s="72"/>
      <c r="K37" s="72"/>
      <c r="L37" s="72"/>
      <c r="M37" s="51"/>
      <c r="AC37" s="73"/>
      <c r="AD37" s="73"/>
      <c r="AE37" s="73"/>
    </row>
    <row r="38" spans="1:31">
      <c r="A38" s="64"/>
      <c r="B38" s="74"/>
      <c r="C38" s="66"/>
      <c r="D38" s="66"/>
      <c r="E38" s="66"/>
      <c r="F38" s="66"/>
      <c r="G38" s="66"/>
      <c r="H38" s="70"/>
      <c r="I38" s="72"/>
      <c r="K38" s="72"/>
      <c r="L38" s="72"/>
      <c r="M38" s="51"/>
      <c r="AC38" s="73"/>
      <c r="AD38" s="73"/>
      <c r="AE38" s="73"/>
    </row>
    <row r="39" spans="1:31">
      <c r="A39" s="64"/>
      <c r="B39" s="74"/>
      <c r="C39" s="66"/>
      <c r="D39" s="66"/>
      <c r="E39" s="66"/>
      <c r="F39" s="66"/>
      <c r="G39" s="66"/>
      <c r="H39" s="70"/>
      <c r="I39" s="72"/>
      <c r="K39" s="72"/>
      <c r="L39" s="72"/>
      <c r="M39" s="51"/>
      <c r="AC39" s="73"/>
      <c r="AD39" s="73"/>
      <c r="AE39" s="73"/>
    </row>
    <row r="40" spans="1:31">
      <c r="A40" s="64"/>
      <c r="B40" s="74"/>
      <c r="C40" s="66"/>
      <c r="D40" s="66"/>
      <c r="E40" s="66"/>
      <c r="F40" s="66"/>
      <c r="G40" s="66"/>
      <c r="H40" s="70"/>
      <c r="I40" s="72"/>
      <c r="K40" s="72"/>
      <c r="L40" s="72"/>
      <c r="M40" s="51"/>
      <c r="AC40" s="73"/>
      <c r="AD40" s="73"/>
      <c r="AE40" s="73"/>
    </row>
    <row r="41" spans="1:31">
      <c r="A41" s="64"/>
      <c r="B41" s="74"/>
      <c r="C41" s="66"/>
      <c r="D41" s="66"/>
      <c r="E41" s="66"/>
      <c r="F41" s="66"/>
      <c r="G41" s="66"/>
      <c r="H41" s="70"/>
      <c r="I41" s="72"/>
      <c r="K41" s="72"/>
      <c r="L41" s="72"/>
      <c r="M41" s="51"/>
      <c r="AC41" s="73"/>
      <c r="AD41" s="73"/>
      <c r="AE41" s="73"/>
    </row>
    <row r="42" spans="1:31">
      <c r="A42" s="64"/>
      <c r="B42" s="74"/>
      <c r="C42" s="66"/>
      <c r="D42" s="66"/>
      <c r="E42" s="66"/>
      <c r="F42" s="66"/>
      <c r="G42" s="66"/>
      <c r="H42" s="70"/>
      <c r="I42" s="72"/>
      <c r="K42" s="72"/>
      <c r="L42" s="72"/>
      <c r="M42" s="51"/>
      <c r="AC42" s="73"/>
      <c r="AD42" s="73"/>
      <c r="AE42" s="73"/>
    </row>
    <row r="43" spans="1:31">
      <c r="A43" s="64"/>
      <c r="B43" s="74"/>
      <c r="C43" s="66"/>
      <c r="D43" s="66"/>
      <c r="E43" s="66"/>
      <c r="F43" s="66"/>
      <c r="G43" s="66"/>
      <c r="H43" s="70"/>
      <c r="I43" s="72"/>
      <c r="K43" s="72"/>
      <c r="L43" s="72"/>
      <c r="M43" s="51"/>
      <c r="AC43" s="73"/>
      <c r="AD43" s="73"/>
      <c r="AE43" s="73"/>
    </row>
    <row r="44" spans="1:31">
      <c r="A44" s="64"/>
      <c r="B44" s="74"/>
      <c r="C44" s="66"/>
      <c r="D44" s="66"/>
      <c r="E44" s="66"/>
      <c r="F44" s="66"/>
      <c r="G44" s="66"/>
      <c r="H44" s="70"/>
      <c r="I44" s="72"/>
      <c r="K44" s="72"/>
      <c r="L44" s="72"/>
      <c r="M44" s="51"/>
      <c r="AC44" s="73"/>
      <c r="AD44" s="73"/>
      <c r="AE44" s="73"/>
    </row>
    <row r="45" spans="1:31">
      <c r="A45" s="64"/>
      <c r="B45" s="74"/>
      <c r="C45" s="66"/>
      <c r="D45" s="66"/>
      <c r="E45" s="66"/>
      <c r="F45" s="66"/>
      <c r="G45" s="66"/>
      <c r="H45" s="70"/>
      <c r="I45" s="72"/>
      <c r="K45" s="72"/>
      <c r="L45" s="72"/>
      <c r="M45" s="51"/>
      <c r="AC45" s="73"/>
      <c r="AD45" s="73"/>
      <c r="AE45" s="73"/>
    </row>
    <row r="46" spans="1:31">
      <c r="A46" s="64"/>
      <c r="B46" s="74"/>
      <c r="C46" s="66"/>
      <c r="D46" s="66"/>
      <c r="E46" s="66"/>
      <c r="F46" s="66"/>
      <c r="G46" s="66"/>
      <c r="H46" s="70"/>
      <c r="I46" s="72"/>
      <c r="K46" s="72"/>
      <c r="L46" s="72"/>
      <c r="M46" s="51"/>
      <c r="AC46" s="73"/>
      <c r="AD46" s="73"/>
      <c r="AE46" s="73"/>
    </row>
    <row r="47" spans="1:31">
      <c r="A47" s="64"/>
      <c r="B47" s="74"/>
      <c r="C47" s="66"/>
      <c r="D47" s="66"/>
      <c r="E47" s="66"/>
      <c r="F47" s="66"/>
      <c r="G47" s="66"/>
      <c r="H47" s="70"/>
      <c r="I47" s="72"/>
      <c r="K47" s="72"/>
      <c r="L47" s="72"/>
      <c r="M47" s="51"/>
      <c r="AC47" s="73"/>
      <c r="AD47" s="73"/>
      <c r="AE47" s="73"/>
    </row>
    <row r="48" spans="1:31">
      <c r="A48" s="64"/>
      <c r="B48" s="74"/>
      <c r="C48" s="66"/>
      <c r="D48" s="66"/>
      <c r="E48" s="66"/>
      <c r="F48" s="66"/>
      <c r="G48" s="66"/>
      <c r="H48" s="70"/>
      <c r="I48" s="72"/>
      <c r="K48" s="72"/>
      <c r="L48" s="72"/>
      <c r="M48" s="51"/>
      <c r="AC48" s="73"/>
      <c r="AD48" s="73"/>
      <c r="AE48" s="73"/>
    </row>
    <row r="49" spans="1:31">
      <c r="A49" s="64"/>
      <c r="B49" s="74"/>
      <c r="C49" s="66"/>
      <c r="D49" s="66"/>
      <c r="E49" s="66"/>
      <c r="F49" s="66"/>
      <c r="G49" s="66"/>
      <c r="H49" s="70"/>
      <c r="I49" s="72"/>
      <c r="K49" s="72"/>
      <c r="L49" s="72"/>
      <c r="M49" s="51"/>
      <c r="AC49" s="73"/>
      <c r="AD49" s="73"/>
      <c r="AE49" s="73"/>
    </row>
    <row r="50" spans="1:31">
      <c r="A50" s="64"/>
      <c r="B50" s="74"/>
      <c r="C50" s="66"/>
      <c r="D50" s="66"/>
      <c r="E50" s="66"/>
      <c r="F50" s="66"/>
      <c r="G50" s="66"/>
      <c r="H50" s="70"/>
      <c r="I50" s="72"/>
      <c r="K50" s="72"/>
      <c r="L50" s="72"/>
      <c r="M50" s="51"/>
      <c r="AC50" s="73"/>
      <c r="AD50" s="73"/>
      <c r="AE50" s="73"/>
    </row>
    <row r="51" spans="1:31">
      <c r="A51" s="64"/>
      <c r="B51" s="74"/>
      <c r="C51" s="66"/>
      <c r="D51" s="66"/>
      <c r="E51" s="66"/>
      <c r="F51" s="66"/>
      <c r="G51" s="66"/>
      <c r="H51" s="70"/>
      <c r="I51" s="72"/>
      <c r="K51" s="72"/>
      <c r="L51" s="72"/>
      <c r="M51" s="51"/>
      <c r="AC51" s="73"/>
      <c r="AD51" s="73"/>
      <c r="AE51" s="73"/>
    </row>
    <row r="52" spans="1:31">
      <c r="A52" s="64"/>
      <c r="B52" s="74"/>
      <c r="C52" s="66"/>
      <c r="D52" s="66"/>
      <c r="E52" s="66"/>
      <c r="F52" s="66"/>
      <c r="G52" s="66"/>
      <c r="H52" s="70"/>
      <c r="I52" s="72"/>
      <c r="K52" s="72"/>
      <c r="L52" s="72"/>
      <c r="M52" s="51"/>
      <c r="AC52" s="73"/>
      <c r="AD52" s="73"/>
      <c r="AE52" s="73"/>
    </row>
    <row r="53" spans="1:31">
      <c r="A53" s="64"/>
      <c r="B53" s="74"/>
      <c r="C53" s="66"/>
      <c r="D53" s="66"/>
      <c r="E53" s="66"/>
      <c r="F53" s="66"/>
      <c r="G53" s="66"/>
      <c r="H53" s="70"/>
      <c r="I53" s="72"/>
      <c r="K53" s="72"/>
      <c r="L53" s="72"/>
      <c r="M53" s="51"/>
      <c r="AC53" s="73"/>
      <c r="AD53" s="73"/>
      <c r="AE53" s="73"/>
    </row>
    <row r="54" spans="1:31">
      <c r="A54" s="64"/>
      <c r="B54" s="74"/>
      <c r="C54" s="66"/>
      <c r="D54" s="66"/>
      <c r="E54" s="66"/>
      <c r="F54" s="66"/>
      <c r="G54" s="66"/>
      <c r="H54" s="70"/>
      <c r="I54" s="72"/>
      <c r="K54" s="72"/>
      <c r="L54" s="72"/>
      <c r="M54" s="51"/>
      <c r="AC54" s="73"/>
      <c r="AD54" s="73"/>
      <c r="AE54" s="73"/>
    </row>
    <row r="55" spans="1:31">
      <c r="A55" s="64"/>
      <c r="B55" s="74"/>
      <c r="C55" s="66"/>
      <c r="D55" s="66"/>
      <c r="E55" s="66"/>
      <c r="F55" s="66"/>
      <c r="G55" s="66"/>
      <c r="H55" s="70"/>
      <c r="I55" s="72"/>
      <c r="K55" s="72"/>
      <c r="L55" s="72"/>
      <c r="M55" s="51"/>
    </row>
    <row r="56" spans="1:31">
      <c r="A56" s="64"/>
      <c r="B56" s="74"/>
      <c r="C56" s="66"/>
      <c r="D56" s="66"/>
      <c r="E56" s="66"/>
      <c r="F56" s="66"/>
      <c r="G56" s="66"/>
      <c r="H56" s="70"/>
      <c r="I56" s="72"/>
      <c r="K56" s="72"/>
      <c r="L56" s="72"/>
      <c r="M56" s="51"/>
      <c r="N56" s="75"/>
      <c r="O56" s="75"/>
      <c r="P56" s="75"/>
      <c r="R56" s="75"/>
    </row>
    <row r="57" spans="1:31" ht="11.25" customHeight="1">
      <c r="A57" s="64"/>
      <c r="B57" s="74"/>
      <c r="C57" s="66"/>
      <c r="D57" s="66"/>
      <c r="E57" s="66"/>
      <c r="F57" s="66"/>
      <c r="G57" s="66"/>
      <c r="H57" s="70"/>
      <c r="I57" s="72"/>
      <c r="K57" s="72"/>
      <c r="L57" s="72"/>
      <c r="M57" s="51"/>
    </row>
    <row r="58" spans="1:31">
      <c r="A58" s="64"/>
      <c r="B58" s="74"/>
      <c r="C58" s="66"/>
      <c r="D58" s="66"/>
      <c r="E58" s="66"/>
      <c r="F58" s="66"/>
      <c r="G58" s="66"/>
      <c r="H58" s="70"/>
      <c r="I58" s="72"/>
      <c r="K58" s="72"/>
      <c r="L58" s="72"/>
      <c r="M58" s="51"/>
    </row>
    <row r="59" spans="1:31">
      <c r="A59" s="64"/>
      <c r="B59" s="74"/>
      <c r="C59" s="66"/>
      <c r="D59" s="66"/>
      <c r="E59" s="66"/>
      <c r="F59" s="66"/>
      <c r="G59" s="66"/>
      <c r="H59" s="70"/>
      <c r="I59" s="72"/>
      <c r="K59" s="72"/>
      <c r="L59" s="72"/>
      <c r="M59" s="51"/>
    </row>
    <row r="60" spans="1:31">
      <c r="A60" s="64"/>
      <c r="B60" s="74"/>
      <c r="C60" s="66"/>
      <c r="D60" s="66"/>
      <c r="E60" s="66"/>
      <c r="F60" s="66"/>
      <c r="G60" s="66"/>
      <c r="H60" s="70"/>
      <c r="I60" s="72"/>
      <c r="K60" s="72"/>
      <c r="L60" s="72"/>
      <c r="M60" s="51"/>
    </row>
    <row r="61" spans="1:31">
      <c r="A61" s="64"/>
      <c r="B61" s="74"/>
      <c r="C61" s="66"/>
      <c r="D61" s="66"/>
      <c r="E61" s="66"/>
      <c r="F61" s="66"/>
      <c r="G61" s="66"/>
      <c r="H61" s="70"/>
      <c r="I61" s="72"/>
      <c r="K61" s="72"/>
      <c r="L61" s="72"/>
      <c r="M61" s="51"/>
    </row>
    <row r="62" spans="1:31">
      <c r="A62" s="64"/>
      <c r="B62" s="74"/>
      <c r="C62" s="66"/>
      <c r="D62" s="66"/>
      <c r="E62" s="66"/>
      <c r="F62" s="66"/>
      <c r="G62" s="66"/>
      <c r="H62" s="70"/>
      <c r="I62" s="72"/>
      <c r="K62" s="72"/>
      <c r="L62" s="72"/>
      <c r="M62" s="51"/>
    </row>
    <row r="63" spans="1:31">
      <c r="A63" s="64"/>
      <c r="B63" s="74"/>
      <c r="C63" s="66"/>
      <c r="D63" s="66"/>
      <c r="E63" s="66"/>
      <c r="F63" s="66"/>
      <c r="G63" s="66"/>
      <c r="H63" s="70"/>
      <c r="I63" s="72"/>
      <c r="K63" s="72"/>
      <c r="L63" s="72"/>
      <c r="M63" s="51"/>
    </row>
    <row r="64" spans="1:31">
      <c r="A64" s="64"/>
      <c r="B64" s="74"/>
      <c r="C64" s="66"/>
      <c r="D64" s="66"/>
      <c r="E64" s="66"/>
      <c r="F64" s="66"/>
      <c r="G64" s="66"/>
      <c r="H64" s="70"/>
      <c r="I64" s="72"/>
      <c r="K64" s="72"/>
      <c r="L64" s="72"/>
      <c r="M64" s="51"/>
    </row>
    <row r="65" spans="1:19">
      <c r="A65" s="64"/>
      <c r="B65" s="74"/>
      <c r="C65" s="66"/>
      <c r="D65" s="66"/>
      <c r="E65" s="66"/>
      <c r="F65" s="66"/>
      <c r="G65" s="66"/>
      <c r="H65" s="70"/>
      <c r="I65" s="72"/>
      <c r="K65" s="72"/>
      <c r="L65" s="72"/>
      <c r="M65" s="51"/>
    </row>
    <row r="66" spans="1:19">
      <c r="A66" s="64"/>
      <c r="B66" s="74"/>
      <c r="C66" s="66"/>
      <c r="D66" s="66"/>
      <c r="E66" s="66"/>
      <c r="F66" s="66"/>
      <c r="G66" s="66"/>
      <c r="H66" s="70"/>
      <c r="I66" s="72"/>
      <c r="K66" s="72"/>
      <c r="L66" s="72"/>
      <c r="M66" s="51"/>
    </row>
    <row r="67" spans="1:19">
      <c r="A67" s="64"/>
      <c r="B67" s="74"/>
      <c r="C67" s="66"/>
      <c r="D67" s="66"/>
      <c r="E67" s="66"/>
      <c r="F67" s="66"/>
      <c r="G67" s="66"/>
      <c r="H67" s="70"/>
      <c r="I67" s="72"/>
      <c r="K67" s="72"/>
      <c r="L67" s="72"/>
      <c r="M67" s="51"/>
    </row>
    <row r="68" spans="1:19">
      <c r="A68" s="64"/>
      <c r="B68" s="74"/>
      <c r="C68" s="66"/>
      <c r="D68" s="66"/>
      <c r="E68" s="66"/>
      <c r="F68" s="66"/>
      <c r="G68" s="66"/>
      <c r="H68" s="70"/>
      <c r="I68" s="72"/>
      <c r="K68" s="72"/>
      <c r="L68" s="72"/>
      <c r="M68" s="51"/>
    </row>
    <row r="69" spans="1:19">
      <c r="A69" s="64"/>
      <c r="B69" s="74"/>
      <c r="C69" s="66"/>
      <c r="D69" s="66"/>
      <c r="E69" s="66"/>
      <c r="F69" s="66"/>
      <c r="G69" s="66"/>
      <c r="H69" s="70"/>
      <c r="I69" s="72"/>
      <c r="K69" s="72"/>
      <c r="L69" s="72"/>
      <c r="M69" s="51"/>
    </row>
    <row r="70" spans="1:19">
      <c r="A70" s="64"/>
      <c r="B70" s="74"/>
      <c r="C70" s="66"/>
      <c r="D70" s="66"/>
      <c r="E70" s="66"/>
      <c r="F70" s="66"/>
      <c r="G70" s="66"/>
      <c r="H70" s="70"/>
      <c r="I70" s="72"/>
      <c r="K70" s="72"/>
      <c r="L70" s="72"/>
    </row>
    <row r="71" spans="1:19">
      <c r="A71" s="64"/>
      <c r="B71" s="74"/>
      <c r="C71" s="66"/>
      <c r="D71" s="66"/>
      <c r="E71" s="66"/>
      <c r="F71" s="66"/>
      <c r="G71" s="66"/>
      <c r="H71" s="70"/>
      <c r="I71" s="72"/>
      <c r="K71" s="72"/>
      <c r="L71" s="72"/>
      <c r="M71" s="51"/>
    </row>
    <row r="72" spans="1:19">
      <c r="A72" s="64"/>
      <c r="B72" s="74"/>
      <c r="C72" s="66"/>
      <c r="D72" s="66"/>
      <c r="E72" s="66"/>
      <c r="F72" s="66"/>
      <c r="G72" s="66"/>
      <c r="H72" s="70"/>
      <c r="I72" s="72"/>
      <c r="K72" s="72"/>
      <c r="L72" s="72"/>
      <c r="M72" s="51"/>
    </row>
    <row r="73" spans="1:19">
      <c r="A73" s="64"/>
      <c r="B73" s="74"/>
      <c r="C73" s="66"/>
      <c r="D73" s="66"/>
      <c r="E73" s="66"/>
      <c r="F73" s="66"/>
      <c r="G73" s="66"/>
      <c r="H73" s="70"/>
      <c r="I73" s="72"/>
      <c r="K73" s="72"/>
      <c r="L73" s="72"/>
      <c r="M73" s="51"/>
    </row>
    <row r="74" spans="1:19">
      <c r="A74" s="64"/>
      <c r="B74" s="74"/>
      <c r="C74" s="66"/>
      <c r="D74" s="66"/>
      <c r="E74" s="66"/>
      <c r="F74" s="66"/>
      <c r="G74" s="66"/>
      <c r="H74" s="70"/>
      <c r="I74" s="72"/>
      <c r="K74" s="72"/>
      <c r="L74" s="72"/>
      <c r="M74" s="51"/>
    </row>
    <row r="75" spans="1:19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</row>
    <row r="76" spans="1:19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</row>
    <row r="77" spans="1:19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</row>
    <row r="78" spans="1:19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</row>
    <row r="79" spans="1:19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</row>
    <row r="80" spans="1:19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</row>
    <row r="81" spans="1:19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</row>
    <row r="82" spans="1:19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</row>
    <row r="83" spans="1:19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</row>
    <row r="84" spans="1:19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</row>
    <row r="85" spans="1:19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</row>
    <row r="86" spans="1:19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</row>
    <row r="87" spans="1:19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</row>
    <row r="88" spans="1:19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</row>
    <row r="89" spans="1:19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</row>
    <row r="90" spans="1:19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</row>
    <row r="91" spans="1:19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</row>
    <row r="92" spans="1:19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</row>
    <row r="93" spans="1:19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</row>
    <row r="94" spans="1:19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</row>
    <row r="95" spans="1:19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</row>
    <row r="96" spans="1:19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</row>
    <row r="97" spans="1:19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</row>
    <row r="98" spans="1:19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</row>
    <row r="99" spans="1:19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</row>
    <row r="100" spans="1:19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</row>
    <row r="101" spans="1:19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</row>
    <row r="102" spans="1:19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</row>
    <row r="103" spans="1:19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</row>
    <row r="104" spans="1:19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</row>
    <row r="105" spans="1:19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</row>
    <row r="106" spans="1:19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</row>
    <row r="107" spans="1:19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</row>
    <row r="108" spans="1:19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</row>
    <row r="109" spans="1:19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</row>
    <row r="110" spans="1:19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</row>
    <row r="111" spans="1:19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</row>
    <row r="112" spans="1:19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</row>
    <row r="113" spans="1:19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</row>
    <row r="114" spans="1:19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</row>
    <row r="115" spans="1:19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</row>
    <row r="116" spans="1:19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</row>
    <row r="117" spans="1:19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</row>
    <row r="118" spans="1:19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</row>
    <row r="119" spans="1:19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</row>
    <row r="120" spans="1:19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</row>
    <row r="121" spans="1:19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</row>
    <row r="122" spans="1:19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</row>
    <row r="123" spans="1:19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</row>
    <row r="124" spans="1:19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</row>
    <row r="125" spans="1:19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</row>
    <row r="126" spans="1:19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</row>
    <row r="127" spans="1:19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</row>
    <row r="128" spans="1:19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</row>
    <row r="129" spans="1:19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</row>
    <row r="130" spans="1:19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</row>
    <row r="131" spans="1:19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</row>
    <row r="132" spans="1:19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</row>
    <row r="133" spans="1:19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</row>
    <row r="134" spans="1:19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</row>
    <row r="135" spans="1:19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</row>
    <row r="136" spans="1:19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</row>
    <row r="137" spans="1:19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</row>
    <row r="138" spans="1:19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</row>
    <row r="139" spans="1:19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</row>
    <row r="140" spans="1:19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</row>
    <row r="141" spans="1:19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</row>
    <row r="142" spans="1:19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</row>
    <row r="143" spans="1:19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</row>
    <row r="144" spans="1:19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</row>
    <row r="145" spans="1:19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</row>
    <row r="146" spans="1:19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</row>
    <row r="147" spans="1:19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</row>
    <row r="148" spans="1:19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</row>
    <row r="149" spans="1:19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</row>
    <row r="150" spans="1:19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</row>
    <row r="151" spans="1:19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</row>
    <row r="152" spans="1:19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</row>
    <row r="153" spans="1:19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</row>
    <row r="154" spans="1:19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</row>
    <row r="155" spans="1:19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</row>
    <row r="156" spans="1:19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</row>
    <row r="157" spans="1:19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</row>
    <row r="158" spans="1:19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</row>
    <row r="159" spans="1:19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</row>
    <row r="160" spans="1:19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</row>
    <row r="161" spans="1:19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</row>
    <row r="162" spans="1:19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</row>
    <row r="163" spans="1:19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</row>
    <row r="164" spans="1:19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</row>
    <row r="165" spans="1:19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</row>
    <row r="166" spans="1:19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</row>
    <row r="167" spans="1:19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</row>
    <row r="168" spans="1:19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</row>
    <row r="169" spans="1:19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</row>
    <row r="170" spans="1:19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</row>
    <row r="171" spans="1:19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</row>
    <row r="172" spans="1:19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</row>
    <row r="173" spans="1:19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</row>
    <row r="174" spans="1:19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</row>
    <row r="175" spans="1:19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</row>
    <row r="176" spans="1:19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</row>
    <row r="177" spans="1:19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</row>
    <row r="178" spans="1:19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</row>
    <row r="179" spans="1:19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</row>
    <row r="180" spans="1:19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</row>
    <row r="181" spans="1:19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</row>
    <row r="182" spans="1:19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</row>
    <row r="183" spans="1:19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</row>
    <row r="184" spans="1:19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</row>
    <row r="185" spans="1:19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</row>
    <row r="186" spans="1:19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</row>
    <row r="187" spans="1:19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</row>
    <row r="188" spans="1:19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</row>
    <row r="189" spans="1:19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</row>
    <row r="190" spans="1:19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</row>
    <row r="191" spans="1:19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</row>
    <row r="192" spans="1:19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</row>
    <row r="193" spans="1:19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</row>
    <row r="194" spans="1:19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</row>
    <row r="195" spans="1:19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</row>
    <row r="196" spans="1:19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</row>
    <row r="197" spans="1:19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</row>
    <row r="198" spans="1:19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</row>
    <row r="199" spans="1:19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</row>
    <row r="200" spans="1:19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</row>
    <row r="201" spans="1:19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</row>
    <row r="202" spans="1:19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</row>
    <row r="203" spans="1:19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</row>
    <row r="204" spans="1:19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</row>
    <row r="205" spans="1:19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</row>
    <row r="206" spans="1:19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</row>
    <row r="207" spans="1:19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</row>
    <row r="208" spans="1:19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</row>
    <row r="209" spans="1:19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</row>
    <row r="210" spans="1:19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</row>
    <row r="211" spans="1:19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</row>
    <row r="212" spans="1:19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</row>
    <row r="213" spans="1:19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</row>
    <row r="214" spans="1:19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</row>
    <row r="215" spans="1:19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</row>
    <row r="216" spans="1:19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</row>
    <row r="217" spans="1:19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</row>
    <row r="218" spans="1:19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</row>
    <row r="219" spans="1:19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</row>
    <row r="220" spans="1:19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</row>
    <row r="221" spans="1:19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</row>
    <row r="222" spans="1:19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</row>
    <row r="223" spans="1:19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</row>
    <row r="224" spans="1:19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</row>
    <row r="225" spans="1:19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</row>
    <row r="226" spans="1:19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</row>
    <row r="227" spans="1:19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</row>
    <row r="228" spans="1:19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</row>
    <row r="229" spans="1:19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</row>
    <row r="230" spans="1:19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</row>
    <row r="231" spans="1:19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</row>
    <row r="232" spans="1:19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</row>
    <row r="233" spans="1:19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</row>
    <row r="234" spans="1:19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</row>
    <row r="235" spans="1:19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</row>
    <row r="236" spans="1:19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</row>
    <row r="237" spans="1:19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</row>
    <row r="238" spans="1:19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</row>
    <row r="239" spans="1:19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</row>
    <row r="240" spans="1:19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</row>
    <row r="241" spans="1:19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</row>
    <row r="242" spans="1:19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</row>
    <row r="243" spans="1:19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</row>
    <row r="244" spans="1:19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</row>
    <row r="245" spans="1:19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</row>
    <row r="246" spans="1:19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</row>
    <row r="247" spans="1:19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</row>
    <row r="248" spans="1:19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</row>
    <row r="249" spans="1:19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</row>
    <row r="250" spans="1:19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</row>
    <row r="251" spans="1:19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</row>
    <row r="252" spans="1:19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</row>
    <row r="253" spans="1:19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</row>
    <row r="254" spans="1:19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</row>
    <row r="255" spans="1:19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</row>
    <row r="256" spans="1:19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</row>
    <row r="257" spans="1:19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</row>
    <row r="258" spans="1:19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</row>
    <row r="259" spans="1:19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</row>
    <row r="260" spans="1:19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</row>
    <row r="261" spans="1:19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</row>
    <row r="262" spans="1:19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</row>
    <row r="263" spans="1:19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</row>
    <row r="264" spans="1:19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</row>
    <row r="265" spans="1:19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</row>
    <row r="266" spans="1:19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</row>
    <row r="267" spans="1:19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</row>
    <row r="268" spans="1:19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</row>
    <row r="269" spans="1:19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</row>
    <row r="270" spans="1:19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</row>
    <row r="271" spans="1:19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</row>
    <row r="272" spans="1:19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</row>
    <row r="273" spans="1:19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</row>
    <row r="274" spans="1:19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</row>
    <row r="275" spans="1:19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</row>
    <row r="276" spans="1:19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</row>
    <row r="277" spans="1:19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</row>
    <row r="278" spans="1:19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</row>
    <row r="279" spans="1:19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</row>
    <row r="280" spans="1:19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</row>
    <row r="281" spans="1:19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</row>
    <row r="282" spans="1:19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</row>
    <row r="283" spans="1:19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</row>
    <row r="284" spans="1:19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</row>
    <row r="285" spans="1:19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</row>
    <row r="286" spans="1:19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</row>
    <row r="287" spans="1:19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</row>
    <row r="288" spans="1:19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</row>
    <row r="289" spans="1:19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</row>
    <row r="290" spans="1:19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</row>
    <row r="291" spans="1:19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</row>
    <row r="292" spans="1:19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</row>
    <row r="293" spans="1:19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</row>
    <row r="294" spans="1:19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</row>
    <row r="295" spans="1:19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</row>
    <row r="296" spans="1:19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</row>
    <row r="297" spans="1:19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</row>
    <row r="298" spans="1:19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</row>
    <row r="299" spans="1:19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</row>
    <row r="300" spans="1:19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</row>
    <row r="301" spans="1:19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</row>
    <row r="302" spans="1:19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</row>
    <row r="303" spans="1:19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</row>
    <row r="304" spans="1:19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</row>
    <row r="305" spans="1:19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</row>
    <row r="306" spans="1:19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</row>
    <row r="307" spans="1:19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</row>
    <row r="308" spans="1:19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</row>
    <row r="309" spans="1:19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</row>
    <row r="310" spans="1:19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</row>
    <row r="311" spans="1:19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</row>
    <row r="312" spans="1:19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</row>
    <row r="313" spans="1:19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</row>
    <row r="314" spans="1:19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</row>
    <row r="315" spans="1:19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</row>
    <row r="316" spans="1:19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</row>
    <row r="317" spans="1:19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</row>
    <row r="318" spans="1:19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</row>
    <row r="319" spans="1:19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</row>
    <row r="320" spans="1:19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</row>
    <row r="321" spans="1:19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</row>
    <row r="322" spans="1:19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</row>
    <row r="323" spans="1:19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</row>
    <row r="324" spans="1:19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</row>
    <row r="325" spans="1:19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</row>
    <row r="326" spans="1:19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</row>
    <row r="327" spans="1:19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</row>
    <row r="328" spans="1:19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</row>
    <row r="329" spans="1:19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</row>
    <row r="330" spans="1:19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</row>
    <row r="331" spans="1:19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</row>
    <row r="332" spans="1:19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</row>
    <row r="333" spans="1:19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</row>
    <row r="334" spans="1:19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</row>
    <row r="335" spans="1:19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</row>
    <row r="336" spans="1:19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</row>
    <row r="337" spans="1:19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</row>
    <row r="338" spans="1:19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</row>
    <row r="339" spans="1:19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</row>
    <row r="340" spans="1:19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</row>
    <row r="341" spans="1:19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</row>
    <row r="342" spans="1:19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</row>
    <row r="343" spans="1:19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</row>
    <row r="344" spans="1:19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</row>
    <row r="345" spans="1:19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</row>
    <row r="346" spans="1:19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</row>
    <row r="347" spans="1:19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</row>
    <row r="348" spans="1:19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</row>
    <row r="349" spans="1:19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</row>
    <row r="350" spans="1:19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</row>
    <row r="351" spans="1:19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</row>
    <row r="352" spans="1:19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</row>
    <row r="353" spans="1:19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</row>
    <row r="354" spans="1:19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</row>
    <row r="355" spans="1:19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</row>
    <row r="356" spans="1:19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</row>
    <row r="357" spans="1:19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</row>
    <row r="358" spans="1:19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</row>
    <row r="359" spans="1:19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</row>
    <row r="360" spans="1:19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</row>
    <row r="361" spans="1:19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</row>
    <row r="362" spans="1:19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</row>
    <row r="363" spans="1:19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</row>
    <row r="364" spans="1:19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</row>
    <row r="365" spans="1:19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</row>
    <row r="366" spans="1:19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</row>
    <row r="367" spans="1:19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</row>
    <row r="368" spans="1:19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</row>
    <row r="369" spans="1:19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</row>
    <row r="370" spans="1:19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</row>
    <row r="371" spans="1:19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</row>
    <row r="372" spans="1:19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</row>
    <row r="373" spans="1:19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</row>
    <row r="374" spans="1:19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</row>
    <row r="375" spans="1:19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</row>
    <row r="376" spans="1:19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</row>
    <row r="377" spans="1:19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</row>
    <row r="378" spans="1:19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</row>
    <row r="379" spans="1:19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</row>
    <row r="380" spans="1:19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</row>
    <row r="381" spans="1:19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</row>
    <row r="382" spans="1:19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</row>
    <row r="383" spans="1:19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</row>
    <row r="384" spans="1:19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</row>
    <row r="385" spans="1:19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</row>
    <row r="386" spans="1:19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</row>
    <row r="387" spans="1:19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</row>
    <row r="388" spans="1:19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</row>
    <row r="389" spans="1:19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</row>
    <row r="390" spans="1:19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</row>
    <row r="391" spans="1:19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</row>
    <row r="392" spans="1:19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</row>
    <row r="393" spans="1:19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</row>
    <row r="394" spans="1:19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</row>
    <row r="395" spans="1:19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</row>
    <row r="396" spans="1:19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</row>
    <row r="397" spans="1:19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</row>
    <row r="398" spans="1:19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</row>
    <row r="399" spans="1:19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</row>
    <row r="400" spans="1:19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</row>
    <row r="401" spans="1:19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</row>
    <row r="402" spans="1:19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</row>
    <row r="403" spans="1:19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</row>
    <row r="404" spans="1:19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</row>
    <row r="405" spans="1:19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</row>
    <row r="406" spans="1:19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</row>
    <row r="407" spans="1:19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</row>
    <row r="408" spans="1:19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</row>
    <row r="409" spans="1:19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</row>
    <row r="410" spans="1:19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</row>
    <row r="411" spans="1:19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</row>
    <row r="412" spans="1:19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</row>
    <row r="413" spans="1:19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</row>
    <row r="414" spans="1:19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</row>
    <row r="415" spans="1:19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</row>
    <row r="416" spans="1:19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</row>
    <row r="417" spans="1:19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</row>
    <row r="418" spans="1:19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</row>
    <row r="419" spans="1:19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</row>
    <row r="420" spans="1:19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</row>
    <row r="421" spans="1:19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</row>
    <row r="422" spans="1:19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</row>
    <row r="423" spans="1:19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</row>
    <row r="424" spans="1:19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</row>
    <row r="425" spans="1:19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</row>
    <row r="426" spans="1:19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</row>
    <row r="427" spans="1:19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</row>
    <row r="428" spans="1:19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</row>
    <row r="429" spans="1:19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</row>
    <row r="430" spans="1:19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</row>
    <row r="431" spans="1:19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</row>
    <row r="432" spans="1:19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</row>
    <row r="433" spans="1:19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</row>
    <row r="434" spans="1:19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</row>
    <row r="435" spans="1:19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</row>
    <row r="436" spans="1:19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</row>
    <row r="437" spans="1:19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</row>
    <row r="438" spans="1:19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</row>
    <row r="439" spans="1:19">
      <c r="A439" s="77" t="s">
        <v>74</v>
      </c>
      <c r="C439" s="78"/>
      <c r="D439" s="78"/>
      <c r="E439" s="78"/>
      <c r="F439" s="78"/>
      <c r="G439" s="78"/>
      <c r="H439" s="78"/>
      <c r="I439" s="37"/>
      <c r="J439" s="37"/>
      <c r="K439" s="37"/>
      <c r="L439" s="37"/>
      <c r="M439" s="78"/>
      <c r="O439" s="79"/>
      <c r="Q439" s="80"/>
    </row>
  </sheetData>
  <mergeCells count="4">
    <mergeCell ref="A11:A13"/>
    <mergeCell ref="C11:G11"/>
    <mergeCell ref="J11:J12"/>
    <mergeCell ref="L11:L12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8"/>
  <sheetViews>
    <sheetView zoomScale="110" zoomScaleNormal="110" workbookViewId="0">
      <selection activeCell="A4" sqref="A4:D4"/>
    </sheetView>
  </sheetViews>
  <sheetFormatPr baseColWidth="10" defaultRowHeight="15"/>
  <cols>
    <col min="1" max="1" width="14.33203125" style="82" customWidth="1"/>
    <col min="2" max="2" width="18.1640625" style="82" bestFit="1" customWidth="1"/>
    <col min="3" max="3" width="17.83203125" style="82" bestFit="1" customWidth="1"/>
    <col min="4" max="5" width="20.6640625" style="82" bestFit="1" customWidth="1"/>
    <col min="6" max="6" width="22.5" style="82" bestFit="1" customWidth="1"/>
    <col min="7" max="8" width="16.1640625" style="82" bestFit="1" customWidth="1"/>
    <col min="9" max="9" width="8.5" style="82" customWidth="1"/>
    <col min="10" max="256" width="12" style="82"/>
    <col min="257" max="257" width="24.5" style="82" customWidth="1"/>
    <col min="258" max="258" width="18.1640625" style="82" bestFit="1" customWidth="1"/>
    <col min="259" max="259" width="17.83203125" style="82" bestFit="1" customWidth="1"/>
    <col min="260" max="261" width="20.6640625" style="82" bestFit="1" customWidth="1"/>
    <col min="262" max="262" width="22.5" style="82" bestFit="1" customWidth="1"/>
    <col min="263" max="264" width="16.1640625" style="82" bestFit="1" customWidth="1"/>
    <col min="265" max="512" width="12" style="82"/>
    <col min="513" max="513" width="24.5" style="82" customWidth="1"/>
    <col min="514" max="514" width="18.1640625" style="82" bestFit="1" customWidth="1"/>
    <col min="515" max="515" width="17.83203125" style="82" bestFit="1" customWidth="1"/>
    <col min="516" max="517" width="20.6640625" style="82" bestFit="1" customWidth="1"/>
    <col min="518" max="518" width="22.5" style="82" bestFit="1" customWidth="1"/>
    <col min="519" max="520" width="16.1640625" style="82" bestFit="1" customWidth="1"/>
    <col min="521" max="768" width="12" style="82"/>
    <col min="769" max="769" width="24.5" style="82" customWidth="1"/>
    <col min="770" max="770" width="18.1640625" style="82" bestFit="1" customWidth="1"/>
    <col min="771" max="771" width="17.83203125" style="82" bestFit="1" customWidth="1"/>
    <col min="772" max="773" width="20.6640625" style="82" bestFit="1" customWidth="1"/>
    <col min="774" max="774" width="22.5" style="82" bestFit="1" customWidth="1"/>
    <col min="775" max="776" width="16.1640625" style="82" bestFit="1" customWidth="1"/>
    <col min="777" max="1024" width="12" style="82"/>
    <col min="1025" max="1025" width="24.5" style="82" customWidth="1"/>
    <col min="1026" max="1026" width="18.1640625" style="82" bestFit="1" customWidth="1"/>
    <col min="1027" max="1027" width="17.83203125" style="82" bestFit="1" customWidth="1"/>
    <col min="1028" max="1029" width="20.6640625" style="82" bestFit="1" customWidth="1"/>
    <col min="1030" max="1030" width="22.5" style="82" bestFit="1" customWidth="1"/>
    <col min="1031" max="1032" width="16.1640625" style="82" bestFit="1" customWidth="1"/>
    <col min="1033" max="1280" width="12" style="82"/>
    <col min="1281" max="1281" width="24.5" style="82" customWidth="1"/>
    <col min="1282" max="1282" width="18.1640625" style="82" bestFit="1" customWidth="1"/>
    <col min="1283" max="1283" width="17.83203125" style="82" bestFit="1" customWidth="1"/>
    <col min="1284" max="1285" width="20.6640625" style="82" bestFit="1" customWidth="1"/>
    <col min="1286" max="1286" width="22.5" style="82" bestFit="1" customWidth="1"/>
    <col min="1287" max="1288" width="16.1640625" style="82" bestFit="1" customWidth="1"/>
    <col min="1289" max="1536" width="12" style="82"/>
    <col min="1537" max="1537" width="24.5" style="82" customWidth="1"/>
    <col min="1538" max="1538" width="18.1640625" style="82" bestFit="1" customWidth="1"/>
    <col min="1539" max="1539" width="17.83203125" style="82" bestFit="1" customWidth="1"/>
    <col min="1540" max="1541" width="20.6640625" style="82" bestFit="1" customWidth="1"/>
    <col min="1542" max="1542" width="22.5" style="82" bestFit="1" customWidth="1"/>
    <col min="1543" max="1544" width="16.1640625" style="82" bestFit="1" customWidth="1"/>
    <col min="1545" max="1792" width="12" style="82"/>
    <col min="1793" max="1793" width="24.5" style="82" customWidth="1"/>
    <col min="1794" max="1794" width="18.1640625" style="82" bestFit="1" customWidth="1"/>
    <col min="1795" max="1795" width="17.83203125" style="82" bestFit="1" customWidth="1"/>
    <col min="1796" max="1797" width="20.6640625" style="82" bestFit="1" customWidth="1"/>
    <col min="1798" max="1798" width="22.5" style="82" bestFit="1" customWidth="1"/>
    <col min="1799" max="1800" width="16.1640625" style="82" bestFit="1" customWidth="1"/>
    <col min="1801" max="2048" width="12" style="82"/>
    <col min="2049" max="2049" width="24.5" style="82" customWidth="1"/>
    <col min="2050" max="2050" width="18.1640625" style="82" bestFit="1" customWidth="1"/>
    <col min="2051" max="2051" width="17.83203125" style="82" bestFit="1" customWidth="1"/>
    <col min="2052" max="2053" width="20.6640625" style="82" bestFit="1" customWidth="1"/>
    <col min="2054" max="2054" width="22.5" style="82" bestFit="1" customWidth="1"/>
    <col min="2055" max="2056" width="16.1640625" style="82" bestFit="1" customWidth="1"/>
    <col min="2057" max="2304" width="12" style="82"/>
    <col min="2305" max="2305" width="24.5" style="82" customWidth="1"/>
    <col min="2306" max="2306" width="18.1640625" style="82" bestFit="1" customWidth="1"/>
    <col min="2307" max="2307" width="17.83203125" style="82" bestFit="1" customWidth="1"/>
    <col min="2308" max="2309" width="20.6640625" style="82" bestFit="1" customWidth="1"/>
    <col min="2310" max="2310" width="22.5" style="82" bestFit="1" customWidth="1"/>
    <col min="2311" max="2312" width="16.1640625" style="82" bestFit="1" customWidth="1"/>
    <col min="2313" max="2560" width="12" style="82"/>
    <col min="2561" max="2561" width="24.5" style="82" customWidth="1"/>
    <col min="2562" max="2562" width="18.1640625" style="82" bestFit="1" customWidth="1"/>
    <col min="2563" max="2563" width="17.83203125" style="82" bestFit="1" customWidth="1"/>
    <col min="2564" max="2565" width="20.6640625" style="82" bestFit="1" customWidth="1"/>
    <col min="2566" max="2566" width="22.5" style="82" bestFit="1" customWidth="1"/>
    <col min="2567" max="2568" width="16.1640625" style="82" bestFit="1" customWidth="1"/>
    <col min="2569" max="2816" width="12" style="82"/>
    <col min="2817" max="2817" width="24.5" style="82" customWidth="1"/>
    <col min="2818" max="2818" width="18.1640625" style="82" bestFit="1" customWidth="1"/>
    <col min="2819" max="2819" width="17.83203125" style="82" bestFit="1" customWidth="1"/>
    <col min="2820" max="2821" width="20.6640625" style="82" bestFit="1" customWidth="1"/>
    <col min="2822" max="2822" width="22.5" style="82" bestFit="1" customWidth="1"/>
    <col min="2823" max="2824" width="16.1640625" style="82" bestFit="1" customWidth="1"/>
    <col min="2825" max="3072" width="12" style="82"/>
    <col min="3073" max="3073" width="24.5" style="82" customWidth="1"/>
    <col min="3074" max="3074" width="18.1640625" style="82" bestFit="1" customWidth="1"/>
    <col min="3075" max="3075" width="17.83203125" style="82" bestFit="1" customWidth="1"/>
    <col min="3076" max="3077" width="20.6640625" style="82" bestFit="1" customWidth="1"/>
    <col min="3078" max="3078" width="22.5" style="82" bestFit="1" customWidth="1"/>
    <col min="3079" max="3080" width="16.1640625" style="82" bestFit="1" customWidth="1"/>
    <col min="3081" max="3328" width="12" style="82"/>
    <col min="3329" max="3329" width="24.5" style="82" customWidth="1"/>
    <col min="3330" max="3330" width="18.1640625" style="82" bestFit="1" customWidth="1"/>
    <col min="3331" max="3331" width="17.83203125" style="82" bestFit="1" customWidth="1"/>
    <col min="3332" max="3333" width="20.6640625" style="82" bestFit="1" customWidth="1"/>
    <col min="3334" max="3334" width="22.5" style="82" bestFit="1" customWidth="1"/>
    <col min="3335" max="3336" width="16.1640625" style="82" bestFit="1" customWidth="1"/>
    <col min="3337" max="3584" width="12" style="82"/>
    <col min="3585" max="3585" width="24.5" style="82" customWidth="1"/>
    <col min="3586" max="3586" width="18.1640625" style="82" bestFit="1" customWidth="1"/>
    <col min="3587" max="3587" width="17.83203125" style="82" bestFit="1" customWidth="1"/>
    <col min="3588" max="3589" width="20.6640625" style="82" bestFit="1" customWidth="1"/>
    <col min="3590" max="3590" width="22.5" style="82" bestFit="1" customWidth="1"/>
    <col min="3591" max="3592" width="16.1640625" style="82" bestFit="1" customWidth="1"/>
    <col min="3593" max="3840" width="12" style="82"/>
    <col min="3841" max="3841" width="24.5" style="82" customWidth="1"/>
    <col min="3842" max="3842" width="18.1640625" style="82" bestFit="1" customWidth="1"/>
    <col min="3843" max="3843" width="17.83203125" style="82" bestFit="1" customWidth="1"/>
    <col min="3844" max="3845" width="20.6640625" style="82" bestFit="1" customWidth="1"/>
    <col min="3846" max="3846" width="22.5" style="82" bestFit="1" customWidth="1"/>
    <col min="3847" max="3848" width="16.1640625" style="82" bestFit="1" customWidth="1"/>
    <col min="3849" max="4096" width="12" style="82"/>
    <col min="4097" max="4097" width="24.5" style="82" customWidth="1"/>
    <col min="4098" max="4098" width="18.1640625" style="82" bestFit="1" customWidth="1"/>
    <col min="4099" max="4099" width="17.83203125" style="82" bestFit="1" customWidth="1"/>
    <col min="4100" max="4101" width="20.6640625" style="82" bestFit="1" customWidth="1"/>
    <col min="4102" max="4102" width="22.5" style="82" bestFit="1" customWidth="1"/>
    <col min="4103" max="4104" width="16.1640625" style="82" bestFit="1" customWidth="1"/>
    <col min="4105" max="4352" width="12" style="82"/>
    <col min="4353" max="4353" width="24.5" style="82" customWidth="1"/>
    <col min="4354" max="4354" width="18.1640625" style="82" bestFit="1" customWidth="1"/>
    <col min="4355" max="4355" width="17.83203125" style="82" bestFit="1" customWidth="1"/>
    <col min="4356" max="4357" width="20.6640625" style="82" bestFit="1" customWidth="1"/>
    <col min="4358" max="4358" width="22.5" style="82" bestFit="1" customWidth="1"/>
    <col min="4359" max="4360" width="16.1640625" style="82" bestFit="1" customWidth="1"/>
    <col min="4361" max="4608" width="12" style="82"/>
    <col min="4609" max="4609" width="24.5" style="82" customWidth="1"/>
    <col min="4610" max="4610" width="18.1640625" style="82" bestFit="1" customWidth="1"/>
    <col min="4611" max="4611" width="17.83203125" style="82" bestFit="1" customWidth="1"/>
    <col min="4612" max="4613" width="20.6640625" style="82" bestFit="1" customWidth="1"/>
    <col min="4614" max="4614" width="22.5" style="82" bestFit="1" customWidth="1"/>
    <col min="4615" max="4616" width="16.1640625" style="82" bestFit="1" customWidth="1"/>
    <col min="4617" max="4864" width="12" style="82"/>
    <col min="4865" max="4865" width="24.5" style="82" customWidth="1"/>
    <col min="4866" max="4866" width="18.1640625" style="82" bestFit="1" customWidth="1"/>
    <col min="4867" max="4867" width="17.83203125" style="82" bestFit="1" customWidth="1"/>
    <col min="4868" max="4869" width="20.6640625" style="82" bestFit="1" customWidth="1"/>
    <col min="4870" max="4870" width="22.5" style="82" bestFit="1" customWidth="1"/>
    <col min="4871" max="4872" width="16.1640625" style="82" bestFit="1" customWidth="1"/>
    <col min="4873" max="5120" width="12" style="82"/>
    <col min="5121" max="5121" width="24.5" style="82" customWidth="1"/>
    <col min="5122" max="5122" width="18.1640625" style="82" bestFit="1" customWidth="1"/>
    <col min="5123" max="5123" width="17.83203125" style="82" bestFit="1" customWidth="1"/>
    <col min="5124" max="5125" width="20.6640625" style="82" bestFit="1" customWidth="1"/>
    <col min="5126" max="5126" width="22.5" style="82" bestFit="1" customWidth="1"/>
    <col min="5127" max="5128" width="16.1640625" style="82" bestFit="1" customWidth="1"/>
    <col min="5129" max="5376" width="12" style="82"/>
    <col min="5377" max="5377" width="24.5" style="82" customWidth="1"/>
    <col min="5378" max="5378" width="18.1640625" style="82" bestFit="1" customWidth="1"/>
    <col min="5379" max="5379" width="17.83203125" style="82" bestFit="1" customWidth="1"/>
    <col min="5380" max="5381" width="20.6640625" style="82" bestFit="1" customWidth="1"/>
    <col min="5382" max="5382" width="22.5" style="82" bestFit="1" customWidth="1"/>
    <col min="5383" max="5384" width="16.1640625" style="82" bestFit="1" customWidth="1"/>
    <col min="5385" max="5632" width="12" style="82"/>
    <col min="5633" max="5633" width="24.5" style="82" customWidth="1"/>
    <col min="5634" max="5634" width="18.1640625" style="82" bestFit="1" customWidth="1"/>
    <col min="5635" max="5635" width="17.83203125" style="82" bestFit="1" customWidth="1"/>
    <col min="5636" max="5637" width="20.6640625" style="82" bestFit="1" customWidth="1"/>
    <col min="5638" max="5638" width="22.5" style="82" bestFit="1" customWidth="1"/>
    <col min="5639" max="5640" width="16.1640625" style="82" bestFit="1" customWidth="1"/>
    <col min="5641" max="5888" width="12" style="82"/>
    <col min="5889" max="5889" width="24.5" style="82" customWidth="1"/>
    <col min="5890" max="5890" width="18.1640625" style="82" bestFit="1" customWidth="1"/>
    <col min="5891" max="5891" width="17.83203125" style="82" bestFit="1" customWidth="1"/>
    <col min="5892" max="5893" width="20.6640625" style="82" bestFit="1" customWidth="1"/>
    <col min="5894" max="5894" width="22.5" style="82" bestFit="1" customWidth="1"/>
    <col min="5895" max="5896" width="16.1640625" style="82" bestFit="1" customWidth="1"/>
    <col min="5897" max="6144" width="12" style="82"/>
    <col min="6145" max="6145" width="24.5" style="82" customWidth="1"/>
    <col min="6146" max="6146" width="18.1640625" style="82" bestFit="1" customWidth="1"/>
    <col min="6147" max="6147" width="17.83203125" style="82" bestFit="1" customWidth="1"/>
    <col min="6148" max="6149" width="20.6640625" style="82" bestFit="1" customWidth="1"/>
    <col min="6150" max="6150" width="22.5" style="82" bestFit="1" customWidth="1"/>
    <col min="6151" max="6152" width="16.1640625" style="82" bestFit="1" customWidth="1"/>
    <col min="6153" max="6400" width="12" style="82"/>
    <col min="6401" max="6401" width="24.5" style="82" customWidth="1"/>
    <col min="6402" max="6402" width="18.1640625" style="82" bestFit="1" customWidth="1"/>
    <col min="6403" max="6403" width="17.83203125" style="82" bestFit="1" customWidth="1"/>
    <col min="6404" max="6405" width="20.6640625" style="82" bestFit="1" customWidth="1"/>
    <col min="6406" max="6406" width="22.5" style="82" bestFit="1" customWidth="1"/>
    <col min="6407" max="6408" width="16.1640625" style="82" bestFit="1" customWidth="1"/>
    <col min="6409" max="6656" width="12" style="82"/>
    <col min="6657" max="6657" width="24.5" style="82" customWidth="1"/>
    <col min="6658" max="6658" width="18.1640625" style="82" bestFit="1" customWidth="1"/>
    <col min="6659" max="6659" width="17.83203125" style="82" bestFit="1" customWidth="1"/>
    <col min="6660" max="6661" width="20.6640625" style="82" bestFit="1" customWidth="1"/>
    <col min="6662" max="6662" width="22.5" style="82" bestFit="1" customWidth="1"/>
    <col min="6663" max="6664" width="16.1640625" style="82" bestFit="1" customWidth="1"/>
    <col min="6665" max="6912" width="12" style="82"/>
    <col min="6913" max="6913" width="24.5" style="82" customWidth="1"/>
    <col min="6914" max="6914" width="18.1640625" style="82" bestFit="1" customWidth="1"/>
    <col min="6915" max="6915" width="17.83203125" style="82" bestFit="1" customWidth="1"/>
    <col min="6916" max="6917" width="20.6640625" style="82" bestFit="1" customWidth="1"/>
    <col min="6918" max="6918" width="22.5" style="82" bestFit="1" customWidth="1"/>
    <col min="6919" max="6920" width="16.1640625" style="82" bestFit="1" customWidth="1"/>
    <col min="6921" max="7168" width="12" style="82"/>
    <col min="7169" max="7169" width="24.5" style="82" customWidth="1"/>
    <col min="7170" max="7170" width="18.1640625" style="82" bestFit="1" customWidth="1"/>
    <col min="7171" max="7171" width="17.83203125" style="82" bestFit="1" customWidth="1"/>
    <col min="7172" max="7173" width="20.6640625" style="82" bestFit="1" customWidth="1"/>
    <col min="7174" max="7174" width="22.5" style="82" bestFit="1" customWidth="1"/>
    <col min="7175" max="7176" width="16.1640625" style="82" bestFit="1" customWidth="1"/>
    <col min="7177" max="7424" width="12" style="82"/>
    <col min="7425" max="7425" width="24.5" style="82" customWidth="1"/>
    <col min="7426" max="7426" width="18.1640625" style="82" bestFit="1" customWidth="1"/>
    <col min="7427" max="7427" width="17.83203125" style="82" bestFit="1" customWidth="1"/>
    <col min="7428" max="7429" width="20.6640625" style="82" bestFit="1" customWidth="1"/>
    <col min="7430" max="7430" width="22.5" style="82" bestFit="1" customWidth="1"/>
    <col min="7431" max="7432" width="16.1640625" style="82" bestFit="1" customWidth="1"/>
    <col min="7433" max="7680" width="12" style="82"/>
    <col min="7681" max="7681" width="24.5" style="82" customWidth="1"/>
    <col min="7682" max="7682" width="18.1640625" style="82" bestFit="1" customWidth="1"/>
    <col min="7683" max="7683" width="17.83203125" style="82" bestFit="1" customWidth="1"/>
    <col min="7684" max="7685" width="20.6640625" style="82" bestFit="1" customWidth="1"/>
    <col min="7686" max="7686" width="22.5" style="82" bestFit="1" customWidth="1"/>
    <col min="7687" max="7688" width="16.1640625" style="82" bestFit="1" customWidth="1"/>
    <col min="7689" max="7936" width="12" style="82"/>
    <col min="7937" max="7937" width="24.5" style="82" customWidth="1"/>
    <col min="7938" max="7938" width="18.1640625" style="82" bestFit="1" customWidth="1"/>
    <col min="7939" max="7939" width="17.83203125" style="82" bestFit="1" customWidth="1"/>
    <col min="7940" max="7941" width="20.6640625" style="82" bestFit="1" customWidth="1"/>
    <col min="7942" max="7942" width="22.5" style="82" bestFit="1" customWidth="1"/>
    <col min="7943" max="7944" width="16.1640625" style="82" bestFit="1" customWidth="1"/>
    <col min="7945" max="8192" width="12" style="82"/>
    <col min="8193" max="8193" width="24.5" style="82" customWidth="1"/>
    <col min="8194" max="8194" width="18.1640625" style="82" bestFit="1" customWidth="1"/>
    <col min="8195" max="8195" width="17.83203125" style="82" bestFit="1" customWidth="1"/>
    <col min="8196" max="8197" width="20.6640625" style="82" bestFit="1" customWidth="1"/>
    <col min="8198" max="8198" width="22.5" style="82" bestFit="1" customWidth="1"/>
    <col min="8199" max="8200" width="16.1640625" style="82" bestFit="1" customWidth="1"/>
    <col min="8201" max="8448" width="12" style="82"/>
    <col min="8449" max="8449" width="24.5" style="82" customWidth="1"/>
    <col min="8450" max="8450" width="18.1640625" style="82" bestFit="1" customWidth="1"/>
    <col min="8451" max="8451" width="17.83203125" style="82" bestFit="1" customWidth="1"/>
    <col min="8452" max="8453" width="20.6640625" style="82" bestFit="1" customWidth="1"/>
    <col min="8454" max="8454" width="22.5" style="82" bestFit="1" customWidth="1"/>
    <col min="8455" max="8456" width="16.1640625" style="82" bestFit="1" customWidth="1"/>
    <col min="8457" max="8704" width="12" style="82"/>
    <col min="8705" max="8705" width="24.5" style="82" customWidth="1"/>
    <col min="8706" max="8706" width="18.1640625" style="82" bestFit="1" customWidth="1"/>
    <col min="8707" max="8707" width="17.83203125" style="82" bestFit="1" customWidth="1"/>
    <col min="8708" max="8709" width="20.6640625" style="82" bestFit="1" customWidth="1"/>
    <col min="8710" max="8710" width="22.5" style="82" bestFit="1" customWidth="1"/>
    <col min="8711" max="8712" width="16.1640625" style="82" bestFit="1" customWidth="1"/>
    <col min="8713" max="8960" width="12" style="82"/>
    <col min="8961" max="8961" width="24.5" style="82" customWidth="1"/>
    <col min="8962" max="8962" width="18.1640625" style="82" bestFit="1" customWidth="1"/>
    <col min="8963" max="8963" width="17.83203125" style="82" bestFit="1" customWidth="1"/>
    <col min="8964" max="8965" width="20.6640625" style="82" bestFit="1" customWidth="1"/>
    <col min="8966" max="8966" width="22.5" style="82" bestFit="1" customWidth="1"/>
    <col min="8967" max="8968" width="16.1640625" style="82" bestFit="1" customWidth="1"/>
    <col min="8969" max="9216" width="12" style="82"/>
    <col min="9217" max="9217" width="24.5" style="82" customWidth="1"/>
    <col min="9218" max="9218" width="18.1640625" style="82" bestFit="1" customWidth="1"/>
    <col min="9219" max="9219" width="17.83203125" style="82" bestFit="1" customWidth="1"/>
    <col min="9220" max="9221" width="20.6640625" style="82" bestFit="1" customWidth="1"/>
    <col min="9222" max="9222" width="22.5" style="82" bestFit="1" customWidth="1"/>
    <col min="9223" max="9224" width="16.1640625" style="82" bestFit="1" customWidth="1"/>
    <col min="9225" max="9472" width="12" style="82"/>
    <col min="9473" max="9473" width="24.5" style="82" customWidth="1"/>
    <col min="9474" max="9474" width="18.1640625" style="82" bestFit="1" customWidth="1"/>
    <col min="9475" max="9475" width="17.83203125" style="82" bestFit="1" customWidth="1"/>
    <col min="9476" max="9477" width="20.6640625" style="82" bestFit="1" customWidth="1"/>
    <col min="9478" max="9478" width="22.5" style="82" bestFit="1" customWidth="1"/>
    <col min="9479" max="9480" width="16.1640625" style="82" bestFit="1" customWidth="1"/>
    <col min="9481" max="9728" width="12" style="82"/>
    <col min="9729" max="9729" width="24.5" style="82" customWidth="1"/>
    <col min="9730" max="9730" width="18.1640625" style="82" bestFit="1" customWidth="1"/>
    <col min="9731" max="9731" width="17.83203125" style="82" bestFit="1" customWidth="1"/>
    <col min="9732" max="9733" width="20.6640625" style="82" bestFit="1" customWidth="1"/>
    <col min="9734" max="9734" width="22.5" style="82" bestFit="1" customWidth="1"/>
    <col min="9735" max="9736" width="16.1640625" style="82" bestFit="1" customWidth="1"/>
    <col min="9737" max="9984" width="12" style="82"/>
    <col min="9985" max="9985" width="24.5" style="82" customWidth="1"/>
    <col min="9986" max="9986" width="18.1640625" style="82" bestFit="1" customWidth="1"/>
    <col min="9987" max="9987" width="17.83203125" style="82" bestFit="1" customWidth="1"/>
    <col min="9988" max="9989" width="20.6640625" style="82" bestFit="1" customWidth="1"/>
    <col min="9990" max="9990" width="22.5" style="82" bestFit="1" customWidth="1"/>
    <col min="9991" max="9992" width="16.1640625" style="82" bestFit="1" customWidth="1"/>
    <col min="9993" max="10240" width="12" style="82"/>
    <col min="10241" max="10241" width="24.5" style="82" customWidth="1"/>
    <col min="10242" max="10242" width="18.1640625" style="82" bestFit="1" customWidth="1"/>
    <col min="10243" max="10243" width="17.83203125" style="82" bestFit="1" customWidth="1"/>
    <col min="10244" max="10245" width="20.6640625" style="82" bestFit="1" customWidth="1"/>
    <col min="10246" max="10246" width="22.5" style="82" bestFit="1" customWidth="1"/>
    <col min="10247" max="10248" width="16.1640625" style="82" bestFit="1" customWidth="1"/>
    <col min="10249" max="10496" width="12" style="82"/>
    <col min="10497" max="10497" width="24.5" style="82" customWidth="1"/>
    <col min="10498" max="10498" width="18.1640625" style="82" bestFit="1" customWidth="1"/>
    <col min="10499" max="10499" width="17.83203125" style="82" bestFit="1" customWidth="1"/>
    <col min="10500" max="10501" width="20.6640625" style="82" bestFit="1" customWidth="1"/>
    <col min="10502" max="10502" width="22.5" style="82" bestFit="1" customWidth="1"/>
    <col min="10503" max="10504" width="16.1640625" style="82" bestFit="1" customWidth="1"/>
    <col min="10505" max="10752" width="12" style="82"/>
    <col min="10753" max="10753" width="24.5" style="82" customWidth="1"/>
    <col min="10754" max="10754" width="18.1640625" style="82" bestFit="1" customWidth="1"/>
    <col min="10755" max="10755" width="17.83203125" style="82" bestFit="1" customWidth="1"/>
    <col min="10756" max="10757" width="20.6640625" style="82" bestFit="1" customWidth="1"/>
    <col min="10758" max="10758" width="22.5" style="82" bestFit="1" customWidth="1"/>
    <col min="10759" max="10760" width="16.1640625" style="82" bestFit="1" customWidth="1"/>
    <col min="10761" max="11008" width="12" style="82"/>
    <col min="11009" max="11009" width="24.5" style="82" customWidth="1"/>
    <col min="11010" max="11010" width="18.1640625" style="82" bestFit="1" customWidth="1"/>
    <col min="11011" max="11011" width="17.83203125" style="82" bestFit="1" customWidth="1"/>
    <col min="11012" max="11013" width="20.6640625" style="82" bestFit="1" customWidth="1"/>
    <col min="11014" max="11014" width="22.5" style="82" bestFit="1" customWidth="1"/>
    <col min="11015" max="11016" width="16.1640625" style="82" bestFit="1" customWidth="1"/>
    <col min="11017" max="11264" width="12" style="82"/>
    <col min="11265" max="11265" width="24.5" style="82" customWidth="1"/>
    <col min="11266" max="11266" width="18.1640625" style="82" bestFit="1" customWidth="1"/>
    <col min="11267" max="11267" width="17.83203125" style="82" bestFit="1" customWidth="1"/>
    <col min="11268" max="11269" width="20.6640625" style="82" bestFit="1" customWidth="1"/>
    <col min="11270" max="11270" width="22.5" style="82" bestFit="1" customWidth="1"/>
    <col min="11271" max="11272" width="16.1640625" style="82" bestFit="1" customWidth="1"/>
    <col min="11273" max="11520" width="12" style="82"/>
    <col min="11521" max="11521" width="24.5" style="82" customWidth="1"/>
    <col min="11522" max="11522" width="18.1640625" style="82" bestFit="1" customWidth="1"/>
    <col min="11523" max="11523" width="17.83203125" style="82" bestFit="1" customWidth="1"/>
    <col min="11524" max="11525" width="20.6640625" style="82" bestFit="1" customWidth="1"/>
    <col min="11526" max="11526" width="22.5" style="82" bestFit="1" customWidth="1"/>
    <col min="11527" max="11528" width="16.1640625" style="82" bestFit="1" customWidth="1"/>
    <col min="11529" max="11776" width="12" style="82"/>
    <col min="11777" max="11777" width="24.5" style="82" customWidth="1"/>
    <col min="11778" max="11778" width="18.1640625" style="82" bestFit="1" customWidth="1"/>
    <col min="11779" max="11779" width="17.83203125" style="82" bestFit="1" customWidth="1"/>
    <col min="11780" max="11781" width="20.6640625" style="82" bestFit="1" customWidth="1"/>
    <col min="11782" max="11782" width="22.5" style="82" bestFit="1" customWidth="1"/>
    <col min="11783" max="11784" width="16.1640625" style="82" bestFit="1" customWidth="1"/>
    <col min="11785" max="12032" width="12" style="82"/>
    <col min="12033" max="12033" width="24.5" style="82" customWidth="1"/>
    <col min="12034" max="12034" width="18.1640625" style="82" bestFit="1" customWidth="1"/>
    <col min="12035" max="12035" width="17.83203125" style="82" bestFit="1" customWidth="1"/>
    <col min="12036" max="12037" width="20.6640625" style="82" bestFit="1" customWidth="1"/>
    <col min="12038" max="12038" width="22.5" style="82" bestFit="1" customWidth="1"/>
    <col min="12039" max="12040" width="16.1640625" style="82" bestFit="1" customWidth="1"/>
    <col min="12041" max="12288" width="12" style="82"/>
    <col min="12289" max="12289" width="24.5" style="82" customWidth="1"/>
    <col min="12290" max="12290" width="18.1640625" style="82" bestFit="1" customWidth="1"/>
    <col min="12291" max="12291" width="17.83203125" style="82" bestFit="1" customWidth="1"/>
    <col min="12292" max="12293" width="20.6640625" style="82" bestFit="1" customWidth="1"/>
    <col min="12294" max="12294" width="22.5" style="82" bestFit="1" customWidth="1"/>
    <col min="12295" max="12296" width="16.1640625" style="82" bestFit="1" customWidth="1"/>
    <col min="12297" max="12544" width="12" style="82"/>
    <col min="12545" max="12545" width="24.5" style="82" customWidth="1"/>
    <col min="12546" max="12546" width="18.1640625" style="82" bestFit="1" customWidth="1"/>
    <col min="12547" max="12547" width="17.83203125" style="82" bestFit="1" customWidth="1"/>
    <col min="12548" max="12549" width="20.6640625" style="82" bestFit="1" customWidth="1"/>
    <col min="12550" max="12550" width="22.5" style="82" bestFit="1" customWidth="1"/>
    <col min="12551" max="12552" width="16.1640625" style="82" bestFit="1" customWidth="1"/>
    <col min="12553" max="12800" width="12" style="82"/>
    <col min="12801" max="12801" width="24.5" style="82" customWidth="1"/>
    <col min="12802" max="12802" width="18.1640625" style="82" bestFit="1" customWidth="1"/>
    <col min="12803" max="12803" width="17.83203125" style="82" bestFit="1" customWidth="1"/>
    <col min="12804" max="12805" width="20.6640625" style="82" bestFit="1" customWidth="1"/>
    <col min="12806" max="12806" width="22.5" style="82" bestFit="1" customWidth="1"/>
    <col min="12807" max="12808" width="16.1640625" style="82" bestFit="1" customWidth="1"/>
    <col min="12809" max="13056" width="12" style="82"/>
    <col min="13057" max="13057" width="24.5" style="82" customWidth="1"/>
    <col min="13058" max="13058" width="18.1640625" style="82" bestFit="1" customWidth="1"/>
    <col min="13059" max="13059" width="17.83203125" style="82" bestFit="1" customWidth="1"/>
    <col min="13060" max="13061" width="20.6640625" style="82" bestFit="1" customWidth="1"/>
    <col min="13062" max="13062" width="22.5" style="82" bestFit="1" customWidth="1"/>
    <col min="13063" max="13064" width="16.1640625" style="82" bestFit="1" customWidth="1"/>
    <col min="13065" max="13312" width="12" style="82"/>
    <col min="13313" max="13313" width="24.5" style="82" customWidth="1"/>
    <col min="13314" max="13314" width="18.1640625" style="82" bestFit="1" customWidth="1"/>
    <col min="13315" max="13315" width="17.83203125" style="82" bestFit="1" customWidth="1"/>
    <col min="13316" max="13317" width="20.6640625" style="82" bestFit="1" customWidth="1"/>
    <col min="13318" max="13318" width="22.5" style="82" bestFit="1" customWidth="1"/>
    <col min="13319" max="13320" width="16.1640625" style="82" bestFit="1" customWidth="1"/>
    <col min="13321" max="13568" width="12" style="82"/>
    <col min="13569" max="13569" width="24.5" style="82" customWidth="1"/>
    <col min="13570" max="13570" width="18.1640625" style="82" bestFit="1" customWidth="1"/>
    <col min="13571" max="13571" width="17.83203125" style="82" bestFit="1" customWidth="1"/>
    <col min="13572" max="13573" width="20.6640625" style="82" bestFit="1" customWidth="1"/>
    <col min="13574" max="13574" width="22.5" style="82" bestFit="1" customWidth="1"/>
    <col min="13575" max="13576" width="16.1640625" style="82" bestFit="1" customWidth="1"/>
    <col min="13577" max="13824" width="12" style="82"/>
    <col min="13825" max="13825" width="24.5" style="82" customWidth="1"/>
    <col min="13826" max="13826" width="18.1640625" style="82" bestFit="1" customWidth="1"/>
    <col min="13827" max="13827" width="17.83203125" style="82" bestFit="1" customWidth="1"/>
    <col min="13828" max="13829" width="20.6640625" style="82" bestFit="1" customWidth="1"/>
    <col min="13830" max="13830" width="22.5" style="82" bestFit="1" customWidth="1"/>
    <col min="13831" max="13832" width="16.1640625" style="82" bestFit="1" customWidth="1"/>
    <col min="13833" max="14080" width="12" style="82"/>
    <col min="14081" max="14081" width="24.5" style="82" customWidth="1"/>
    <col min="14082" max="14082" width="18.1640625" style="82" bestFit="1" customWidth="1"/>
    <col min="14083" max="14083" width="17.83203125" style="82" bestFit="1" customWidth="1"/>
    <col min="14084" max="14085" width="20.6640625" style="82" bestFit="1" customWidth="1"/>
    <col min="14086" max="14086" width="22.5" style="82" bestFit="1" customWidth="1"/>
    <col min="14087" max="14088" width="16.1640625" style="82" bestFit="1" customWidth="1"/>
    <col min="14089" max="14336" width="12" style="82"/>
    <col min="14337" max="14337" width="24.5" style="82" customWidth="1"/>
    <col min="14338" max="14338" width="18.1640625" style="82" bestFit="1" customWidth="1"/>
    <col min="14339" max="14339" width="17.83203125" style="82" bestFit="1" customWidth="1"/>
    <col min="14340" max="14341" width="20.6640625" style="82" bestFit="1" customWidth="1"/>
    <col min="14342" max="14342" width="22.5" style="82" bestFit="1" customWidth="1"/>
    <col min="14343" max="14344" width="16.1640625" style="82" bestFit="1" customWidth="1"/>
    <col min="14345" max="14592" width="12" style="82"/>
    <col min="14593" max="14593" width="24.5" style="82" customWidth="1"/>
    <col min="14594" max="14594" width="18.1640625" style="82" bestFit="1" customWidth="1"/>
    <col min="14595" max="14595" width="17.83203125" style="82" bestFit="1" customWidth="1"/>
    <col min="14596" max="14597" width="20.6640625" style="82" bestFit="1" customWidth="1"/>
    <col min="14598" max="14598" width="22.5" style="82" bestFit="1" customWidth="1"/>
    <col min="14599" max="14600" width="16.1640625" style="82" bestFit="1" customWidth="1"/>
    <col min="14601" max="14848" width="12" style="82"/>
    <col min="14849" max="14849" width="24.5" style="82" customWidth="1"/>
    <col min="14850" max="14850" width="18.1640625" style="82" bestFit="1" customWidth="1"/>
    <col min="14851" max="14851" width="17.83203125" style="82" bestFit="1" customWidth="1"/>
    <col min="14852" max="14853" width="20.6640625" style="82" bestFit="1" customWidth="1"/>
    <col min="14854" max="14854" width="22.5" style="82" bestFit="1" customWidth="1"/>
    <col min="14855" max="14856" width="16.1640625" style="82" bestFit="1" customWidth="1"/>
    <col min="14857" max="15104" width="12" style="82"/>
    <col min="15105" max="15105" width="24.5" style="82" customWidth="1"/>
    <col min="15106" max="15106" width="18.1640625" style="82" bestFit="1" customWidth="1"/>
    <col min="15107" max="15107" width="17.83203125" style="82" bestFit="1" customWidth="1"/>
    <col min="15108" max="15109" width="20.6640625" style="82" bestFit="1" customWidth="1"/>
    <col min="15110" max="15110" width="22.5" style="82" bestFit="1" customWidth="1"/>
    <col min="15111" max="15112" width="16.1640625" style="82" bestFit="1" customWidth="1"/>
    <col min="15113" max="15360" width="12" style="82"/>
    <col min="15361" max="15361" width="24.5" style="82" customWidth="1"/>
    <col min="15362" max="15362" width="18.1640625" style="82" bestFit="1" customWidth="1"/>
    <col min="15363" max="15363" width="17.83203125" style="82" bestFit="1" customWidth="1"/>
    <col min="15364" max="15365" width="20.6640625" style="82" bestFit="1" customWidth="1"/>
    <col min="15366" max="15366" width="22.5" style="82" bestFit="1" customWidth="1"/>
    <col min="15367" max="15368" width="16.1640625" style="82" bestFit="1" customWidth="1"/>
    <col min="15369" max="15616" width="12" style="82"/>
    <col min="15617" max="15617" width="24.5" style="82" customWidth="1"/>
    <col min="15618" max="15618" width="18.1640625" style="82" bestFit="1" customWidth="1"/>
    <col min="15619" max="15619" width="17.83203125" style="82" bestFit="1" customWidth="1"/>
    <col min="15620" max="15621" width="20.6640625" style="82" bestFit="1" customWidth="1"/>
    <col min="15622" max="15622" width="22.5" style="82" bestFit="1" customWidth="1"/>
    <col min="15623" max="15624" width="16.1640625" style="82" bestFit="1" customWidth="1"/>
    <col min="15625" max="15872" width="12" style="82"/>
    <col min="15873" max="15873" width="24.5" style="82" customWidth="1"/>
    <col min="15874" max="15874" width="18.1640625" style="82" bestFit="1" customWidth="1"/>
    <col min="15875" max="15875" width="17.83203125" style="82" bestFit="1" customWidth="1"/>
    <col min="15876" max="15877" width="20.6640625" style="82" bestFit="1" customWidth="1"/>
    <col min="15878" max="15878" width="22.5" style="82" bestFit="1" customWidth="1"/>
    <col min="15879" max="15880" width="16.1640625" style="82" bestFit="1" customWidth="1"/>
    <col min="15881" max="16128" width="12" style="82"/>
    <col min="16129" max="16129" width="24.5" style="82" customWidth="1"/>
    <col min="16130" max="16130" width="18.1640625" style="82" bestFit="1" customWidth="1"/>
    <col min="16131" max="16131" width="17.83203125" style="82" bestFit="1" customWidth="1"/>
    <col min="16132" max="16133" width="20.6640625" style="82" bestFit="1" customWidth="1"/>
    <col min="16134" max="16134" width="22.5" style="82" bestFit="1" customWidth="1"/>
    <col min="16135" max="16136" width="16.1640625" style="82" bestFit="1" customWidth="1"/>
    <col min="16137" max="16384" width="12" style="82"/>
  </cols>
  <sheetData>
    <row r="1" spans="1:8">
      <c r="A1" s="25" t="s">
        <v>52</v>
      </c>
    </row>
    <row r="2" spans="1:8">
      <c r="A2" s="133" t="s">
        <v>75</v>
      </c>
    </row>
    <row r="3" spans="1:8">
      <c r="A3" s="83" t="s">
        <v>76</v>
      </c>
    </row>
    <row r="4" spans="1:8" ht="24.75" customHeight="1">
      <c r="A4" s="759" t="s">
        <v>77</v>
      </c>
      <c r="B4" s="759"/>
      <c r="C4" s="759"/>
      <c r="D4" s="759"/>
      <c r="E4" s="266"/>
      <c r="F4" s="36" t="s">
        <v>227</v>
      </c>
      <c r="G4" s="266"/>
      <c r="H4" s="266"/>
    </row>
    <row r="5" spans="1:8">
      <c r="A5" s="760" t="s">
        <v>276</v>
      </c>
      <c r="B5" s="760"/>
      <c r="C5" s="760"/>
      <c r="D5" s="760"/>
      <c r="E5" s="760"/>
      <c r="F5" s="760"/>
      <c r="G5" s="760"/>
      <c r="H5" s="760"/>
    </row>
    <row r="6" spans="1:8">
      <c r="A6" s="85"/>
      <c r="B6" s="86"/>
      <c r="C6" s="86"/>
      <c r="D6" s="87" t="s">
        <v>79</v>
      </c>
    </row>
    <row r="7" spans="1:8">
      <c r="A7" s="276" t="s">
        <v>80</v>
      </c>
      <c r="B7" s="277" t="s">
        <v>81</v>
      </c>
      <c r="C7" s="277" t="s">
        <v>82</v>
      </c>
      <c r="D7" s="277" t="s">
        <v>83</v>
      </c>
    </row>
    <row r="8" spans="1:8">
      <c r="A8" s="272">
        <v>1980</v>
      </c>
      <c r="B8" s="271">
        <v>3945.0479999999998</v>
      </c>
      <c r="C8" s="271">
        <v>4151.7700000000004</v>
      </c>
      <c r="D8" s="271">
        <v>-206.72200000000066</v>
      </c>
      <c r="E8" s="88"/>
      <c r="F8" s="88"/>
    </row>
    <row r="9" spans="1:8" ht="12.75" customHeight="1">
      <c r="A9" s="272">
        <v>1981</v>
      </c>
      <c r="B9" s="271">
        <v>2956.4</v>
      </c>
      <c r="C9" s="271">
        <v>4640.5529999999999</v>
      </c>
      <c r="D9" s="271">
        <v>-1684.1529999999998</v>
      </c>
      <c r="E9" s="88"/>
      <c r="F9" s="88"/>
    </row>
    <row r="10" spans="1:8">
      <c r="A10" s="272">
        <v>1982</v>
      </c>
      <c r="B10" s="271">
        <v>3094.9670000000001</v>
      </c>
      <c r="C10" s="271">
        <v>4905.817</v>
      </c>
      <c r="D10" s="271">
        <v>-1810.85</v>
      </c>
      <c r="E10" s="88"/>
      <c r="F10" s="88"/>
    </row>
    <row r="11" spans="1:8">
      <c r="A11" s="272">
        <v>1983</v>
      </c>
      <c r="B11" s="271">
        <v>3080.893</v>
      </c>
      <c r="C11" s="271">
        <v>4477.9679999999998</v>
      </c>
      <c r="D11" s="271">
        <v>-1397.0749999999998</v>
      </c>
      <c r="E11" s="88"/>
      <c r="F11" s="88"/>
    </row>
    <row r="12" spans="1:8">
      <c r="A12" s="272">
        <v>1984</v>
      </c>
      <c r="B12" s="271">
        <v>3483.14</v>
      </c>
      <c r="C12" s="271">
        <v>4054.4929999999999</v>
      </c>
      <c r="D12" s="271">
        <v>-571.35300000000007</v>
      </c>
      <c r="E12" s="88"/>
      <c r="F12" s="88"/>
    </row>
    <row r="13" spans="1:8" ht="12.75" customHeight="1">
      <c r="A13" s="272">
        <v>1985</v>
      </c>
      <c r="B13" s="271">
        <v>3551.886</v>
      </c>
      <c r="C13" s="271">
        <v>3714.2750000000001</v>
      </c>
      <c r="D13" s="271">
        <v>-162.38900000000012</v>
      </c>
      <c r="E13" s="88"/>
      <c r="F13" s="88"/>
    </row>
    <row r="14" spans="1:8" ht="13.5" customHeight="1">
      <c r="A14" s="273">
        <v>1986</v>
      </c>
      <c r="B14" s="271">
        <v>5107.9359999999997</v>
      </c>
      <c r="C14" s="271">
        <v>3445.556</v>
      </c>
      <c r="D14" s="271">
        <v>1662.3799999999997</v>
      </c>
      <c r="E14" s="88"/>
      <c r="F14" s="88"/>
    </row>
    <row r="15" spans="1:8" ht="13.5" customHeight="1">
      <c r="A15" s="273">
        <v>1987</v>
      </c>
      <c r="B15" s="271">
        <v>5024.4229999999998</v>
      </c>
      <c r="C15" s="271">
        <v>3810.1790000000001</v>
      </c>
      <c r="D15" s="271">
        <v>1214.2439999999997</v>
      </c>
      <c r="E15" s="88"/>
      <c r="F15" s="88"/>
    </row>
    <row r="16" spans="1:8">
      <c r="A16" s="273">
        <v>1988</v>
      </c>
      <c r="B16" s="271">
        <v>5026.2269999999999</v>
      </c>
      <c r="C16" s="271">
        <v>4534.8360000000002</v>
      </c>
      <c r="D16" s="271">
        <v>491.39099999999962</v>
      </c>
      <c r="E16" s="88"/>
      <c r="F16" s="88"/>
    </row>
    <row r="17" spans="1:8">
      <c r="A17" s="273">
        <v>1989</v>
      </c>
      <c r="B17" s="271">
        <v>5739.4430000000002</v>
      </c>
      <c r="C17" s="271">
        <v>4578.9480000000003</v>
      </c>
      <c r="D17" s="271">
        <v>1160.4949999999999</v>
      </c>
      <c r="E17" s="88"/>
      <c r="F17" s="88"/>
    </row>
    <row r="18" spans="1:8">
      <c r="A18" s="273">
        <v>1990</v>
      </c>
      <c r="B18" s="271">
        <v>6765.0370000000003</v>
      </c>
      <c r="C18" s="271">
        <v>5148.7160000000003</v>
      </c>
      <c r="D18" s="271">
        <v>1616.3209999999999</v>
      </c>
      <c r="E18" s="88"/>
      <c r="F18" s="88"/>
    </row>
    <row r="19" spans="1:8">
      <c r="A19" s="273">
        <v>1991</v>
      </c>
      <c r="B19" s="271">
        <v>7119.730364</v>
      </c>
      <c r="C19" s="271">
        <v>4568.5559999999996</v>
      </c>
      <c r="D19" s="271">
        <v>2551.1740710000004</v>
      </c>
      <c r="E19" s="88"/>
      <c r="F19" s="88"/>
      <c r="G19" s="89"/>
      <c r="H19" s="88"/>
    </row>
    <row r="20" spans="1:8">
      <c r="A20" s="273">
        <v>1992</v>
      </c>
      <c r="B20" s="271">
        <v>6909.633691</v>
      </c>
      <c r="C20" s="271">
        <v>6144.7139999999999</v>
      </c>
      <c r="D20" s="271">
        <v>764.92005100000006</v>
      </c>
      <c r="E20" s="88"/>
      <c r="F20" s="88"/>
      <c r="G20" s="89"/>
      <c r="H20" s="88"/>
    </row>
    <row r="21" spans="1:8">
      <c r="A21" s="273">
        <v>1993</v>
      </c>
      <c r="B21" s="271">
        <v>7123.4459999999999</v>
      </c>
      <c r="C21" s="271">
        <v>9088.6638949999997</v>
      </c>
      <c r="D21" s="271">
        <v>-1965.2178949999998</v>
      </c>
      <c r="E21" s="88"/>
      <c r="F21" s="88"/>
      <c r="G21" s="89"/>
      <c r="H21" s="88"/>
    </row>
    <row r="22" spans="1:8">
      <c r="A22" s="273">
        <v>1994</v>
      </c>
      <c r="B22" s="271">
        <v>8537.5280000000002</v>
      </c>
      <c r="C22" s="271">
        <v>11093.914000000001</v>
      </c>
      <c r="D22" s="271">
        <v>-2556.3860000000004</v>
      </c>
      <c r="E22" s="88"/>
      <c r="F22" s="88"/>
      <c r="G22" s="89"/>
      <c r="H22" s="88"/>
    </row>
    <row r="23" spans="1:8">
      <c r="A23" s="273">
        <v>1995</v>
      </c>
      <c r="B23" s="271">
        <v>10201.064</v>
      </c>
      <c r="C23" s="271">
        <v>12952.336092</v>
      </c>
      <c r="D23" s="271">
        <v>-2751.2720919999992</v>
      </c>
      <c r="E23" s="88"/>
      <c r="F23" s="88"/>
      <c r="G23" s="89"/>
      <c r="H23" s="88"/>
    </row>
    <row r="24" spans="1:8">
      <c r="A24" s="273">
        <v>1996</v>
      </c>
      <c r="B24" s="271">
        <v>10647.564205000001</v>
      </c>
      <c r="C24" s="271">
        <v>12791.870764000001</v>
      </c>
      <c r="D24" s="271">
        <v>-2144.3065590000006</v>
      </c>
      <c r="E24" s="88"/>
      <c r="F24" s="88"/>
      <c r="G24" s="89"/>
      <c r="H24" s="88"/>
    </row>
    <row r="25" spans="1:8">
      <c r="A25" s="273">
        <v>1997</v>
      </c>
      <c r="B25" s="271">
        <v>11549.028844</v>
      </c>
      <c r="C25" s="271">
        <v>14369.193224999999</v>
      </c>
      <c r="D25" s="271">
        <v>-2820.1643809999987</v>
      </c>
      <c r="E25" s="88"/>
      <c r="F25" s="88"/>
      <c r="G25" s="89"/>
      <c r="H25" s="88"/>
    </row>
    <row r="26" spans="1:8">
      <c r="A26" s="273">
        <v>1998</v>
      </c>
      <c r="B26" s="271">
        <v>10865.625</v>
      </c>
      <c r="C26" s="271">
        <v>13768.058999999999</v>
      </c>
      <c r="D26" s="271">
        <v>-2902.4339999999993</v>
      </c>
      <c r="E26" s="88"/>
      <c r="F26" s="88"/>
      <c r="G26" s="89"/>
      <c r="H26" s="88"/>
    </row>
    <row r="27" spans="1:8">
      <c r="A27" s="273">
        <v>1999</v>
      </c>
      <c r="B27" s="271">
        <v>11617.040585000001</v>
      </c>
      <c r="C27" s="271">
        <v>9991.0490000000009</v>
      </c>
      <c r="D27" s="271">
        <v>1625.9915849999998</v>
      </c>
      <c r="E27" s="88"/>
      <c r="F27" s="88"/>
      <c r="G27" s="89"/>
      <c r="H27" s="88"/>
    </row>
    <row r="28" spans="1:8">
      <c r="A28" s="273">
        <v>2000</v>
      </c>
      <c r="B28" s="271">
        <v>13158.400847000001</v>
      </c>
      <c r="C28" s="271">
        <v>10997.91519</v>
      </c>
      <c r="D28" s="271">
        <v>2160.4856570000011</v>
      </c>
      <c r="E28" s="88"/>
      <c r="F28" s="88"/>
      <c r="G28" s="89"/>
      <c r="H28" s="88"/>
    </row>
    <row r="29" spans="1:8">
      <c r="A29" s="273">
        <v>2001</v>
      </c>
      <c r="B29" s="271">
        <v>12329.896346</v>
      </c>
      <c r="C29" s="271">
        <v>11996.605465999999</v>
      </c>
      <c r="D29" s="271">
        <v>333.29088000000047</v>
      </c>
      <c r="E29" s="90"/>
      <c r="F29" s="90"/>
      <c r="G29" s="89"/>
      <c r="H29" s="88"/>
    </row>
    <row r="30" spans="1:8">
      <c r="A30" s="273">
        <v>2002</v>
      </c>
      <c r="B30" s="271">
        <v>11975.423892000001</v>
      </c>
      <c r="C30" s="271">
        <v>11897.232852999998</v>
      </c>
      <c r="D30" s="271">
        <v>78.191039000003002</v>
      </c>
      <c r="E30" s="90"/>
      <c r="F30" s="90"/>
      <c r="G30" s="89"/>
      <c r="H30" s="88"/>
    </row>
    <row r="31" spans="1:8">
      <c r="A31" s="273">
        <v>2003</v>
      </c>
      <c r="B31" s="271">
        <v>13128.524194000003</v>
      </c>
      <c r="C31" s="271">
        <v>13025.675811999999</v>
      </c>
      <c r="D31" s="271">
        <v>102.84838200000377</v>
      </c>
      <c r="E31" s="90"/>
      <c r="F31" s="90"/>
      <c r="G31" s="89"/>
      <c r="H31" s="88"/>
    </row>
    <row r="32" spans="1:8">
      <c r="A32" s="273">
        <v>2004</v>
      </c>
      <c r="B32" s="271">
        <v>16788.327839540008</v>
      </c>
      <c r="C32" s="271">
        <v>15648.65488</v>
      </c>
      <c r="D32" s="271">
        <v>1139.6729595400084</v>
      </c>
      <c r="E32" s="90"/>
      <c r="F32" s="90"/>
      <c r="G32" s="89"/>
      <c r="H32" s="88"/>
    </row>
    <row r="33" spans="1:8">
      <c r="A33" s="272">
        <v>2005</v>
      </c>
      <c r="B33" s="271">
        <v>21190.438734930009</v>
      </c>
      <c r="C33" s="271">
        <v>19798.90538801999</v>
      </c>
      <c r="D33" s="271">
        <v>1391.5333469100187</v>
      </c>
      <c r="E33" s="90"/>
      <c r="F33" s="90"/>
      <c r="G33" s="89"/>
      <c r="H33" s="88"/>
    </row>
    <row r="34" spans="1:8">
      <c r="A34" s="272">
        <v>2006</v>
      </c>
      <c r="B34" s="271">
        <v>24390.975102709999</v>
      </c>
      <c r="C34" s="271">
        <v>24534.002069999999</v>
      </c>
      <c r="D34" s="271">
        <v>-143.02696728999945</v>
      </c>
      <c r="E34" s="90"/>
      <c r="F34" s="90"/>
      <c r="G34" s="89"/>
      <c r="H34" s="88"/>
    </row>
    <row r="35" spans="1:8">
      <c r="A35" s="272">
        <v>2007</v>
      </c>
      <c r="B35" s="271">
        <v>29991.331999919999</v>
      </c>
      <c r="C35" s="271">
        <v>30815.653140000002</v>
      </c>
      <c r="D35" s="271">
        <v>-824.32114008000281</v>
      </c>
      <c r="E35" s="90"/>
      <c r="F35" s="90"/>
      <c r="G35" s="89"/>
      <c r="H35" s="88"/>
    </row>
    <row r="36" spans="1:8">
      <c r="A36" s="272">
        <v>2008</v>
      </c>
      <c r="B36" s="271">
        <v>37625.882065089994</v>
      </c>
      <c r="C36" s="271">
        <v>37152.391523610073</v>
      </c>
      <c r="D36" s="271">
        <v>473.49054147992138</v>
      </c>
      <c r="E36" s="90"/>
      <c r="F36" s="90"/>
      <c r="G36" s="89"/>
      <c r="H36" s="88"/>
    </row>
    <row r="37" spans="1:8">
      <c r="A37" s="272">
        <v>2009</v>
      </c>
      <c r="B37" s="271">
        <v>32846.326710190027</v>
      </c>
      <c r="C37" s="271">
        <v>31181.279312529863</v>
      </c>
      <c r="D37" s="271">
        <v>1665.0473976601643</v>
      </c>
      <c r="E37" s="90"/>
      <c r="F37" s="90"/>
      <c r="G37" s="89"/>
      <c r="H37" s="88"/>
    </row>
    <row r="38" spans="1:8">
      <c r="A38" s="272">
        <v>2010</v>
      </c>
      <c r="B38" s="271">
        <v>39713.336400439999</v>
      </c>
      <c r="C38" s="271">
        <v>38153.973558499827</v>
      </c>
      <c r="D38" s="271">
        <v>1559.3628419401721</v>
      </c>
      <c r="E38" s="90"/>
      <c r="F38" s="90"/>
      <c r="G38" s="89"/>
      <c r="H38" s="88"/>
    </row>
    <row r="39" spans="1:8">
      <c r="A39" s="272">
        <v>2011</v>
      </c>
      <c r="B39" s="271">
        <v>56914.939110339968</v>
      </c>
      <c r="C39" s="271">
        <v>51556.489510999694</v>
      </c>
      <c r="D39" s="271">
        <v>5358.4495993402743</v>
      </c>
      <c r="E39" s="90"/>
      <c r="F39" s="90"/>
      <c r="G39" s="89"/>
      <c r="H39" s="88"/>
    </row>
    <row r="40" spans="1:8">
      <c r="A40" s="272">
        <v>2012</v>
      </c>
      <c r="B40" s="271">
        <v>60125.165917929946</v>
      </c>
      <c r="C40" s="271">
        <v>56102.148114880052</v>
      </c>
      <c r="D40" s="271">
        <v>4023.0178030499351</v>
      </c>
      <c r="E40" s="90"/>
      <c r="F40" s="90"/>
      <c r="G40" s="89"/>
      <c r="H40" s="88"/>
    </row>
    <row r="41" spans="1:8">
      <c r="A41" s="272">
        <v>2013</v>
      </c>
      <c r="B41" s="271">
        <v>58823.661107120424</v>
      </c>
      <c r="C41" s="271">
        <v>56620.327172681929</v>
      </c>
      <c r="D41" s="271">
        <v>2203.3339344384949</v>
      </c>
      <c r="E41" s="90"/>
      <c r="F41" s="90"/>
      <c r="G41" s="89"/>
      <c r="H41" s="88"/>
    </row>
    <row r="42" spans="1:8">
      <c r="A42" s="272">
        <v>2014</v>
      </c>
      <c r="B42" s="271">
        <v>54795.323732749923</v>
      </c>
      <c r="C42" s="271">
        <v>61087.815077340005</v>
      </c>
      <c r="D42" s="271">
        <v>-6292.4913445900529</v>
      </c>
      <c r="E42" s="90"/>
      <c r="F42" s="90"/>
      <c r="G42" s="91"/>
      <c r="H42" s="88"/>
    </row>
    <row r="43" spans="1:8">
      <c r="A43" s="272">
        <v>2015</v>
      </c>
      <c r="B43" s="271">
        <v>36017.521665430148</v>
      </c>
      <c r="C43" s="271">
        <v>51598.039982989983</v>
      </c>
      <c r="D43" s="271">
        <v>-15580.518317559836</v>
      </c>
      <c r="E43" s="90"/>
      <c r="F43" s="90"/>
      <c r="G43" s="91"/>
      <c r="H43" s="88"/>
    </row>
    <row r="44" spans="1:8" s="145" customFormat="1">
      <c r="A44" s="272">
        <v>2016</v>
      </c>
      <c r="B44" s="271">
        <v>31756.807252469931</v>
      </c>
      <c r="C44" s="271">
        <v>42849.436142069993</v>
      </c>
      <c r="D44" s="271">
        <v>-11092.628889600062</v>
      </c>
      <c r="E44" s="90"/>
      <c r="F44" s="90"/>
      <c r="G44" s="91"/>
      <c r="H44" s="144"/>
    </row>
    <row r="45" spans="1:8" s="145" customFormat="1">
      <c r="A45" s="267">
        <v>2017</v>
      </c>
      <c r="B45" s="268">
        <v>37766.322537599917</v>
      </c>
      <c r="C45" s="268">
        <v>43976.638532639998</v>
      </c>
      <c r="D45" s="268">
        <v>-6210.3159950400805</v>
      </c>
      <c r="E45" s="90"/>
      <c r="F45" s="90"/>
      <c r="G45" s="91"/>
    </row>
    <row r="46" spans="1:8" s="145" customFormat="1">
      <c r="A46" s="274" t="s">
        <v>84</v>
      </c>
      <c r="B46" s="275"/>
      <c r="C46" s="269"/>
      <c r="D46" s="270"/>
      <c r="E46" s="144"/>
      <c r="F46" s="147"/>
      <c r="G46" s="146"/>
    </row>
    <row r="47" spans="1:8" s="145" customFormat="1">
      <c r="A47" s="92"/>
      <c r="C47" s="93"/>
      <c r="D47" s="93"/>
      <c r="E47" s="144"/>
      <c r="F47" s="146"/>
      <c r="G47" s="146"/>
    </row>
    <row r="48" spans="1:8" s="145" customFormat="1">
      <c r="A48" s="94"/>
      <c r="C48" s="93"/>
      <c r="D48" s="93"/>
      <c r="E48" s="146"/>
      <c r="F48" s="146"/>
      <c r="G48" s="146"/>
    </row>
    <row r="51" spans="1:8">
      <c r="A51" s="37"/>
      <c r="B51" s="37"/>
      <c r="C51" s="37"/>
      <c r="D51" s="37"/>
      <c r="E51" s="37"/>
      <c r="F51" s="37"/>
      <c r="G51" s="37"/>
      <c r="H51" s="37"/>
    </row>
    <row r="52" spans="1:8">
      <c r="A52" s="37"/>
      <c r="B52" s="37"/>
      <c r="C52" s="37"/>
      <c r="D52" s="37"/>
      <c r="E52" s="37"/>
      <c r="F52" s="37"/>
      <c r="G52" s="37"/>
      <c r="H52" s="37"/>
    </row>
    <row r="53" spans="1:8">
      <c r="A53" s="37"/>
      <c r="B53" s="37"/>
      <c r="C53" s="37"/>
      <c r="D53" s="37"/>
      <c r="E53" s="37"/>
      <c r="F53" s="37"/>
      <c r="G53" s="37"/>
      <c r="H53" s="37"/>
    </row>
    <row r="54" spans="1:8">
      <c r="A54" s="37"/>
      <c r="B54" s="37"/>
      <c r="C54" s="37"/>
      <c r="D54" s="37"/>
      <c r="E54" s="37"/>
      <c r="F54" s="37"/>
      <c r="G54" s="37"/>
      <c r="H54" s="37"/>
    </row>
    <row r="55" spans="1:8">
      <c r="A55" s="37"/>
      <c r="B55" s="37"/>
      <c r="C55" s="37"/>
      <c r="D55" s="37"/>
      <c r="E55" s="37"/>
      <c r="F55" s="37"/>
      <c r="G55" s="37"/>
      <c r="H55" s="37"/>
    </row>
    <row r="56" spans="1:8">
      <c r="A56" s="37"/>
      <c r="B56" s="37"/>
      <c r="C56" s="37"/>
      <c r="D56" s="37"/>
      <c r="E56" s="37"/>
      <c r="F56" s="37"/>
      <c r="G56" s="37"/>
      <c r="H56" s="37"/>
    </row>
    <row r="57" spans="1:8">
      <c r="A57" s="37"/>
      <c r="B57" s="37"/>
      <c r="C57" s="37"/>
      <c r="D57" s="37"/>
      <c r="E57" s="37"/>
      <c r="F57" s="37"/>
      <c r="G57" s="37"/>
      <c r="H57" s="37"/>
    </row>
    <row r="58" spans="1:8">
      <c r="A58" s="37"/>
      <c r="B58" s="37"/>
      <c r="C58" s="37"/>
      <c r="D58" s="37"/>
      <c r="E58" s="37"/>
      <c r="F58" s="37"/>
      <c r="G58" s="37"/>
      <c r="H58" s="37"/>
    </row>
    <row r="59" spans="1:8">
      <c r="A59" s="37"/>
      <c r="B59" s="37"/>
      <c r="C59" s="37"/>
      <c r="D59" s="37"/>
      <c r="E59" s="37"/>
      <c r="F59" s="37"/>
      <c r="G59" s="37"/>
      <c r="H59" s="37"/>
    </row>
    <row r="60" spans="1:8">
      <c r="A60" s="37"/>
      <c r="B60" s="37"/>
      <c r="C60" s="37"/>
      <c r="D60" s="37"/>
      <c r="E60" s="37"/>
      <c r="F60" s="37"/>
      <c r="G60" s="37"/>
      <c r="H60" s="37"/>
    </row>
    <row r="61" spans="1:8">
      <c r="A61" s="37"/>
      <c r="B61" s="37"/>
      <c r="C61" s="37"/>
      <c r="D61" s="37"/>
      <c r="E61" s="37"/>
      <c r="F61" s="37"/>
      <c r="G61" s="37"/>
      <c r="H61" s="37"/>
    </row>
    <row r="62" spans="1:8">
      <c r="A62" s="37"/>
      <c r="B62" s="37"/>
      <c r="C62" s="37"/>
      <c r="D62" s="37"/>
      <c r="E62" s="37"/>
      <c r="F62" s="37"/>
      <c r="G62" s="37"/>
      <c r="H62" s="37"/>
    </row>
    <row r="63" spans="1:8">
      <c r="A63" s="37"/>
      <c r="B63" s="37"/>
      <c r="C63" s="37"/>
      <c r="D63" s="37"/>
      <c r="E63" s="37"/>
      <c r="F63" s="37"/>
      <c r="G63" s="37"/>
      <c r="H63" s="37"/>
    </row>
    <row r="64" spans="1:8">
      <c r="A64" s="37"/>
      <c r="B64" s="37"/>
      <c r="C64" s="37"/>
      <c r="D64" s="37"/>
      <c r="E64" s="37"/>
      <c r="F64" s="37"/>
      <c r="G64" s="37"/>
      <c r="H64" s="37"/>
    </row>
    <row r="65" spans="1:19">
      <c r="A65" s="37"/>
      <c r="B65" s="37"/>
      <c r="C65" s="37"/>
      <c r="D65" s="37"/>
      <c r="E65" s="37"/>
      <c r="F65" s="37"/>
      <c r="G65" s="37"/>
      <c r="H65" s="37"/>
    </row>
    <row r="66" spans="1:19">
      <c r="A66" s="37"/>
      <c r="B66" s="37"/>
      <c r="C66" s="37"/>
      <c r="D66" s="37"/>
      <c r="E66" s="37"/>
      <c r="F66" s="37"/>
      <c r="G66" s="37"/>
      <c r="H66" s="37"/>
    </row>
    <row r="67" spans="1:19">
      <c r="A67" s="37"/>
      <c r="B67" s="37"/>
      <c r="C67" s="37"/>
      <c r="D67" s="37"/>
      <c r="E67" s="37"/>
      <c r="F67" s="37"/>
      <c r="G67" s="37"/>
      <c r="H67" s="37"/>
    </row>
    <row r="68" spans="1:19">
      <c r="A68" s="37"/>
      <c r="B68" s="37"/>
      <c r="C68" s="37"/>
      <c r="D68" s="37"/>
      <c r="E68" s="37"/>
      <c r="F68" s="37"/>
      <c r="G68" s="37"/>
      <c r="H68" s="37"/>
    </row>
    <row r="69" spans="1:19">
      <c r="A69" s="37"/>
      <c r="B69" s="37"/>
      <c r="C69" s="37"/>
      <c r="D69" s="37"/>
      <c r="E69" s="37"/>
      <c r="F69" s="37"/>
      <c r="G69" s="37"/>
      <c r="H69" s="37"/>
    </row>
    <row r="70" spans="1:19">
      <c r="A70" s="37"/>
      <c r="B70" s="37"/>
      <c r="C70" s="37"/>
      <c r="D70" s="37"/>
      <c r="E70" s="37"/>
      <c r="F70" s="37"/>
      <c r="G70" s="37"/>
      <c r="H70" s="37"/>
    </row>
    <row r="71" spans="1:19">
      <c r="A71" s="37"/>
      <c r="B71" s="37"/>
      <c r="C71" s="37"/>
      <c r="D71" s="37"/>
      <c r="E71" s="37"/>
      <c r="F71" s="37"/>
      <c r="G71" s="37"/>
      <c r="H71" s="37"/>
    </row>
    <row r="72" spans="1:19">
      <c r="A72" s="37"/>
      <c r="B72" s="37"/>
      <c r="C72" s="37"/>
      <c r="D72" s="37"/>
      <c r="E72" s="37"/>
      <c r="F72" s="37"/>
      <c r="G72" s="37"/>
      <c r="H72" s="37"/>
    </row>
    <row r="73" spans="1:19">
      <c r="A73" s="37"/>
      <c r="B73" s="37"/>
      <c r="C73" s="37"/>
      <c r="D73" s="37"/>
      <c r="E73" s="37"/>
      <c r="F73" s="37"/>
      <c r="G73" s="37"/>
      <c r="H73" s="37"/>
    </row>
    <row r="74" spans="1:19">
      <c r="A74" s="37"/>
      <c r="B74" s="37"/>
      <c r="C74" s="37"/>
      <c r="D74" s="37"/>
      <c r="E74" s="37"/>
      <c r="F74" s="37"/>
      <c r="G74" s="37"/>
      <c r="H74" s="37"/>
    </row>
    <row r="75" spans="1:19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</row>
    <row r="76" spans="1:19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</row>
    <row r="77" spans="1:19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</row>
    <row r="78" spans="1:19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</row>
    <row r="79" spans="1:19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</row>
    <row r="80" spans="1:19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</row>
    <row r="81" spans="1:19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</row>
    <row r="82" spans="1:19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</row>
    <row r="83" spans="1:19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</row>
    <row r="84" spans="1:19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</row>
    <row r="85" spans="1:19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</row>
    <row r="86" spans="1:19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</row>
    <row r="87" spans="1:19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</row>
    <row r="88" spans="1:19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</row>
    <row r="89" spans="1:19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</row>
    <row r="90" spans="1:19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</row>
    <row r="91" spans="1:19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</row>
    <row r="92" spans="1:19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</row>
    <row r="93" spans="1:19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</row>
    <row r="94" spans="1:19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</row>
    <row r="95" spans="1:19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</row>
    <row r="96" spans="1:19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</row>
    <row r="97" spans="1:19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</row>
    <row r="98" spans="1:19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</row>
    <row r="99" spans="1:19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</row>
    <row r="100" spans="1:19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</row>
    <row r="101" spans="1:19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</row>
    <row r="102" spans="1:19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</row>
    <row r="103" spans="1:19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</row>
    <row r="104" spans="1:19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</row>
    <row r="105" spans="1:19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</row>
    <row r="106" spans="1:19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</row>
    <row r="107" spans="1:19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</row>
    <row r="108" spans="1:19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</row>
    <row r="109" spans="1:19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</row>
    <row r="110" spans="1:19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</row>
    <row r="111" spans="1:19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</row>
    <row r="112" spans="1:19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</row>
    <row r="113" spans="1:19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</row>
    <row r="114" spans="1:19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</row>
    <row r="115" spans="1:19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</row>
    <row r="116" spans="1:19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</row>
    <row r="117" spans="1:19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</row>
    <row r="118" spans="1:19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</row>
    <row r="119" spans="1:19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</row>
    <row r="120" spans="1:19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</row>
    <row r="121" spans="1:19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</row>
    <row r="122" spans="1:19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</row>
    <row r="123" spans="1:19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</row>
    <row r="124" spans="1:19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</row>
    <row r="125" spans="1:19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</row>
    <row r="126" spans="1:19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</row>
    <row r="127" spans="1:19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</row>
    <row r="128" spans="1:19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</row>
    <row r="129" spans="1:19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</row>
    <row r="130" spans="1:19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</row>
    <row r="131" spans="1:19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</row>
    <row r="132" spans="1:19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</row>
    <row r="133" spans="1:19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</row>
    <row r="134" spans="1:19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</row>
    <row r="135" spans="1:19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</row>
    <row r="136" spans="1:19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</row>
    <row r="137" spans="1:19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</row>
    <row r="138" spans="1:19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</row>
    <row r="139" spans="1:19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</row>
    <row r="140" spans="1:19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</row>
    <row r="141" spans="1:19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</row>
    <row r="142" spans="1:19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</row>
    <row r="143" spans="1:19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</row>
    <row r="144" spans="1:19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</row>
    <row r="145" spans="1:19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</row>
    <row r="146" spans="1:19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</row>
    <row r="147" spans="1:19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</row>
    <row r="148" spans="1:19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</row>
    <row r="149" spans="1:19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</row>
    <row r="150" spans="1:19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</row>
    <row r="151" spans="1:19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</row>
    <row r="152" spans="1:19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</row>
    <row r="153" spans="1:19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</row>
    <row r="154" spans="1:19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</row>
    <row r="155" spans="1:19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</row>
    <row r="156" spans="1:19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</row>
    <row r="157" spans="1:19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</row>
    <row r="158" spans="1:19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</row>
    <row r="159" spans="1:19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</row>
    <row r="160" spans="1:19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</row>
    <row r="161" spans="1:19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</row>
    <row r="162" spans="1:19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</row>
    <row r="163" spans="1:19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</row>
    <row r="164" spans="1:19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</row>
    <row r="165" spans="1:19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</row>
    <row r="166" spans="1:19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</row>
    <row r="167" spans="1:19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</row>
    <row r="168" spans="1:19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</row>
    <row r="169" spans="1:19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</row>
    <row r="170" spans="1:19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</row>
    <row r="171" spans="1:19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</row>
    <row r="172" spans="1:19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</row>
    <row r="173" spans="1:19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</row>
    <row r="174" spans="1:19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</row>
    <row r="175" spans="1:19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</row>
    <row r="176" spans="1:19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</row>
    <row r="177" spans="1:19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</row>
    <row r="178" spans="1:19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</row>
    <row r="179" spans="1:19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</row>
    <row r="180" spans="1:19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</row>
    <row r="181" spans="1:19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</row>
    <row r="182" spans="1:19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</row>
    <row r="183" spans="1:19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</row>
    <row r="184" spans="1:19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</row>
    <row r="185" spans="1:19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</row>
    <row r="186" spans="1:19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</row>
    <row r="187" spans="1:19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</row>
    <row r="188" spans="1:19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</row>
    <row r="189" spans="1:19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</row>
    <row r="190" spans="1:19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</row>
    <row r="191" spans="1:19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</row>
    <row r="192" spans="1:19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</row>
    <row r="193" spans="1:19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</row>
    <row r="194" spans="1:19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</row>
    <row r="195" spans="1:19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</row>
    <row r="196" spans="1:19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</row>
    <row r="197" spans="1:19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</row>
    <row r="198" spans="1:19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</row>
    <row r="199" spans="1:19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</row>
    <row r="200" spans="1:19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</row>
    <row r="201" spans="1:19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</row>
    <row r="202" spans="1:19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</row>
    <row r="203" spans="1:19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</row>
    <row r="204" spans="1:19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</row>
    <row r="205" spans="1:19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</row>
    <row r="206" spans="1:19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</row>
    <row r="207" spans="1:19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</row>
    <row r="208" spans="1:19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</row>
    <row r="209" spans="1:19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</row>
    <row r="210" spans="1:19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</row>
    <row r="211" spans="1:19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</row>
    <row r="212" spans="1:19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</row>
    <row r="213" spans="1:19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</row>
    <row r="214" spans="1:19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</row>
    <row r="215" spans="1:19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</row>
    <row r="216" spans="1:19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</row>
    <row r="217" spans="1:19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</row>
    <row r="218" spans="1:19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</row>
    <row r="219" spans="1:19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</row>
    <row r="220" spans="1:19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</row>
    <row r="221" spans="1:19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</row>
    <row r="222" spans="1:19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</row>
    <row r="223" spans="1:19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</row>
    <row r="224" spans="1:19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</row>
    <row r="225" spans="1:19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</row>
    <row r="226" spans="1:19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</row>
    <row r="227" spans="1:19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</row>
    <row r="228" spans="1:19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</row>
    <row r="229" spans="1:19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</row>
    <row r="230" spans="1:19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</row>
    <row r="231" spans="1:19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</row>
    <row r="232" spans="1:19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</row>
    <row r="233" spans="1:19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</row>
    <row r="234" spans="1:19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</row>
    <row r="235" spans="1:19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</row>
    <row r="236" spans="1:19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</row>
    <row r="237" spans="1:19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</row>
    <row r="238" spans="1:19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</row>
    <row r="239" spans="1:19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</row>
    <row r="240" spans="1:19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</row>
    <row r="241" spans="1:19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</row>
    <row r="242" spans="1:19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</row>
    <row r="243" spans="1:19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</row>
    <row r="244" spans="1:19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</row>
    <row r="245" spans="1:19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</row>
    <row r="246" spans="1:19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</row>
    <row r="247" spans="1:19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</row>
    <row r="248" spans="1:19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</row>
    <row r="249" spans="1:19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</row>
    <row r="250" spans="1:19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</row>
    <row r="251" spans="1:19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</row>
    <row r="252" spans="1:19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</row>
    <row r="253" spans="1:19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</row>
    <row r="254" spans="1:19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</row>
    <row r="255" spans="1:19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</row>
    <row r="256" spans="1:19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</row>
    <row r="257" spans="1:19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</row>
    <row r="258" spans="1:19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</row>
    <row r="259" spans="1:19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</row>
    <row r="260" spans="1:19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</row>
    <row r="261" spans="1:19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</row>
    <row r="262" spans="1:19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</row>
    <row r="263" spans="1:19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</row>
    <row r="264" spans="1:19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</row>
    <row r="265" spans="1:19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</row>
    <row r="266" spans="1:19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</row>
    <row r="267" spans="1:19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</row>
    <row r="268" spans="1:19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</row>
    <row r="269" spans="1:19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</row>
    <row r="270" spans="1:19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</row>
    <row r="271" spans="1:19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</row>
    <row r="272" spans="1:19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</row>
    <row r="273" spans="1:19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</row>
    <row r="274" spans="1:19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</row>
    <row r="275" spans="1:19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</row>
    <row r="276" spans="1:19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</row>
    <row r="277" spans="1:19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</row>
    <row r="278" spans="1:19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</row>
    <row r="279" spans="1:19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</row>
    <row r="280" spans="1:19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</row>
    <row r="281" spans="1:19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</row>
    <row r="282" spans="1:19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</row>
    <row r="283" spans="1:19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</row>
    <row r="284" spans="1:19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</row>
    <row r="285" spans="1:19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</row>
    <row r="286" spans="1:19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</row>
    <row r="287" spans="1:19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</row>
    <row r="288" spans="1:19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</row>
    <row r="289" spans="1:19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</row>
    <row r="290" spans="1:19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</row>
    <row r="291" spans="1:19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</row>
    <row r="292" spans="1:19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</row>
    <row r="293" spans="1:19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</row>
    <row r="294" spans="1:19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</row>
    <row r="295" spans="1:19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</row>
    <row r="296" spans="1:19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</row>
    <row r="297" spans="1:19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</row>
    <row r="298" spans="1:19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</row>
    <row r="299" spans="1:19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</row>
    <row r="300" spans="1:19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</row>
    <row r="301" spans="1:19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</row>
    <row r="302" spans="1:19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</row>
    <row r="303" spans="1:19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</row>
    <row r="304" spans="1:19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</row>
    <row r="305" spans="1:19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</row>
    <row r="306" spans="1:19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</row>
    <row r="307" spans="1:19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</row>
    <row r="308" spans="1:19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</row>
    <row r="309" spans="1:19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</row>
    <row r="310" spans="1:19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</row>
    <row r="311" spans="1:19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</row>
    <row r="312" spans="1:19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</row>
    <row r="313" spans="1:19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</row>
    <row r="314" spans="1:19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</row>
    <row r="315" spans="1:19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</row>
    <row r="316" spans="1:19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</row>
    <row r="317" spans="1:19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</row>
    <row r="318" spans="1:19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</row>
    <row r="319" spans="1:19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</row>
    <row r="320" spans="1:19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</row>
    <row r="321" spans="1:19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</row>
    <row r="322" spans="1:19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</row>
    <row r="323" spans="1:19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</row>
    <row r="324" spans="1:19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</row>
    <row r="325" spans="1:19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</row>
    <row r="326" spans="1:19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</row>
    <row r="327" spans="1:19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</row>
    <row r="328" spans="1:19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</row>
    <row r="329" spans="1:19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</row>
    <row r="330" spans="1:19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</row>
    <row r="331" spans="1:19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</row>
    <row r="332" spans="1:19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</row>
    <row r="333" spans="1:19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</row>
    <row r="334" spans="1:19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</row>
    <row r="335" spans="1:19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</row>
    <row r="336" spans="1:19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</row>
    <row r="337" spans="1:19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</row>
    <row r="338" spans="1:19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</row>
    <row r="339" spans="1:19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</row>
    <row r="340" spans="1:19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</row>
    <row r="341" spans="1:19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</row>
    <row r="342" spans="1:19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</row>
    <row r="343" spans="1:19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</row>
    <row r="344" spans="1:19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</row>
    <row r="345" spans="1:19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</row>
    <row r="346" spans="1:19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</row>
    <row r="347" spans="1:19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</row>
    <row r="348" spans="1:19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</row>
    <row r="349" spans="1:19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</row>
    <row r="350" spans="1:19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</row>
    <row r="351" spans="1:19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</row>
    <row r="352" spans="1:19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</row>
    <row r="353" spans="1:19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</row>
    <row r="354" spans="1:19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</row>
    <row r="355" spans="1:19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</row>
    <row r="356" spans="1:19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</row>
    <row r="357" spans="1:19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</row>
    <row r="358" spans="1:19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</row>
    <row r="359" spans="1:19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</row>
    <row r="360" spans="1:19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</row>
    <row r="361" spans="1:19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</row>
    <row r="362" spans="1:19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</row>
    <row r="363" spans="1:19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</row>
    <row r="364" spans="1:19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</row>
    <row r="365" spans="1:19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</row>
    <row r="366" spans="1:19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</row>
    <row r="367" spans="1:19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</row>
    <row r="368" spans="1:19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</row>
    <row r="369" spans="1:19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</row>
    <row r="370" spans="1:19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</row>
    <row r="371" spans="1:19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</row>
    <row r="372" spans="1:19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</row>
    <row r="373" spans="1:19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</row>
    <row r="374" spans="1:19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</row>
    <row r="375" spans="1:19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</row>
    <row r="376" spans="1:19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</row>
    <row r="377" spans="1:19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</row>
    <row r="378" spans="1:19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</row>
    <row r="379" spans="1:19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</row>
    <row r="380" spans="1:19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</row>
    <row r="381" spans="1:19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</row>
    <row r="382" spans="1:19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</row>
    <row r="383" spans="1:19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</row>
    <row r="384" spans="1:19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</row>
    <row r="385" spans="1:19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</row>
    <row r="386" spans="1:19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</row>
    <row r="387" spans="1:19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</row>
    <row r="388" spans="1:19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</row>
    <row r="389" spans="1:19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</row>
    <row r="390" spans="1:19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</row>
    <row r="391" spans="1:19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</row>
    <row r="392" spans="1:19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</row>
    <row r="393" spans="1:19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</row>
    <row r="394" spans="1:19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</row>
    <row r="395" spans="1:19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</row>
    <row r="396" spans="1:19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</row>
    <row r="397" spans="1:19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</row>
    <row r="398" spans="1:19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</row>
    <row r="399" spans="1:19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</row>
    <row r="400" spans="1:19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</row>
    <row r="401" spans="1:19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</row>
    <row r="402" spans="1:19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</row>
    <row r="403" spans="1:19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</row>
    <row r="404" spans="1:19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</row>
    <row r="405" spans="1:19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</row>
    <row r="406" spans="1:19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</row>
    <row r="407" spans="1:19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</row>
    <row r="408" spans="1:19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</row>
    <row r="409" spans="1:19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</row>
    <row r="410" spans="1:19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</row>
    <row r="411" spans="1:19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</row>
    <row r="412" spans="1:19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</row>
    <row r="413" spans="1:19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</row>
    <row r="414" spans="1:19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</row>
    <row r="415" spans="1:19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</row>
    <row r="416" spans="1:19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</row>
    <row r="417" spans="1:19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</row>
    <row r="418" spans="1:19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</row>
    <row r="419" spans="1:19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</row>
    <row r="420" spans="1:19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</row>
    <row r="421" spans="1:19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</row>
    <row r="422" spans="1:19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</row>
    <row r="423" spans="1:19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</row>
    <row r="424" spans="1:19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</row>
    <row r="425" spans="1:19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</row>
    <row r="426" spans="1:19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</row>
    <row r="427" spans="1:19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</row>
    <row r="428" spans="1:19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</row>
    <row r="429" spans="1:19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</row>
    <row r="430" spans="1:19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</row>
    <row r="431" spans="1:19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</row>
    <row r="432" spans="1:19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</row>
    <row r="433" spans="1:19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</row>
    <row r="434" spans="1:19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</row>
    <row r="435" spans="1:19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</row>
    <row r="436" spans="1:19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</row>
    <row r="437" spans="1:19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</row>
    <row r="438" spans="1:19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</row>
  </sheetData>
  <mergeCells count="2">
    <mergeCell ref="A4:D4"/>
    <mergeCell ref="A5:H5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18"/>
  <sheetViews>
    <sheetView zoomScaleNormal="100" workbookViewId="0">
      <selection activeCell="A12" sqref="A12"/>
    </sheetView>
  </sheetViews>
  <sheetFormatPr baseColWidth="10" defaultRowHeight="15"/>
  <cols>
    <col min="1" max="1" width="12" style="95"/>
    <col min="2" max="2" width="15" style="96" bestFit="1" customWidth="1"/>
    <col min="3" max="3" width="14" style="96" bestFit="1" customWidth="1"/>
    <col min="4" max="4" width="14.5" style="96" customWidth="1"/>
    <col min="5" max="5" width="17.5" style="96" customWidth="1"/>
    <col min="6" max="6" width="14" style="96" customWidth="1"/>
    <col min="7" max="7" width="18.33203125" style="96" customWidth="1"/>
    <col min="8" max="8" width="17" style="96" customWidth="1"/>
    <col min="9" max="9" width="12.33203125" style="95" customWidth="1"/>
    <col min="10" max="10" width="18.33203125" style="96" bestFit="1" customWidth="1"/>
    <col min="11" max="11" width="18.33203125" style="95" bestFit="1" customWidth="1"/>
    <col min="12" max="12" width="20.1640625" style="96" bestFit="1" customWidth="1"/>
    <col min="13" max="13" width="15.6640625" style="96" bestFit="1" customWidth="1"/>
    <col min="14" max="27" width="12" style="95"/>
    <col min="28" max="16384" width="12" style="96"/>
  </cols>
  <sheetData>
    <row r="1" spans="1:45" s="95" customFormat="1">
      <c r="A1" s="25" t="s">
        <v>235</v>
      </c>
    </row>
    <row r="2" spans="1:45" s="95" customFormat="1">
      <c r="A2" s="158" t="s">
        <v>234</v>
      </c>
    </row>
    <row r="3" spans="1:45" s="95" customFormat="1">
      <c r="A3" s="25" t="s">
        <v>76</v>
      </c>
    </row>
    <row r="4" spans="1:45">
      <c r="B4" s="95"/>
      <c r="C4" s="95"/>
      <c r="D4" s="95"/>
      <c r="E4" s="95"/>
      <c r="F4" s="95"/>
      <c r="G4" s="95"/>
      <c r="H4" s="95"/>
      <c r="J4" s="95"/>
      <c r="L4" s="95"/>
      <c r="M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</row>
    <row r="5" spans="1:45">
      <c r="A5" s="169"/>
      <c r="B5" s="95"/>
      <c r="C5" s="95"/>
      <c r="D5" s="95"/>
      <c r="E5" s="95"/>
      <c r="F5" s="95"/>
      <c r="G5" s="95"/>
      <c r="H5" s="95"/>
      <c r="J5" s="95"/>
      <c r="L5" s="95"/>
      <c r="M5" s="95"/>
      <c r="O5" s="84" t="s">
        <v>71</v>
      </c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</row>
    <row r="6" spans="1:45" ht="33.75">
      <c r="A6" s="281"/>
      <c r="B6" s="286" t="s">
        <v>85</v>
      </c>
      <c r="C6" s="286" t="s">
        <v>86</v>
      </c>
      <c r="D6" s="286" t="s">
        <v>87</v>
      </c>
      <c r="E6" s="286" t="s">
        <v>88</v>
      </c>
      <c r="F6" s="286" t="s">
        <v>89</v>
      </c>
      <c r="G6" s="286" t="s">
        <v>90</v>
      </c>
      <c r="H6" s="286" t="s">
        <v>91</v>
      </c>
      <c r="I6" s="286" t="s">
        <v>92</v>
      </c>
      <c r="J6" s="286" t="s">
        <v>236</v>
      </c>
      <c r="K6" s="286" t="s">
        <v>237</v>
      </c>
      <c r="L6" s="286" t="s">
        <v>238</v>
      </c>
      <c r="M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</row>
    <row r="7" spans="1:45">
      <c r="A7" s="282">
        <v>2000</v>
      </c>
      <c r="B7" s="278">
        <v>2436.4599234285615</v>
      </c>
      <c r="C7" s="278">
        <v>-383.9183383314388</v>
      </c>
      <c r="D7" s="283">
        <v>9.7495983399999773</v>
      </c>
      <c r="E7" s="283">
        <v>879.98878423999997</v>
      </c>
      <c r="F7" s="283">
        <v>519.91576167999995</v>
      </c>
      <c r="G7" s="283">
        <v>-0.40463230000000294</v>
      </c>
      <c r="H7" s="283">
        <v>555.78618647999997</v>
      </c>
      <c r="I7" s="283">
        <v>855.34256332000018</v>
      </c>
      <c r="J7" s="283">
        <v>2820.37826176</v>
      </c>
      <c r="K7" s="283"/>
      <c r="L7" s="284"/>
      <c r="M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</row>
    <row r="8" spans="1:45">
      <c r="A8" s="282">
        <v>2001</v>
      </c>
      <c r="B8" s="278">
        <v>2541.942612207391</v>
      </c>
      <c r="C8" s="278">
        <v>520.77283109301959</v>
      </c>
      <c r="D8" s="283">
        <v>204.64292765999997</v>
      </c>
      <c r="E8" s="283">
        <v>590.45855929437153</v>
      </c>
      <c r="F8" s="283">
        <v>452.89457446000006</v>
      </c>
      <c r="G8" s="283">
        <v>12.460005639999995</v>
      </c>
      <c r="H8" s="283">
        <v>261.22930441</v>
      </c>
      <c r="I8" s="283">
        <v>499.48440965000009</v>
      </c>
      <c r="J8" s="283">
        <v>2021.1697811143715</v>
      </c>
      <c r="K8" s="279">
        <v>-0.28336925279905489</v>
      </c>
      <c r="L8" s="280"/>
      <c r="M8" s="95"/>
      <c r="AA8" s="96"/>
    </row>
    <row r="9" spans="1:45">
      <c r="A9" s="282">
        <v>2002</v>
      </c>
      <c r="B9" s="278">
        <v>2133.6981241494641</v>
      </c>
      <c r="C9" s="278">
        <v>449.13201066921516</v>
      </c>
      <c r="D9" s="283">
        <v>115.93234893906728</v>
      </c>
      <c r="E9" s="283">
        <v>323.52317999873537</v>
      </c>
      <c r="F9" s="283">
        <v>600.89042886850598</v>
      </c>
      <c r="G9" s="283">
        <v>-5.0700853410797162</v>
      </c>
      <c r="H9" s="283">
        <v>308.11711598961665</v>
      </c>
      <c r="I9" s="283">
        <v>341.17312502540341</v>
      </c>
      <c r="J9" s="283">
        <v>1684.566113480249</v>
      </c>
      <c r="K9" s="279">
        <v>-0.16653903634386236</v>
      </c>
      <c r="L9" s="280">
        <v>4.3293422462863829E-2</v>
      </c>
      <c r="M9" s="95"/>
      <c r="AA9" s="96"/>
    </row>
    <row r="10" spans="1:45">
      <c r="A10" s="282">
        <v>2003</v>
      </c>
      <c r="B10" s="278">
        <v>1720.4934554981317</v>
      </c>
      <c r="C10" s="278">
        <v>277.94419109525666</v>
      </c>
      <c r="D10" s="283">
        <v>221.97482463566453</v>
      </c>
      <c r="E10" s="283">
        <v>283.32248296753494</v>
      </c>
      <c r="F10" s="283">
        <v>695.60187687556345</v>
      </c>
      <c r="G10" s="283">
        <v>7.982154193359956</v>
      </c>
      <c r="H10" s="283">
        <v>288.9891223451894</v>
      </c>
      <c r="I10" s="283">
        <v>-55.321196614437213</v>
      </c>
      <c r="J10" s="283">
        <v>1442.549264402875</v>
      </c>
      <c r="K10" s="279">
        <v>-0.14366717170712673</v>
      </c>
      <c r="L10" s="280">
        <v>-0.1606033456842727</v>
      </c>
      <c r="M10" s="95"/>
      <c r="AA10" s="96"/>
    </row>
    <row r="11" spans="1:45">
      <c r="A11" s="282">
        <v>2004</v>
      </c>
      <c r="B11" s="278">
        <v>3115.7958735205802</v>
      </c>
      <c r="C11" s="278">
        <v>494.86182936869221</v>
      </c>
      <c r="D11" s="283">
        <v>201.98277572457653</v>
      </c>
      <c r="E11" s="283">
        <v>237.54625008102425</v>
      </c>
      <c r="F11" s="283">
        <v>1334.9191803632996</v>
      </c>
      <c r="G11" s="283">
        <v>3.3005048356135895</v>
      </c>
      <c r="H11" s="283">
        <v>288.40965304990186</v>
      </c>
      <c r="I11" s="283">
        <v>554.77568009747222</v>
      </c>
      <c r="J11" s="283">
        <v>2620.934044151888</v>
      </c>
      <c r="K11" s="279">
        <v>0.81687662863756016</v>
      </c>
      <c r="L11" s="280">
        <v>-0.19365657398983949</v>
      </c>
      <c r="M11" s="95"/>
      <c r="AA11" s="96"/>
    </row>
    <row r="12" spans="1:45">
      <c r="A12" s="282">
        <v>2005</v>
      </c>
      <c r="B12" s="278">
        <v>10235.419011167551</v>
      </c>
      <c r="C12" s="278">
        <v>1124.6178166818811</v>
      </c>
      <c r="D12" s="283">
        <v>299.49564441013621</v>
      </c>
      <c r="E12" s="283">
        <v>229.13717366809473</v>
      </c>
      <c r="F12" s="283">
        <v>1898.9150615491305</v>
      </c>
      <c r="G12" s="283">
        <v>5.1721091722029264</v>
      </c>
      <c r="H12" s="283">
        <v>5502.2938399573404</v>
      </c>
      <c r="I12" s="283">
        <v>1175.7873657287657</v>
      </c>
      <c r="J12" s="283">
        <v>9110.8011944856698</v>
      </c>
      <c r="K12" s="279">
        <v>2.4761657641918449</v>
      </c>
      <c r="L12" s="280">
        <v>0.810989669018223</v>
      </c>
      <c r="M12" s="95"/>
      <c r="AA12" s="96"/>
    </row>
    <row r="13" spans="1:45">
      <c r="A13" s="285">
        <v>2006</v>
      </c>
      <c r="B13" s="278">
        <v>6750.6180347487743</v>
      </c>
      <c r="C13" s="278">
        <v>1994.978439275942</v>
      </c>
      <c r="D13" s="283">
        <v>500.93976635381875</v>
      </c>
      <c r="E13" s="283">
        <v>481.59855620930767</v>
      </c>
      <c r="F13" s="283">
        <v>1728.5431825219671</v>
      </c>
      <c r="G13" s="283">
        <v>5.8954813537767361</v>
      </c>
      <c r="H13" s="283">
        <v>815.18683206231572</v>
      </c>
      <c r="I13" s="283">
        <v>1223.4757769716459</v>
      </c>
      <c r="J13" s="283">
        <v>4755.6395954728314</v>
      </c>
      <c r="K13" s="279">
        <v>-0.47802180138106942</v>
      </c>
      <c r="L13" s="280">
        <v>2.2850094892777464</v>
      </c>
      <c r="M13" s="95"/>
      <c r="AA13" s="96"/>
    </row>
    <row r="14" spans="1:45">
      <c r="A14" s="285">
        <v>2007</v>
      </c>
      <c r="B14" s="278">
        <v>8885.7675396729301</v>
      </c>
      <c r="C14" s="278">
        <v>3333.1846840198864</v>
      </c>
      <c r="D14" s="283">
        <v>779.37594064221071</v>
      </c>
      <c r="E14" s="283">
        <v>1398.6925005821699</v>
      </c>
      <c r="F14" s="283">
        <v>951.50800438046326</v>
      </c>
      <c r="G14" s="283">
        <v>38.536262187150122</v>
      </c>
      <c r="H14" s="283">
        <v>1760.3636946658319</v>
      </c>
      <c r="I14" s="283">
        <v>624.10645319521745</v>
      </c>
      <c r="J14" s="283">
        <v>5552.5828556530432</v>
      </c>
      <c r="K14" s="279">
        <v>0.16757856523418391</v>
      </c>
      <c r="L14" s="280">
        <v>-0.34046490647980476</v>
      </c>
      <c r="M14" s="95"/>
      <c r="AA14" s="96"/>
    </row>
    <row r="15" spans="1:45">
      <c r="A15" s="285">
        <v>2008</v>
      </c>
      <c r="B15" s="278">
        <v>10564.672090762737</v>
      </c>
      <c r="C15" s="278">
        <v>3349.4722510055863</v>
      </c>
      <c r="D15" s="283">
        <v>1017.5644258599999</v>
      </c>
      <c r="E15" s="283">
        <v>1154.3252369871514</v>
      </c>
      <c r="F15" s="283">
        <v>1946.1667908899994</v>
      </c>
      <c r="G15" s="283">
        <v>36.345110779999992</v>
      </c>
      <c r="H15" s="283">
        <v>1695.8779036799997</v>
      </c>
      <c r="I15" s="283">
        <v>1364.9203715599999</v>
      </c>
      <c r="J15" s="283">
        <v>7215.1998397571497</v>
      </c>
      <c r="K15" s="279">
        <v>0.29943127861863572</v>
      </c>
      <c r="L15" s="280">
        <v>0.31628948548614133</v>
      </c>
      <c r="M15" s="95"/>
      <c r="AA15" s="96"/>
    </row>
    <row r="16" spans="1:45">
      <c r="A16" s="285">
        <v>2009</v>
      </c>
      <c r="B16" s="278">
        <v>8035.5947796395212</v>
      </c>
      <c r="C16" s="278">
        <v>2637.4185642922848</v>
      </c>
      <c r="D16" s="283">
        <v>578.41374951697935</v>
      </c>
      <c r="E16" s="283">
        <v>798.81579369887095</v>
      </c>
      <c r="F16" s="283">
        <v>2022.4899567693947</v>
      </c>
      <c r="G16" s="283">
        <v>20.261709980290831</v>
      </c>
      <c r="H16" s="283">
        <v>1364.2321978395271</v>
      </c>
      <c r="I16" s="283">
        <v>613.96280754217355</v>
      </c>
      <c r="J16" s="283">
        <v>5398.1762153472364</v>
      </c>
      <c r="K16" s="279">
        <v>-0.25183275096522773</v>
      </c>
      <c r="L16" s="280">
        <v>0.18894310970817996</v>
      </c>
      <c r="M16" s="95"/>
      <c r="AA16" s="96"/>
    </row>
    <row r="17" spans="1:27">
      <c r="A17" s="285">
        <v>2010</v>
      </c>
      <c r="B17" s="278">
        <v>6429.943091260101</v>
      </c>
      <c r="C17" s="278">
        <v>3079.7745741314029</v>
      </c>
      <c r="D17" s="283">
        <v>221.27544471087552</v>
      </c>
      <c r="E17" s="283">
        <v>1034.1847233623198</v>
      </c>
      <c r="F17" s="283">
        <v>1880.9926898637932</v>
      </c>
      <c r="G17" s="283">
        <v>58.13971857374117</v>
      </c>
      <c r="H17" s="283">
        <v>209.79191655613812</v>
      </c>
      <c r="I17" s="283">
        <v>-54.215975938169834</v>
      </c>
      <c r="J17" s="283">
        <v>3350.1685171286977</v>
      </c>
      <c r="K17" s="279">
        <v>-0.37938881883773423</v>
      </c>
      <c r="L17" s="280">
        <v>-0.23939004347655279</v>
      </c>
      <c r="M17" s="95"/>
      <c r="AA17" s="96"/>
    </row>
    <row r="18" spans="1:27">
      <c r="A18" s="285">
        <v>2011</v>
      </c>
      <c r="B18" s="278">
        <v>14647.755353755399</v>
      </c>
      <c r="C18" s="278">
        <v>4699.8587437936903</v>
      </c>
      <c r="D18" s="283">
        <v>2546.063635492254</v>
      </c>
      <c r="E18" s="283">
        <v>966.88269167920953</v>
      </c>
      <c r="F18" s="283">
        <v>2860.6487184938096</v>
      </c>
      <c r="G18" s="283">
        <v>156.04912344556357</v>
      </c>
      <c r="H18" s="283">
        <v>1214.0158995102179</v>
      </c>
      <c r="I18" s="283">
        <v>2204.2365413406555</v>
      </c>
      <c r="J18" s="283">
        <v>9947.8966099617101</v>
      </c>
      <c r="K18" s="279">
        <v>1.9693720059454427</v>
      </c>
      <c r="L18" s="280">
        <v>-0.19981740398953396</v>
      </c>
      <c r="M18" s="95"/>
      <c r="AA18" s="96"/>
    </row>
    <row r="19" spans="1:27">
      <c r="A19" s="285">
        <v>2012</v>
      </c>
      <c r="B19" s="278">
        <v>15039.372277453504</v>
      </c>
      <c r="C19" s="278">
        <v>5470.9372750990206</v>
      </c>
      <c r="D19" s="283">
        <v>1338.8139522820629</v>
      </c>
      <c r="E19" s="283">
        <v>1426.2021561090066</v>
      </c>
      <c r="F19" s="283">
        <v>3146.0151513412138</v>
      </c>
      <c r="G19" s="283">
        <v>25.596442233820767</v>
      </c>
      <c r="H19" s="283">
        <v>1985.2931241854881</v>
      </c>
      <c r="I19" s="283">
        <v>1646.5141762028925</v>
      </c>
      <c r="J19" s="283">
        <v>9568.4350023544848</v>
      </c>
      <c r="K19" s="279">
        <v>-3.8144908666143174E-2</v>
      </c>
      <c r="L19" s="280">
        <v>1.2780536539530742</v>
      </c>
      <c r="M19" s="95"/>
      <c r="AA19" s="96"/>
    </row>
    <row r="20" spans="1:27">
      <c r="A20" s="285">
        <v>2013</v>
      </c>
      <c r="B20" s="278">
        <v>16210.89072631132</v>
      </c>
      <c r="C20" s="278">
        <v>5111.5038581996914</v>
      </c>
      <c r="D20" s="283">
        <v>1360.9405512562291</v>
      </c>
      <c r="E20" s="283">
        <v>1930.7974428523335</v>
      </c>
      <c r="F20" s="283">
        <v>3290.8772198420197</v>
      </c>
      <c r="G20" s="283">
        <v>296.138324517554</v>
      </c>
      <c r="H20" s="283">
        <v>2481.3612542377732</v>
      </c>
      <c r="I20" s="283">
        <v>1739.2720754057166</v>
      </c>
      <c r="J20" s="283">
        <v>11099.386868111627</v>
      </c>
      <c r="K20" s="279">
        <v>0.16000023675558483</v>
      </c>
      <c r="L20" s="280">
        <v>2.6735627011800212E-2</v>
      </c>
      <c r="M20" s="95"/>
      <c r="AA20" s="96"/>
    </row>
    <row r="21" spans="1:27">
      <c r="A21" s="285">
        <v>2014</v>
      </c>
      <c r="B21" s="278">
        <v>16482.519432194829</v>
      </c>
      <c r="C21" s="278">
        <v>4731.8232900320481</v>
      </c>
      <c r="D21" s="283">
        <v>1121.7686158738181</v>
      </c>
      <c r="E21" s="283">
        <v>2654.8517221648663</v>
      </c>
      <c r="F21" s="283">
        <v>2045.3091182285257</v>
      </c>
      <c r="G21" s="283">
        <v>201.85735103016924</v>
      </c>
      <c r="H21" s="283">
        <v>2967.1076340725685</v>
      </c>
      <c r="I21" s="283">
        <v>2759.801700792832</v>
      </c>
      <c r="J21" s="283">
        <v>11750.696142162778</v>
      </c>
      <c r="K21" s="279">
        <v>5.867975247554913E-2</v>
      </c>
      <c r="L21" s="280">
        <v>7.7896765054091821E-2</v>
      </c>
      <c r="M21" s="95"/>
      <c r="AA21" s="96"/>
    </row>
    <row r="22" spans="1:27">
      <c r="A22" s="285">
        <v>2015</v>
      </c>
      <c r="B22" s="278">
        <v>11723.17687935703</v>
      </c>
      <c r="C22" s="278">
        <v>2501.6737653403984</v>
      </c>
      <c r="D22" s="283">
        <v>1672.1298735549158</v>
      </c>
      <c r="E22" s="283">
        <v>2324.7643467373837</v>
      </c>
      <c r="F22" s="283">
        <v>911.98994040145885</v>
      </c>
      <c r="G22" s="283">
        <v>211.31757594846385</v>
      </c>
      <c r="H22" s="283">
        <v>2661.4522883951504</v>
      </c>
      <c r="I22" s="283">
        <v>1439.8490889792592</v>
      </c>
      <c r="J22" s="283">
        <v>9221.503114016632</v>
      </c>
      <c r="K22" s="279">
        <v>-0.21523771847619533</v>
      </c>
      <c r="L22" s="280">
        <v>1.6755939600693104E-2</v>
      </c>
      <c r="M22" s="95"/>
      <c r="AA22" s="96"/>
    </row>
    <row r="23" spans="1:27">
      <c r="A23" s="285">
        <v>2016</v>
      </c>
      <c r="B23" s="278">
        <v>13849.68180908732</v>
      </c>
      <c r="C23" s="278">
        <v>2386.241172146038</v>
      </c>
      <c r="D23" s="283">
        <v>902.50795253180002</v>
      </c>
      <c r="E23" s="283">
        <v>2813.9734667642529</v>
      </c>
      <c r="F23" s="283">
        <v>3494.4739217547954</v>
      </c>
      <c r="G23" s="283">
        <v>298.55680148165374</v>
      </c>
      <c r="H23" s="283">
        <v>1838.7817414260217</v>
      </c>
      <c r="I23" s="283">
        <v>2115.1467529827573</v>
      </c>
      <c r="J23" s="283">
        <v>11463.440636941281</v>
      </c>
      <c r="K23" s="279">
        <v>0.24312061658548023</v>
      </c>
      <c r="L23" s="280">
        <v>-0.28875091410731257</v>
      </c>
      <c r="M23" s="95"/>
      <c r="AA23" s="96"/>
    </row>
    <row r="24" spans="1:27">
      <c r="A24" s="285">
        <v>2017</v>
      </c>
      <c r="B24" s="278">
        <v>14518.210431555486</v>
      </c>
      <c r="C24" s="278">
        <v>3728.8527024118403</v>
      </c>
      <c r="D24" s="283">
        <v>978.55132678566633</v>
      </c>
      <c r="E24" s="283">
        <v>2059.850904606431</v>
      </c>
      <c r="F24" s="283">
        <v>1427.0618464251552</v>
      </c>
      <c r="G24" s="283">
        <v>241.32911329473637</v>
      </c>
      <c r="H24" s="283">
        <v>2522.7000047228685</v>
      </c>
      <c r="I24" s="283">
        <v>3559.8645333087889</v>
      </c>
      <c r="J24" s="283">
        <v>10789.357729143645</v>
      </c>
      <c r="K24" s="279">
        <v>-5.8802843679007122E-2</v>
      </c>
      <c r="L24" s="280">
        <v>0.18139323082933134</v>
      </c>
      <c r="M24" s="95"/>
      <c r="AA24" s="96"/>
    </row>
    <row r="25" spans="1:27">
      <c r="A25" s="97"/>
      <c r="B25" s="167"/>
      <c r="C25" s="95"/>
      <c r="D25" s="95"/>
      <c r="E25" s="98"/>
      <c r="F25" s="95"/>
      <c r="G25" s="95"/>
      <c r="H25" s="95"/>
      <c r="J25" s="95"/>
      <c r="L25" s="95"/>
      <c r="M25" s="95"/>
    </row>
    <row r="26" spans="1:27">
      <c r="A26" s="97"/>
      <c r="B26" s="95"/>
      <c r="C26" s="95"/>
      <c r="D26" s="95"/>
      <c r="E26" s="95"/>
      <c r="F26" s="95"/>
      <c r="G26" s="95"/>
      <c r="H26" s="95"/>
      <c r="J26" s="95"/>
      <c r="L26" s="95"/>
      <c r="M26" s="95"/>
    </row>
    <row r="27" spans="1:27">
      <c r="B27" s="95"/>
      <c r="C27" s="95"/>
      <c r="D27" s="95"/>
      <c r="E27" s="95"/>
      <c r="F27" s="95"/>
      <c r="G27" s="95"/>
      <c r="H27" s="95"/>
      <c r="J27" s="95"/>
      <c r="L27" s="95"/>
      <c r="M27" s="95"/>
    </row>
    <row r="28" spans="1:27">
      <c r="B28" s="95"/>
      <c r="C28" s="95"/>
      <c r="D28" s="95"/>
      <c r="E28" s="95"/>
      <c r="F28" s="95"/>
      <c r="G28" s="95"/>
      <c r="H28" s="95"/>
      <c r="J28" s="95"/>
      <c r="L28" s="95"/>
      <c r="M28" s="95"/>
    </row>
    <row r="29" spans="1:27">
      <c r="B29" s="95"/>
      <c r="C29" s="95"/>
      <c r="D29" s="95"/>
      <c r="E29" s="95"/>
      <c r="F29" s="95"/>
      <c r="G29" s="95"/>
      <c r="H29" s="95"/>
      <c r="J29" s="95"/>
      <c r="L29" s="95"/>
      <c r="M29" s="95"/>
    </row>
    <row r="30" spans="1:27">
      <c r="B30" s="95"/>
      <c r="C30" s="95"/>
      <c r="D30" s="95"/>
      <c r="E30" s="95"/>
      <c r="F30" s="95"/>
      <c r="G30" s="95"/>
      <c r="H30" s="95"/>
      <c r="J30" s="95"/>
      <c r="L30" s="95"/>
      <c r="M30" s="95"/>
    </row>
    <row r="31" spans="1:27">
      <c r="B31"/>
      <c r="C31" s="95"/>
      <c r="D31" s="95"/>
      <c r="E31" s="95"/>
      <c r="F31" s="95"/>
      <c r="G31" s="95"/>
      <c r="H31" s="95"/>
      <c r="J31" s="95"/>
      <c r="L31" s="95"/>
      <c r="M31" s="95"/>
    </row>
    <row r="32" spans="1:27">
      <c r="B32" s="95"/>
      <c r="C32" s="95"/>
      <c r="D32" s="95"/>
      <c r="E32" s="95"/>
      <c r="F32" s="95"/>
      <c r="G32" s="95"/>
      <c r="H32" s="98"/>
      <c r="J32" s="95"/>
      <c r="L32" s="95"/>
      <c r="M32" s="95"/>
    </row>
    <row r="33" spans="2:13">
      <c r="B33" s="95"/>
      <c r="C33" s="95"/>
      <c r="D33" s="95"/>
      <c r="E33" s="95"/>
      <c r="F33" s="95"/>
      <c r="G33" s="95"/>
      <c r="H33" s="95"/>
      <c r="I33" s="156"/>
      <c r="J33" s="95"/>
      <c r="L33" s="95"/>
      <c r="M33" s="95"/>
    </row>
    <row r="34" spans="2:13">
      <c r="B34" s="95"/>
      <c r="C34" s="95"/>
      <c r="D34" s="95"/>
      <c r="E34" s="95"/>
      <c r="F34" s="95"/>
      <c r="G34" s="95"/>
      <c r="H34" s="95"/>
      <c r="J34" s="95"/>
      <c r="L34" s="95"/>
      <c r="M34" s="95"/>
    </row>
    <row r="35" spans="2:13">
      <c r="B35" s="95"/>
      <c r="C35" s="95"/>
      <c r="D35" s="95"/>
      <c r="E35" s="95"/>
      <c r="F35" s="95"/>
      <c r="G35" s="95"/>
      <c r="H35" s="95"/>
      <c r="J35" s="95"/>
      <c r="L35" s="95"/>
      <c r="M35" s="95"/>
    </row>
    <row r="36" spans="2:13">
      <c r="B36" s="95"/>
      <c r="C36" s="95"/>
      <c r="D36" s="95"/>
      <c r="E36" s="95"/>
      <c r="F36" s="95"/>
      <c r="G36" s="95"/>
      <c r="H36" s="95"/>
      <c r="J36" s="95"/>
      <c r="L36" s="95"/>
      <c r="M36" s="95"/>
    </row>
    <row r="37" spans="2:13">
      <c r="B37" s="95"/>
      <c r="C37" s="95"/>
      <c r="D37" s="95"/>
      <c r="E37" s="95"/>
      <c r="F37" s="95"/>
      <c r="G37" s="95"/>
      <c r="H37" s="95"/>
      <c r="J37" s="95"/>
      <c r="L37" s="95"/>
      <c r="M37" s="95"/>
    </row>
    <row r="38" spans="2:13">
      <c r="B38" s="95"/>
      <c r="C38" s="95"/>
      <c r="D38" s="95"/>
      <c r="E38" s="95"/>
      <c r="F38" s="95"/>
      <c r="G38" s="95"/>
      <c r="H38" s="95"/>
      <c r="J38" s="95"/>
      <c r="L38" s="95"/>
      <c r="M38" s="95"/>
    </row>
    <row r="39" spans="2:13">
      <c r="B39" s="95"/>
      <c r="C39" s="95"/>
      <c r="D39" s="95"/>
      <c r="E39" s="95"/>
      <c r="F39" s="95"/>
      <c r="G39" s="95"/>
      <c r="H39" s="95"/>
      <c r="J39" s="95"/>
      <c r="L39" s="95"/>
      <c r="M39" s="95"/>
    </row>
    <row r="40" spans="2:13">
      <c r="B40" s="95"/>
      <c r="C40" s="95"/>
      <c r="D40" s="95"/>
      <c r="E40" s="95"/>
      <c r="F40" s="95"/>
      <c r="G40" s="95"/>
      <c r="H40" s="95"/>
      <c r="J40" s="95"/>
      <c r="L40" s="95"/>
      <c r="M40" s="95"/>
    </row>
    <row r="41" spans="2:13">
      <c r="B41" s="95"/>
      <c r="C41" s="95"/>
      <c r="D41" s="95"/>
      <c r="E41" s="95"/>
      <c r="F41" s="95"/>
      <c r="G41" s="95"/>
      <c r="H41" s="95"/>
      <c r="J41" s="95"/>
      <c r="L41" s="95"/>
      <c r="M41" s="95"/>
    </row>
    <row r="42" spans="2:13">
      <c r="B42" s="95"/>
      <c r="C42" s="95"/>
      <c r="D42" s="95"/>
      <c r="E42" s="95"/>
      <c r="F42" s="95"/>
      <c r="G42" s="95"/>
      <c r="H42" s="95"/>
      <c r="J42" s="95"/>
      <c r="L42" s="95"/>
      <c r="M42" s="95"/>
    </row>
    <row r="43" spans="2:13">
      <c r="B43" s="95"/>
      <c r="C43" s="95"/>
      <c r="D43" s="95"/>
      <c r="E43" s="95"/>
      <c r="F43" s="95"/>
      <c r="G43" s="95"/>
      <c r="H43" s="95"/>
      <c r="J43" s="95"/>
      <c r="L43" s="95"/>
      <c r="M43" s="95"/>
    </row>
    <row r="44" spans="2:13">
      <c r="B44" s="95"/>
      <c r="C44" s="95"/>
      <c r="D44" s="95"/>
      <c r="E44" s="95"/>
      <c r="F44" s="95"/>
      <c r="G44" s="95"/>
      <c r="H44" s="95"/>
      <c r="J44" s="95"/>
      <c r="L44" s="95"/>
      <c r="M44" s="95"/>
    </row>
    <row r="45" spans="2:13">
      <c r="B45" s="95"/>
      <c r="C45" s="95"/>
      <c r="D45" s="95"/>
      <c r="E45" s="95"/>
      <c r="F45" s="95"/>
      <c r="G45" s="95"/>
      <c r="H45" s="95"/>
      <c r="J45" s="95"/>
      <c r="L45" s="95"/>
      <c r="M45" s="95"/>
    </row>
    <row r="46" spans="2:13">
      <c r="B46" s="95"/>
      <c r="C46" s="95"/>
      <c r="D46" s="95"/>
      <c r="E46" s="95"/>
      <c r="F46" s="95"/>
      <c r="G46" s="95"/>
      <c r="H46" s="95"/>
      <c r="J46" s="95"/>
      <c r="L46" s="95"/>
      <c r="M46" s="95"/>
    </row>
    <row r="47" spans="2:13">
      <c r="B47" s="95"/>
      <c r="C47" s="95"/>
      <c r="D47" s="95"/>
      <c r="E47" s="95"/>
      <c r="F47" s="95"/>
      <c r="G47" s="95"/>
      <c r="H47" s="95"/>
      <c r="J47" s="95"/>
      <c r="L47" s="95"/>
      <c r="M47" s="95"/>
    </row>
    <row r="48" spans="2:13">
      <c r="B48" s="95"/>
      <c r="C48" s="95"/>
      <c r="D48" s="95"/>
      <c r="E48" s="95"/>
      <c r="F48" s="95"/>
      <c r="G48" s="95"/>
      <c r="H48" s="95"/>
      <c r="J48" s="95"/>
      <c r="L48" s="95"/>
      <c r="M48" s="95"/>
    </row>
    <row r="49" spans="1:19">
      <c r="B49" s="95"/>
      <c r="C49" s="95"/>
      <c r="D49" s="95"/>
      <c r="E49" s="95"/>
      <c r="F49" s="95"/>
      <c r="G49" s="95"/>
      <c r="H49" s="95"/>
      <c r="J49" s="95"/>
      <c r="L49" s="95"/>
      <c r="M49" s="95"/>
    </row>
    <row r="50" spans="1:19">
      <c r="B50" s="95"/>
      <c r="C50" s="95"/>
      <c r="D50" s="95"/>
      <c r="E50" s="95"/>
      <c r="F50" s="95"/>
      <c r="G50" s="95"/>
      <c r="H50" s="95"/>
      <c r="J50" s="95"/>
      <c r="L50" s="95"/>
      <c r="M50" s="95"/>
    </row>
    <row r="51" spans="1:19">
      <c r="B51" s="95"/>
      <c r="C51" s="95"/>
      <c r="D51" s="95"/>
      <c r="E51" s="95"/>
      <c r="F51" s="95"/>
      <c r="G51" s="95"/>
      <c r="H51" s="95"/>
      <c r="J51" s="95"/>
      <c r="L51" s="95"/>
      <c r="M51" s="95"/>
    </row>
    <row r="52" spans="1:19">
      <c r="B52" s="95"/>
      <c r="C52" s="95"/>
      <c r="D52" s="95"/>
      <c r="E52" s="95"/>
      <c r="F52" s="95"/>
      <c r="G52" s="95"/>
      <c r="H52" s="95"/>
      <c r="J52" s="95"/>
      <c r="L52" s="95"/>
      <c r="M52" s="95"/>
    </row>
    <row r="53" spans="1:19">
      <c r="B53" s="95"/>
      <c r="C53" s="95"/>
      <c r="D53" s="95"/>
      <c r="E53" s="95"/>
      <c r="F53" s="95"/>
      <c r="G53" s="95"/>
      <c r="H53" s="95"/>
      <c r="J53" s="95"/>
      <c r="L53" s="95"/>
      <c r="M53" s="95"/>
    </row>
    <row r="54" spans="1:19">
      <c r="B54" s="95"/>
      <c r="C54" s="95"/>
      <c r="D54" s="95"/>
      <c r="E54" s="95"/>
      <c r="F54" s="95"/>
      <c r="G54" s="95"/>
      <c r="H54" s="95"/>
      <c r="J54" s="95"/>
      <c r="L54" s="95"/>
      <c r="M54" s="95"/>
    </row>
    <row r="55" spans="1:19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</row>
    <row r="56" spans="1:19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</row>
    <row r="57" spans="1:19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</row>
    <row r="58" spans="1:19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</row>
    <row r="59" spans="1:19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</row>
    <row r="60" spans="1:19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</row>
    <row r="61" spans="1:19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</row>
    <row r="62" spans="1:19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</row>
    <row r="63" spans="1:19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</row>
    <row r="64" spans="1:19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</row>
    <row r="65" spans="1:19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</row>
    <row r="66" spans="1:19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</row>
    <row r="67" spans="1:19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</row>
    <row r="68" spans="1:19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</row>
    <row r="69" spans="1:19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</row>
    <row r="70" spans="1:19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</row>
    <row r="71" spans="1:19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</row>
    <row r="72" spans="1:19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</row>
    <row r="73" spans="1:19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</row>
    <row r="74" spans="1:19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</row>
    <row r="75" spans="1:19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</row>
    <row r="76" spans="1:19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</row>
    <row r="77" spans="1:19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</row>
    <row r="78" spans="1:19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</row>
    <row r="79" spans="1:19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</row>
    <row r="80" spans="1:19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</row>
    <row r="81" spans="1:19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</row>
    <row r="82" spans="1:19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</row>
    <row r="83" spans="1:19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</row>
    <row r="84" spans="1:19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</row>
    <row r="85" spans="1:19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</row>
    <row r="86" spans="1:19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</row>
    <row r="87" spans="1:19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</row>
    <row r="88" spans="1:19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</row>
    <row r="89" spans="1:19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</row>
    <row r="90" spans="1:19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</row>
    <row r="91" spans="1:19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</row>
    <row r="92" spans="1:19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</row>
    <row r="93" spans="1:19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</row>
    <row r="94" spans="1:19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</row>
    <row r="95" spans="1:19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</row>
    <row r="96" spans="1:19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</row>
    <row r="97" spans="1:19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</row>
    <row r="98" spans="1:19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</row>
    <row r="99" spans="1:19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</row>
    <row r="100" spans="1:19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</row>
    <row r="101" spans="1:19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</row>
    <row r="102" spans="1:19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</row>
    <row r="103" spans="1:19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</row>
    <row r="104" spans="1:19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</row>
    <row r="105" spans="1:19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</row>
    <row r="106" spans="1:19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</row>
    <row r="107" spans="1:19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</row>
    <row r="108" spans="1:19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</row>
    <row r="109" spans="1:19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</row>
    <row r="110" spans="1:19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</row>
    <row r="111" spans="1:19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</row>
    <row r="112" spans="1:19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</row>
    <row r="113" spans="1:19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</row>
    <row r="114" spans="1:19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</row>
    <row r="115" spans="1:19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</row>
    <row r="116" spans="1:19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</row>
    <row r="117" spans="1:19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</row>
    <row r="118" spans="1:19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</row>
    <row r="119" spans="1:19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</row>
    <row r="120" spans="1:19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</row>
    <row r="121" spans="1:19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</row>
    <row r="122" spans="1:19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</row>
    <row r="123" spans="1:19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</row>
    <row r="124" spans="1:19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</row>
    <row r="125" spans="1:19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</row>
    <row r="126" spans="1:19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</row>
    <row r="127" spans="1:19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</row>
    <row r="128" spans="1:19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</row>
    <row r="129" spans="1:19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</row>
    <row r="130" spans="1:19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</row>
    <row r="131" spans="1:19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</row>
    <row r="132" spans="1:19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</row>
    <row r="133" spans="1:19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</row>
    <row r="134" spans="1:19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</row>
    <row r="135" spans="1:19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</row>
    <row r="136" spans="1:19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</row>
    <row r="137" spans="1:19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</row>
    <row r="138" spans="1:19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</row>
    <row r="139" spans="1:19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</row>
    <row r="140" spans="1:19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</row>
    <row r="141" spans="1:19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</row>
    <row r="142" spans="1:19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</row>
    <row r="143" spans="1:19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</row>
    <row r="144" spans="1:19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</row>
    <row r="145" spans="1:19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</row>
    <row r="146" spans="1:19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</row>
    <row r="147" spans="1:19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</row>
    <row r="148" spans="1:19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</row>
    <row r="149" spans="1:19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</row>
    <row r="150" spans="1:19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</row>
    <row r="151" spans="1:19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</row>
    <row r="152" spans="1:19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</row>
    <row r="153" spans="1:19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</row>
    <row r="154" spans="1:19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</row>
    <row r="155" spans="1:19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</row>
    <row r="156" spans="1:19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</row>
    <row r="157" spans="1:19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</row>
    <row r="158" spans="1:19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</row>
    <row r="159" spans="1:19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</row>
    <row r="160" spans="1:19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</row>
    <row r="161" spans="1:19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</row>
    <row r="162" spans="1:19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</row>
    <row r="163" spans="1:19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</row>
    <row r="164" spans="1:19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</row>
    <row r="165" spans="1:19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</row>
    <row r="166" spans="1:19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</row>
    <row r="167" spans="1:19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</row>
    <row r="168" spans="1:19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</row>
    <row r="169" spans="1:19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</row>
    <row r="170" spans="1:19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</row>
    <row r="171" spans="1:19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</row>
    <row r="172" spans="1:19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</row>
    <row r="173" spans="1:19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</row>
    <row r="174" spans="1:19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</row>
    <row r="175" spans="1:19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</row>
    <row r="176" spans="1:19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</row>
    <row r="177" spans="1:19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</row>
    <row r="178" spans="1:19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</row>
    <row r="179" spans="1:19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</row>
    <row r="180" spans="1:19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</row>
    <row r="181" spans="1:19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</row>
    <row r="182" spans="1:19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</row>
    <row r="183" spans="1:19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</row>
    <row r="184" spans="1:19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</row>
    <row r="185" spans="1:19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</row>
    <row r="186" spans="1:19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</row>
    <row r="187" spans="1:19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</row>
    <row r="188" spans="1:19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</row>
    <row r="189" spans="1:19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</row>
    <row r="190" spans="1:19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</row>
    <row r="191" spans="1:19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</row>
    <row r="192" spans="1:19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</row>
    <row r="193" spans="1:19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</row>
    <row r="194" spans="1:19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</row>
    <row r="195" spans="1:19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</row>
    <row r="196" spans="1:19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</row>
    <row r="197" spans="1:19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</row>
    <row r="198" spans="1:19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</row>
    <row r="199" spans="1:19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</row>
    <row r="200" spans="1:19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</row>
    <row r="201" spans="1:19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</row>
    <row r="202" spans="1:19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</row>
    <row r="203" spans="1:19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</row>
    <row r="204" spans="1:19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</row>
    <row r="205" spans="1:19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</row>
    <row r="206" spans="1:19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</row>
    <row r="207" spans="1:19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</row>
    <row r="208" spans="1:19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</row>
    <row r="209" spans="1:19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</row>
    <row r="210" spans="1:19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</row>
    <row r="211" spans="1:19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</row>
    <row r="212" spans="1:19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</row>
    <row r="213" spans="1:19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</row>
    <row r="214" spans="1:19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</row>
    <row r="215" spans="1:19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</row>
    <row r="216" spans="1:19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</row>
    <row r="217" spans="1:19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</row>
    <row r="218" spans="1:19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</row>
    <row r="219" spans="1:19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</row>
    <row r="220" spans="1:19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</row>
    <row r="221" spans="1:19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</row>
    <row r="222" spans="1:19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</row>
    <row r="223" spans="1:19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</row>
    <row r="224" spans="1:19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</row>
    <row r="225" spans="1:19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</row>
    <row r="226" spans="1:19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</row>
    <row r="227" spans="1:19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</row>
    <row r="228" spans="1:19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</row>
    <row r="229" spans="1:19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</row>
    <row r="230" spans="1:19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</row>
    <row r="231" spans="1:19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</row>
    <row r="232" spans="1:19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</row>
    <row r="233" spans="1:19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</row>
    <row r="234" spans="1:19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</row>
    <row r="235" spans="1:19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</row>
    <row r="236" spans="1:19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</row>
    <row r="237" spans="1:19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</row>
    <row r="238" spans="1:19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</row>
    <row r="239" spans="1:19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</row>
    <row r="240" spans="1:19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</row>
    <row r="241" spans="1:19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</row>
    <row r="242" spans="1:19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</row>
    <row r="243" spans="1:19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</row>
    <row r="244" spans="1:19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</row>
    <row r="245" spans="1:19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</row>
    <row r="246" spans="1:19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</row>
    <row r="247" spans="1:19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</row>
    <row r="248" spans="1:19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</row>
    <row r="249" spans="1:19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</row>
    <row r="250" spans="1:19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</row>
    <row r="251" spans="1:19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</row>
    <row r="252" spans="1:19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</row>
    <row r="253" spans="1:19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</row>
    <row r="254" spans="1:19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</row>
    <row r="255" spans="1:19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</row>
    <row r="256" spans="1:19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</row>
    <row r="257" spans="1:19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</row>
    <row r="258" spans="1:19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</row>
    <row r="259" spans="1:19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</row>
    <row r="260" spans="1:19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</row>
    <row r="261" spans="1:19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</row>
    <row r="262" spans="1:19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</row>
    <row r="263" spans="1:19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</row>
    <row r="264" spans="1:19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</row>
    <row r="265" spans="1:19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</row>
    <row r="266" spans="1:19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</row>
    <row r="267" spans="1:19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</row>
    <row r="268" spans="1:19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</row>
    <row r="269" spans="1:19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</row>
    <row r="270" spans="1:19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</row>
    <row r="271" spans="1:19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</row>
    <row r="272" spans="1:19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</row>
    <row r="273" spans="1:19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</row>
    <row r="274" spans="1:19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</row>
    <row r="275" spans="1:19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</row>
    <row r="276" spans="1:19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</row>
    <row r="277" spans="1:19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</row>
    <row r="278" spans="1:19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</row>
    <row r="279" spans="1:19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</row>
    <row r="280" spans="1:19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</row>
    <row r="281" spans="1:19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</row>
    <row r="282" spans="1:19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</row>
    <row r="283" spans="1:19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</row>
    <row r="284" spans="1:19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</row>
    <row r="285" spans="1:19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</row>
    <row r="286" spans="1:19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</row>
    <row r="287" spans="1:19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</row>
    <row r="288" spans="1:19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</row>
    <row r="289" spans="1:19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</row>
    <row r="290" spans="1:19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</row>
    <row r="291" spans="1:19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</row>
    <row r="292" spans="1:19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</row>
    <row r="293" spans="1:19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</row>
    <row r="294" spans="1:19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</row>
    <row r="295" spans="1:19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</row>
    <row r="296" spans="1:19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</row>
    <row r="297" spans="1:19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</row>
    <row r="298" spans="1:19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</row>
    <row r="299" spans="1:19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</row>
    <row r="300" spans="1:19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</row>
    <row r="301" spans="1:19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</row>
    <row r="302" spans="1:19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</row>
    <row r="303" spans="1:19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</row>
    <row r="304" spans="1:19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</row>
    <row r="305" spans="1:19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</row>
    <row r="306" spans="1:19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</row>
    <row r="307" spans="1:19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</row>
    <row r="308" spans="1:19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</row>
    <row r="309" spans="1:19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</row>
    <row r="310" spans="1:19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</row>
    <row r="311" spans="1:19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</row>
    <row r="312" spans="1:19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</row>
    <row r="313" spans="1:19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</row>
    <row r="314" spans="1:19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</row>
    <row r="315" spans="1:19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</row>
    <row r="316" spans="1:19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</row>
    <row r="317" spans="1:19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</row>
    <row r="318" spans="1:19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</row>
    <row r="319" spans="1:19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</row>
    <row r="320" spans="1:19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</row>
    <row r="321" spans="1:19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</row>
    <row r="322" spans="1:19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</row>
    <row r="323" spans="1:19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</row>
    <row r="324" spans="1:19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</row>
    <row r="325" spans="1:19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</row>
    <row r="326" spans="1:19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</row>
    <row r="327" spans="1:19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</row>
    <row r="328" spans="1:19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</row>
    <row r="329" spans="1:19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</row>
    <row r="330" spans="1:19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</row>
    <row r="331" spans="1:19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</row>
    <row r="332" spans="1:19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</row>
    <row r="333" spans="1:19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</row>
    <row r="334" spans="1:19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</row>
    <row r="335" spans="1:19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</row>
    <row r="336" spans="1:19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</row>
    <row r="337" spans="1:19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</row>
    <row r="338" spans="1:19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</row>
    <row r="339" spans="1:19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</row>
    <row r="340" spans="1:19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</row>
    <row r="341" spans="1:19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</row>
    <row r="342" spans="1:19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</row>
    <row r="343" spans="1:19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</row>
    <row r="344" spans="1:19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</row>
    <row r="345" spans="1:19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</row>
    <row r="346" spans="1:19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</row>
    <row r="347" spans="1:19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</row>
    <row r="348" spans="1:19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</row>
    <row r="349" spans="1:19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</row>
    <row r="350" spans="1:19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</row>
    <row r="351" spans="1:19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</row>
    <row r="352" spans="1:19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</row>
    <row r="353" spans="1:19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</row>
    <row r="354" spans="1:19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</row>
    <row r="355" spans="1:19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</row>
    <row r="356" spans="1:19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</row>
    <row r="357" spans="1:19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</row>
    <row r="358" spans="1:19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</row>
    <row r="359" spans="1:19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</row>
    <row r="360" spans="1:19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</row>
    <row r="361" spans="1:19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</row>
    <row r="362" spans="1:19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</row>
    <row r="363" spans="1:19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</row>
    <row r="364" spans="1:19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</row>
    <row r="365" spans="1:19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</row>
    <row r="366" spans="1:19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</row>
    <row r="367" spans="1:19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</row>
    <row r="368" spans="1:19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</row>
    <row r="369" spans="1:19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</row>
    <row r="370" spans="1:19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</row>
    <row r="371" spans="1:19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</row>
    <row r="372" spans="1:19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</row>
    <row r="373" spans="1:19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</row>
    <row r="374" spans="1:19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</row>
    <row r="375" spans="1:19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</row>
    <row r="376" spans="1:19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</row>
    <row r="377" spans="1:19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</row>
    <row r="378" spans="1:19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</row>
    <row r="379" spans="1:19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</row>
    <row r="380" spans="1:19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</row>
    <row r="381" spans="1:19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</row>
    <row r="382" spans="1:19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</row>
    <row r="383" spans="1:19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</row>
    <row r="384" spans="1:19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</row>
    <row r="385" spans="1:19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</row>
    <row r="386" spans="1:19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</row>
    <row r="387" spans="1:19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</row>
    <row r="388" spans="1:19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</row>
    <row r="389" spans="1:19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</row>
    <row r="390" spans="1:19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</row>
    <row r="391" spans="1:19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</row>
    <row r="392" spans="1:19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</row>
    <row r="393" spans="1:19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</row>
    <row r="394" spans="1:19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</row>
    <row r="395" spans="1:19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</row>
    <row r="396" spans="1:19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</row>
    <row r="397" spans="1:19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</row>
    <row r="398" spans="1:19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</row>
    <row r="399" spans="1:19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</row>
    <row r="400" spans="1:19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</row>
    <row r="401" spans="1:19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</row>
    <row r="402" spans="1:19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</row>
    <row r="403" spans="1:19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</row>
    <row r="404" spans="1:19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</row>
    <row r="405" spans="1:19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</row>
    <row r="406" spans="1:19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</row>
    <row r="407" spans="1:19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</row>
    <row r="408" spans="1:19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</row>
    <row r="409" spans="1:19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</row>
    <row r="410" spans="1:19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</row>
    <row r="411" spans="1:19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</row>
    <row r="412" spans="1:19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</row>
    <row r="413" spans="1:19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</row>
    <row r="414" spans="1:19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</row>
    <row r="415" spans="1:19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</row>
    <row r="416" spans="1:19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</row>
    <row r="417" spans="1:19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</row>
    <row r="418" spans="1:19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</row>
  </sheetData>
  <hyperlinks>
    <hyperlink ref="A2" r:id="rId1"/>
  </hyperlinks>
  <pageMargins left="0.7" right="0.7" top="0.75" bottom="0.75" header="0.3" footer="0.3"/>
  <pageSetup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"/>
  <sheetViews>
    <sheetView zoomScale="115" zoomScaleNormal="115" workbookViewId="0">
      <selection activeCell="B11" sqref="B11"/>
    </sheetView>
  </sheetViews>
  <sheetFormatPr baseColWidth="10" defaultRowHeight="11.25"/>
  <cols>
    <col min="1" max="1" width="13.83203125" style="37" bestFit="1" customWidth="1"/>
    <col min="2" max="2" width="29.33203125" style="37" bestFit="1" customWidth="1"/>
    <col min="3" max="16384" width="12" style="37"/>
  </cols>
  <sheetData>
    <row r="1" spans="1:12" ht="12.75">
      <c r="A1" s="25" t="s">
        <v>93</v>
      </c>
    </row>
    <row r="2" spans="1:12" ht="12.75">
      <c r="A2" s="158" t="s">
        <v>94</v>
      </c>
    </row>
    <row r="3" spans="1:12" ht="12.75">
      <c r="A3" s="25" t="s">
        <v>95</v>
      </c>
    </row>
    <row r="4" spans="1:12" ht="12.75">
      <c r="E4" s="38" t="s">
        <v>241</v>
      </c>
    </row>
    <row r="6" spans="1:12" ht="14.25">
      <c r="A6" s="99" t="s">
        <v>96</v>
      </c>
    </row>
    <row r="8" spans="1:12" ht="14.25">
      <c r="B8" s="99"/>
      <c r="C8" s="39"/>
      <c r="L8" s="100"/>
    </row>
    <row r="9" spans="1:12" ht="14.25">
      <c r="A9" s="101" t="s">
        <v>97</v>
      </c>
      <c r="B9" s="101" t="s">
        <v>266</v>
      </c>
      <c r="C9" s="39"/>
      <c r="L9" s="100"/>
    </row>
    <row r="10" spans="1:12" ht="14.25">
      <c r="A10" s="102">
        <v>2010</v>
      </c>
      <c r="B10" s="287">
        <v>26</v>
      </c>
      <c r="C10" s="39"/>
    </row>
    <row r="11" spans="1:12" ht="14.25">
      <c r="A11" s="102">
        <v>2011</v>
      </c>
      <c r="B11" s="287">
        <v>24</v>
      </c>
      <c r="C11" s="39"/>
    </row>
    <row r="12" spans="1:12" ht="14.25">
      <c r="A12" s="102">
        <v>2012</v>
      </c>
      <c r="B12" s="287">
        <v>18.2</v>
      </c>
      <c r="C12" s="39"/>
    </row>
    <row r="13" spans="1:12" ht="14.25">
      <c r="A13" s="102">
        <v>2013</v>
      </c>
      <c r="B13" s="287">
        <v>28.5</v>
      </c>
      <c r="C13" s="39"/>
    </row>
    <row r="14" spans="1:12" ht="14.25">
      <c r="A14" s="102">
        <v>2014</v>
      </c>
      <c r="B14" s="287">
        <v>40.1</v>
      </c>
      <c r="C14" s="39"/>
    </row>
    <row r="15" spans="1:12" ht="14.25">
      <c r="A15" s="102">
        <v>2015</v>
      </c>
      <c r="B15" s="287">
        <v>32.200000000000003</v>
      </c>
      <c r="C15" s="103"/>
    </row>
    <row r="16" spans="1:12" ht="14.25">
      <c r="A16" s="159">
        <v>2016</v>
      </c>
      <c r="B16" s="288">
        <v>39.700000000000003</v>
      </c>
      <c r="C16" s="103"/>
    </row>
    <row r="17" spans="1:7" ht="14.25">
      <c r="A17" s="104">
        <v>2017</v>
      </c>
      <c r="B17" s="289">
        <v>1.59</v>
      </c>
      <c r="C17" s="103"/>
    </row>
    <row r="18" spans="1:7" ht="12.75">
      <c r="A18" s="38"/>
      <c r="B18" s="105"/>
    </row>
    <row r="22" spans="1:7">
      <c r="C22" s="106"/>
      <c r="D22" s="106"/>
      <c r="F22" s="106"/>
    </row>
    <row r="23" spans="1:7">
      <c r="B23" s="106"/>
      <c r="F23" s="107"/>
    </row>
    <row r="24" spans="1:7">
      <c r="F24" s="107"/>
      <c r="G24" s="107"/>
    </row>
    <row r="25" spans="1:7">
      <c r="F25" s="107"/>
      <c r="G25" s="107"/>
    </row>
    <row r="26" spans="1:7">
      <c r="F26" s="107"/>
      <c r="G26" s="107"/>
    </row>
    <row r="27" spans="1:7">
      <c r="F27" s="107"/>
      <c r="G27" s="107"/>
    </row>
    <row r="28" spans="1:7">
      <c r="F28" s="107"/>
      <c r="G28" s="107"/>
    </row>
    <row r="29" spans="1:7">
      <c r="F29" s="107"/>
      <c r="G29" s="107"/>
    </row>
    <row r="30" spans="1:7">
      <c r="A30" s="108"/>
    </row>
    <row r="34" spans="2:9">
      <c r="C34" s="109"/>
      <c r="D34" s="109"/>
      <c r="E34" s="109"/>
      <c r="F34" s="109"/>
      <c r="G34" s="109"/>
      <c r="H34" s="109"/>
      <c r="I34" s="109"/>
    </row>
    <row r="35" spans="2:9" ht="15">
      <c r="B35" s="109"/>
      <c r="C35" s="110"/>
      <c r="D35" s="110"/>
      <c r="E35" s="110"/>
      <c r="F35" s="110"/>
      <c r="G35" s="109"/>
      <c r="H35" s="109"/>
      <c r="I35" s="109"/>
    </row>
    <row r="36" spans="2:9">
      <c r="B36" s="109"/>
      <c r="C36" s="111"/>
      <c r="D36" s="111"/>
      <c r="E36" s="111"/>
      <c r="F36" s="111"/>
      <c r="G36" s="109"/>
      <c r="H36" s="109"/>
      <c r="I36" s="109"/>
    </row>
    <row r="37" spans="2:9">
      <c r="B37" s="109"/>
      <c r="C37" s="109"/>
      <c r="D37" s="109"/>
      <c r="E37" s="109"/>
      <c r="F37" s="109"/>
      <c r="G37" s="109"/>
      <c r="H37" s="109"/>
      <c r="I37" s="109"/>
    </row>
    <row r="38" spans="2:9">
      <c r="B38" s="109"/>
      <c r="C38" s="109"/>
      <c r="D38" s="109"/>
      <c r="E38" s="109"/>
      <c r="F38" s="109"/>
      <c r="G38" s="109"/>
      <c r="H38" s="109"/>
      <c r="I38" s="109"/>
    </row>
    <row r="39" spans="2:9">
      <c r="B39" s="109"/>
      <c r="C39" s="109"/>
      <c r="D39" s="109"/>
      <c r="E39" s="109"/>
      <c r="F39" s="109"/>
      <c r="G39" s="109"/>
      <c r="H39" s="109"/>
      <c r="I39" s="109"/>
    </row>
    <row r="40" spans="2:9">
      <c r="B40" s="162"/>
      <c r="C40" s="109"/>
      <c r="D40" s="109"/>
      <c r="E40" s="109"/>
      <c r="F40" s="109"/>
      <c r="G40" s="109"/>
      <c r="H40" s="109"/>
      <c r="I40" s="109"/>
    </row>
    <row r="41" spans="2:9">
      <c r="B41" s="109"/>
    </row>
    <row r="51" spans="3:3">
      <c r="C51" s="100"/>
    </row>
    <row r="52" spans="3:3">
      <c r="C52" s="100"/>
    </row>
    <row r="53" spans="3:3">
      <c r="C53" s="100"/>
    </row>
    <row r="54" spans="3:3">
      <c r="C54" s="100"/>
    </row>
    <row r="55" spans="3:3">
      <c r="C55" s="100"/>
    </row>
    <row r="56" spans="3:3">
      <c r="C56" s="100"/>
    </row>
    <row r="75" spans="1:1">
      <c r="A75" s="108"/>
    </row>
    <row r="77" spans="1:1">
      <c r="A77" s="108"/>
    </row>
    <row r="78" spans="1:1">
      <c r="A78" s="108"/>
    </row>
    <row r="79" spans="1:1">
      <c r="A79" s="108"/>
    </row>
    <row r="80" spans="1:1">
      <c r="A80" s="108"/>
    </row>
    <row r="81" spans="1:1">
      <c r="A81" s="108"/>
    </row>
    <row r="109" spans="1:2" ht="12.75">
      <c r="A109" s="112"/>
      <c r="B109" s="112"/>
    </row>
    <row r="110" spans="1:2" ht="12.75">
      <c r="A110" s="112"/>
      <c r="B110" s="112"/>
    </row>
    <row r="111" spans="1:2" ht="12.75">
      <c r="A111" s="112"/>
      <c r="B111" s="112"/>
    </row>
    <row r="112" spans="1:2" ht="12.75">
      <c r="A112" s="112"/>
      <c r="B112" s="112"/>
    </row>
    <row r="113" spans="1:2" ht="12.75">
      <c r="A113" s="112"/>
      <c r="B113" s="112"/>
    </row>
    <row r="114" spans="1:2" ht="12.75">
      <c r="A114" s="112"/>
      <c r="B114" s="112"/>
    </row>
    <row r="115" spans="1:2" ht="12.75">
      <c r="A115" s="113"/>
      <c r="B115" s="112"/>
    </row>
  </sheetData>
  <hyperlinks>
    <hyperlink ref="A2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4"/>
  <sheetViews>
    <sheetView showGridLines="0" zoomScale="110" zoomScaleNormal="110" workbookViewId="0">
      <selection activeCell="O26" sqref="O26"/>
    </sheetView>
  </sheetViews>
  <sheetFormatPr baseColWidth="10" defaultColWidth="10.6640625" defaultRowHeight="11.25"/>
  <cols>
    <col min="1" max="1" width="24.1640625" style="7" customWidth="1"/>
    <col min="2" max="35" width="8.5" style="7" customWidth="1"/>
    <col min="36" max="36" width="8.5" style="8" customWidth="1"/>
    <col min="37" max="38" width="8.5" style="9" customWidth="1"/>
    <col min="39" max="39" width="8.6640625" style="7" customWidth="1"/>
    <col min="40" max="41" width="10.6640625" style="7"/>
    <col min="42" max="42" width="19.83203125" style="19" customWidth="1"/>
    <col min="43" max="16384" width="10.6640625" style="19"/>
  </cols>
  <sheetData>
    <row r="1" spans="1:41" s="7" customFormat="1" ht="12.75">
      <c r="A1" s="1" t="s">
        <v>253</v>
      </c>
      <c r="AJ1" s="8"/>
      <c r="AK1" s="9"/>
      <c r="AL1" s="9"/>
    </row>
    <row r="2" spans="1:41" s="7" customFormat="1" ht="12.75">
      <c r="A2" s="133" t="s">
        <v>224</v>
      </c>
      <c r="AJ2" s="8"/>
      <c r="AK2" s="9"/>
      <c r="AL2" s="9"/>
    </row>
    <row r="3" spans="1:41" s="7" customFormat="1" ht="12.75">
      <c r="A3" s="1" t="s">
        <v>8</v>
      </c>
      <c r="AJ3" s="8"/>
      <c r="AK3" s="9"/>
      <c r="AL3" s="9"/>
    </row>
    <row r="4" spans="1:41" s="10" customFormat="1"/>
    <row r="5" spans="1:41" s="10" customFormat="1"/>
    <row r="6" spans="1:41" s="10" customFormat="1">
      <c r="A6" s="11"/>
      <c r="B6" s="12">
        <v>1980</v>
      </c>
      <c r="C6" s="12">
        <v>1981</v>
      </c>
      <c r="D6" s="12">
        <v>1982</v>
      </c>
      <c r="E6" s="12">
        <v>1983</v>
      </c>
      <c r="F6" s="12">
        <v>1984</v>
      </c>
      <c r="G6" s="12">
        <v>1985</v>
      </c>
      <c r="H6" s="12">
        <v>1986</v>
      </c>
      <c r="I6" s="12">
        <v>1987</v>
      </c>
      <c r="J6" s="12">
        <v>1988</v>
      </c>
      <c r="K6" s="12">
        <v>1989</v>
      </c>
      <c r="L6" s="12">
        <v>1990</v>
      </c>
      <c r="M6" s="12">
        <v>1991</v>
      </c>
      <c r="N6" s="12">
        <v>1992</v>
      </c>
      <c r="O6" s="12">
        <v>1993</v>
      </c>
      <c r="P6" s="12">
        <v>1994</v>
      </c>
      <c r="Q6" s="12">
        <v>1995</v>
      </c>
      <c r="R6" s="12">
        <v>1996</v>
      </c>
      <c r="S6" s="12">
        <v>1997</v>
      </c>
      <c r="T6" s="12">
        <v>1998</v>
      </c>
      <c r="U6" s="12">
        <v>1999</v>
      </c>
      <c r="V6" s="12">
        <v>2000</v>
      </c>
      <c r="W6" s="12">
        <v>2001</v>
      </c>
      <c r="X6" s="12">
        <v>2002</v>
      </c>
      <c r="Y6" s="12">
        <v>2003</v>
      </c>
      <c r="Z6" s="12">
        <v>2004</v>
      </c>
      <c r="AA6" s="12">
        <v>2005</v>
      </c>
      <c r="AB6" s="12">
        <v>2006</v>
      </c>
      <c r="AC6" s="12">
        <v>2007</v>
      </c>
      <c r="AD6" s="12">
        <v>2008</v>
      </c>
      <c r="AE6" s="12">
        <v>2009</v>
      </c>
      <c r="AF6" s="12">
        <v>2010</v>
      </c>
      <c r="AG6" s="12">
        <v>2011</v>
      </c>
      <c r="AH6" s="12">
        <v>2012</v>
      </c>
      <c r="AI6" s="12">
        <v>2013</v>
      </c>
      <c r="AJ6" s="12">
        <v>2014</v>
      </c>
      <c r="AK6" s="12">
        <v>2015</v>
      </c>
      <c r="AL6" s="12">
        <v>2016</v>
      </c>
      <c r="AM6" s="12">
        <v>2017</v>
      </c>
    </row>
    <row r="7" spans="1:41" s="10" customFormat="1" ht="12">
      <c r="A7" s="188" t="s">
        <v>9</v>
      </c>
      <c r="B7" s="14">
        <v>123.28452098369598</v>
      </c>
      <c r="C7" s="14">
        <v>133.6673356294632</v>
      </c>
      <c r="D7" s="14">
        <v>132.38909780979156</v>
      </c>
      <c r="E7" s="14">
        <v>133.2232620716095</v>
      </c>
      <c r="F7" s="14">
        <v>133.03076589107513</v>
      </c>
      <c r="G7" s="14">
        <v>132.8920373916626</v>
      </c>
      <c r="H7" s="14">
        <v>131.03600192070007</v>
      </c>
      <c r="I7" s="14">
        <v>130.71426391601562</v>
      </c>
      <c r="J7" s="14">
        <v>129.54276132583618</v>
      </c>
      <c r="K7" s="14">
        <v>127.54870367050171</v>
      </c>
      <c r="L7" s="14">
        <v>125.43183779716492</v>
      </c>
      <c r="M7" s="14">
        <v>123.16935849189758</v>
      </c>
      <c r="N7" s="14">
        <v>122.05498957633972</v>
      </c>
      <c r="O7" s="14">
        <v>120.45072317123413</v>
      </c>
      <c r="P7" s="14">
        <v>127.55120813846588</v>
      </c>
      <c r="Q7" s="14">
        <v>126.91255664825439</v>
      </c>
      <c r="R7" s="14">
        <v>127.25462627410889</v>
      </c>
      <c r="S7" s="14">
        <v>127.14409101009369</v>
      </c>
      <c r="T7" s="14">
        <v>100.01908993721008</v>
      </c>
      <c r="U7" s="14">
        <v>232.7504448890686</v>
      </c>
      <c r="V7" s="14">
        <v>232.0796971321106</v>
      </c>
      <c r="W7" s="14">
        <v>230.1469544172287</v>
      </c>
      <c r="X7" s="14">
        <v>228.26701235771179</v>
      </c>
      <c r="Y7" s="14">
        <v>225.29395198822021</v>
      </c>
      <c r="Z7" s="14">
        <v>223.67774152755737</v>
      </c>
      <c r="AA7" s="14">
        <v>223.63581454753876</v>
      </c>
      <c r="AB7" s="14">
        <v>221.6555552482605</v>
      </c>
      <c r="AC7" s="14">
        <v>221.4806295633316</v>
      </c>
      <c r="AD7" s="14">
        <v>216.61141967773437</v>
      </c>
      <c r="AE7" s="14">
        <v>217.75272309780121</v>
      </c>
      <c r="AF7" s="14">
        <v>221.52932560443878</v>
      </c>
      <c r="AG7" s="14">
        <v>225.33551394939423</v>
      </c>
      <c r="AH7" s="14">
        <v>229.31999444961548</v>
      </c>
      <c r="AI7" s="14">
        <v>232.57933437824249</v>
      </c>
      <c r="AJ7" s="14">
        <v>237.97309935092926</v>
      </c>
      <c r="AK7" s="14">
        <v>237.97309935092926</v>
      </c>
      <c r="AL7" s="14">
        <v>227.5</v>
      </c>
      <c r="AM7" s="10">
        <v>226.1</v>
      </c>
    </row>
    <row r="8" spans="1:41" s="10" customFormat="1" ht="12">
      <c r="A8" s="188" t="s">
        <v>10</v>
      </c>
      <c r="B8" s="14">
        <v>26.742008682282176</v>
      </c>
      <c r="C8" s="14">
        <v>27.180874693964142</v>
      </c>
      <c r="D8" s="14">
        <v>32.325345839897636</v>
      </c>
      <c r="E8" s="14">
        <v>33.41993550315965</v>
      </c>
      <c r="F8" s="14">
        <v>36.310481884633191</v>
      </c>
      <c r="G8" s="14">
        <v>62.886458622844657</v>
      </c>
      <c r="H8" s="14">
        <v>64.576314908277709</v>
      </c>
      <c r="I8" s="14">
        <v>68.118078927975148</v>
      </c>
      <c r="J8" s="14">
        <v>69.240138100460172</v>
      </c>
      <c r="K8" s="14">
        <v>69.494727861601859</v>
      </c>
      <c r="L8" s="14">
        <v>71.524811001494527</v>
      </c>
      <c r="M8" s="14">
        <v>74.556542605627328</v>
      </c>
      <c r="N8" s="14">
        <v>78.763274385593832</v>
      </c>
      <c r="O8" s="14">
        <v>80.683912372449413</v>
      </c>
      <c r="P8" s="14">
        <v>81.48268981394358</v>
      </c>
      <c r="Q8" s="14">
        <v>83.739244544878602</v>
      </c>
      <c r="R8" s="14">
        <v>90.740364685188979</v>
      </c>
      <c r="S8" s="14">
        <v>93.439045744482428</v>
      </c>
      <c r="T8" s="14">
        <v>95.554377207998186</v>
      </c>
      <c r="U8" s="14">
        <v>97.778626050101593</v>
      </c>
      <c r="V8" s="14">
        <v>97.908188446890563</v>
      </c>
      <c r="W8" s="14">
        <v>98.831134532112628</v>
      </c>
      <c r="X8" s="14">
        <v>100.32745559187606</v>
      </c>
      <c r="Y8" s="14">
        <v>100.39792834990658</v>
      </c>
      <c r="Z8" s="14">
        <v>103.36215372127481</v>
      </c>
      <c r="AA8" s="14">
        <v>103.63501344667748</v>
      </c>
      <c r="AB8" s="14">
        <v>110.80232918611728</v>
      </c>
      <c r="AC8" s="14">
        <v>122.94082907959819</v>
      </c>
      <c r="AD8" s="14">
        <v>198.28827659762464</v>
      </c>
      <c r="AE8" s="14">
        <v>236.97389003646094</v>
      </c>
      <c r="AF8" s="14">
        <v>324.16764068615157</v>
      </c>
      <c r="AG8" s="14">
        <v>326.88641780125909</v>
      </c>
      <c r="AH8" s="14">
        <v>328.75069044041447</v>
      </c>
      <c r="AI8" s="14">
        <v>329.81501796725206</v>
      </c>
      <c r="AJ8" s="14">
        <v>331.73037676117383</v>
      </c>
      <c r="AK8" s="14">
        <v>329.23957802006043</v>
      </c>
      <c r="AL8" s="14">
        <v>327.9</v>
      </c>
      <c r="AM8" s="10">
        <v>330.1</v>
      </c>
    </row>
    <row r="9" spans="1:41" s="10" customFormat="1" ht="12">
      <c r="A9" s="188" t="s">
        <v>11</v>
      </c>
      <c r="B9" s="14">
        <v>83.578474227862898</v>
      </c>
      <c r="C9" s="14">
        <v>78.76862652215641</v>
      </c>
      <c r="D9" s="14">
        <v>78.32986250508111</v>
      </c>
      <c r="E9" s="14">
        <v>79.410602008341812</v>
      </c>
      <c r="F9" s="14">
        <v>78.761531542171724</v>
      </c>
      <c r="G9" s="14">
        <v>79.301576450350694</v>
      </c>
      <c r="H9" s="14">
        <v>77.509034714545123</v>
      </c>
      <c r="I9" s="14">
        <v>75.343906674010213</v>
      </c>
      <c r="J9" s="14">
        <v>76.245934310252778</v>
      </c>
      <c r="K9" s="14">
        <v>75.379922347026877</v>
      </c>
      <c r="L9" s="14">
        <v>75.903830664232373</v>
      </c>
      <c r="M9" s="14">
        <v>141.92544340796303</v>
      </c>
      <c r="N9" s="14">
        <v>142.79807307000738</v>
      </c>
      <c r="O9" s="14">
        <v>141.16461711428565</v>
      </c>
      <c r="P9" s="14">
        <v>141.16248221206479</v>
      </c>
      <c r="Q9" s="14">
        <v>141.15188707388006</v>
      </c>
      <c r="R9" s="14">
        <v>142.84449575509643</v>
      </c>
      <c r="S9" s="14">
        <v>142.65841702884063</v>
      </c>
      <c r="T9" s="14">
        <v>142.4352554352954</v>
      </c>
      <c r="U9" s="14">
        <v>140.81317486951593</v>
      </c>
      <c r="V9" s="14">
        <v>141.12360103358515</v>
      </c>
      <c r="W9" s="14">
        <v>140.43993079452775</v>
      </c>
      <c r="X9" s="14">
        <v>142.69213577662595</v>
      </c>
      <c r="Y9" s="14">
        <v>143.95160097698681</v>
      </c>
      <c r="Z9" s="14">
        <v>140.82045277417637</v>
      </c>
      <c r="AA9" s="14">
        <v>139.49265695805661</v>
      </c>
      <c r="AB9" s="14">
        <v>137.611291422043</v>
      </c>
      <c r="AC9" s="14">
        <v>160.36552935838699</v>
      </c>
      <c r="AD9" s="14">
        <v>158.98946130310651</v>
      </c>
      <c r="AE9" s="14">
        <v>158.00723085051868</v>
      </c>
      <c r="AF9" s="14">
        <v>157.87195047235582</v>
      </c>
      <c r="AG9" s="14">
        <v>158.03571873600595</v>
      </c>
      <c r="AH9" s="14">
        <v>158.18162712897174</v>
      </c>
      <c r="AI9" s="14">
        <v>157.15896463836543</v>
      </c>
      <c r="AJ9" s="14">
        <v>154.60572363610845</v>
      </c>
      <c r="AK9" s="14">
        <v>155.21530950989109</v>
      </c>
      <c r="AL9" s="14">
        <v>161.5</v>
      </c>
      <c r="AM9" s="10">
        <v>158.19999999999999</v>
      </c>
    </row>
    <row r="10" spans="1:41" s="10" customFormat="1" ht="12">
      <c r="A10" s="188" t="s">
        <v>12</v>
      </c>
      <c r="B10" s="14">
        <v>362.41108740668278</v>
      </c>
      <c r="C10" s="14">
        <v>365.26515554520302</v>
      </c>
      <c r="D10" s="14">
        <v>388.90201600216096</v>
      </c>
      <c r="E10" s="14">
        <v>396.92080728843575</v>
      </c>
      <c r="F10" s="14">
        <v>430.75525815261062</v>
      </c>
      <c r="G10" s="14">
        <v>431.73171394009842</v>
      </c>
      <c r="H10" s="14">
        <v>537.12771019642241</v>
      </c>
      <c r="I10" s="14">
        <v>566.57691200380214</v>
      </c>
      <c r="J10" s="14">
        <v>653.03462306037545</v>
      </c>
      <c r="K10" s="14">
        <v>661.02937499352265</v>
      </c>
      <c r="L10" s="14">
        <v>659.61440916219726</v>
      </c>
      <c r="M10" s="14">
        <v>660.82029264909215</v>
      </c>
      <c r="N10" s="14">
        <v>661.59341982891783</v>
      </c>
      <c r="O10" s="14">
        <v>661.93236111348961</v>
      </c>
      <c r="P10" s="14">
        <v>663.56218938698294</v>
      </c>
      <c r="Q10" s="14">
        <v>663.30831434210995</v>
      </c>
      <c r="R10" s="14">
        <v>673.99529199168319</v>
      </c>
      <c r="S10" s="14">
        <v>683.22831705777207</v>
      </c>
      <c r="T10" s="14">
        <v>685.24172211444238</v>
      </c>
      <c r="U10" s="14">
        <v>685.83370793669019</v>
      </c>
      <c r="V10" s="14">
        <v>696.68856293242425</v>
      </c>
      <c r="W10" s="14">
        <v>698.66738618793897</v>
      </c>
      <c r="X10" s="14">
        <v>741.3458740063943</v>
      </c>
      <c r="Y10" s="14">
        <v>745.74205476592761</v>
      </c>
      <c r="Z10" s="14">
        <v>750.07338581385557</v>
      </c>
      <c r="AA10" s="14">
        <v>755.53146634402219</v>
      </c>
      <c r="AB10" s="14">
        <v>755.8667232132284</v>
      </c>
      <c r="AC10" s="14">
        <v>754.92151969764382</v>
      </c>
      <c r="AD10" s="14">
        <v>753.68548673484474</v>
      </c>
      <c r="AE10" s="14">
        <v>753.11603299994022</v>
      </c>
      <c r="AF10" s="14">
        <v>765.94693267438561</v>
      </c>
      <c r="AG10" s="14">
        <v>797.93680962163489</v>
      </c>
      <c r="AH10" s="14">
        <v>799.25831463269424</v>
      </c>
      <c r="AI10" s="14">
        <v>802.95899632840883</v>
      </c>
      <c r="AJ10" s="14">
        <v>803.7642600069521</v>
      </c>
      <c r="AK10" s="14">
        <v>803.47506314504426</v>
      </c>
      <c r="AL10" s="14">
        <v>813.5</v>
      </c>
      <c r="AM10" s="10">
        <v>807.7</v>
      </c>
    </row>
    <row r="11" spans="1:41" s="10" customFormat="1" ht="12">
      <c r="A11" s="188" t="s">
        <v>13</v>
      </c>
      <c r="B11" s="14">
        <v>53.436518531423644</v>
      </c>
      <c r="C11" s="14">
        <v>56.281772252987139</v>
      </c>
      <c r="D11" s="14">
        <v>58.270780406077392</v>
      </c>
      <c r="E11" s="14">
        <v>58.038758026625146</v>
      </c>
      <c r="F11" s="14">
        <v>57.766579984192504</v>
      </c>
      <c r="G11" s="14">
        <v>57.037382467155112</v>
      </c>
      <c r="H11" s="14">
        <v>57.966056011442561</v>
      </c>
      <c r="I11" s="14">
        <v>58.663578865001909</v>
      </c>
      <c r="J11" s="14">
        <v>58.996752543956973</v>
      </c>
      <c r="K11" s="14">
        <v>59.086525969556533</v>
      </c>
      <c r="L11" s="14">
        <v>58.725309576937434</v>
      </c>
      <c r="M11" s="14">
        <v>60.371581390598294</v>
      </c>
      <c r="N11" s="14">
        <v>61.079078946477239</v>
      </c>
      <c r="O11" s="14">
        <v>61.233071287959319</v>
      </c>
      <c r="P11" s="14">
        <v>65.008044587546465</v>
      </c>
      <c r="Q11" s="14">
        <v>71.953127180848242</v>
      </c>
      <c r="R11" s="14">
        <v>74.932237146113039</v>
      </c>
      <c r="S11" s="14">
        <v>75.25878524539803</v>
      </c>
      <c r="T11" s="14">
        <v>77.172286508062825</v>
      </c>
      <c r="U11" s="14">
        <v>84.719524399650254</v>
      </c>
      <c r="V11" s="14">
        <v>93.048520263440878</v>
      </c>
      <c r="W11" s="14">
        <v>96.671638820476801</v>
      </c>
      <c r="X11" s="14">
        <v>101.59234680961163</v>
      </c>
      <c r="Y11" s="14">
        <v>106.24524856339485</v>
      </c>
      <c r="Z11" s="14">
        <v>107.62474692593605</v>
      </c>
      <c r="AA11" s="14">
        <v>111.33179917271991</v>
      </c>
      <c r="AB11" s="14">
        <v>116.94142793192805</v>
      </c>
      <c r="AC11" s="14">
        <v>119.23037288347768</v>
      </c>
      <c r="AD11" s="14">
        <v>119.94929035547466</v>
      </c>
      <c r="AE11" s="14">
        <v>122.57119164410324</v>
      </c>
      <c r="AF11" s="14">
        <v>124.99112281236376</v>
      </c>
      <c r="AG11" s="14">
        <v>125.18312312323178</v>
      </c>
      <c r="AH11" s="14">
        <v>130.59211161261192</v>
      </c>
      <c r="AI11" s="14">
        <v>130.11411049490562</v>
      </c>
      <c r="AJ11" s="14">
        <v>129.29011025553336</v>
      </c>
      <c r="AK11" s="14">
        <v>129.08211031084647</v>
      </c>
      <c r="AL11" s="14">
        <v>128</v>
      </c>
      <c r="AM11" s="10">
        <v>126.5</v>
      </c>
    </row>
    <row r="12" spans="1:41" s="10" customFormat="1" ht="12">
      <c r="A12" s="188" t="s">
        <v>14</v>
      </c>
      <c r="B12" s="14">
        <v>33.922919886943419</v>
      </c>
      <c r="C12" s="14">
        <v>35.307579779066145</v>
      </c>
      <c r="D12" s="14">
        <v>35.35749230068177</v>
      </c>
      <c r="E12" s="14">
        <v>36.308409459888935</v>
      </c>
      <c r="F12" s="14">
        <v>37.824072789400816</v>
      </c>
      <c r="G12" s="14">
        <v>38.710322609171271</v>
      </c>
      <c r="H12" s="14">
        <v>39.458532965742052</v>
      </c>
      <c r="I12" s="14">
        <v>39.465375169122126</v>
      </c>
      <c r="J12" s="14">
        <v>39.645860653312411</v>
      </c>
      <c r="K12" s="14">
        <v>34.73066722456133</v>
      </c>
      <c r="L12" s="14">
        <v>36.30671346274903</v>
      </c>
      <c r="M12" s="14">
        <v>36.997752881085034</v>
      </c>
      <c r="N12" s="14">
        <v>37.536873627686873</v>
      </c>
      <c r="O12" s="14">
        <v>38.834220505319536</v>
      </c>
      <c r="P12" s="14">
        <v>39.20343831460923</v>
      </c>
      <c r="Q12" s="14">
        <v>39.100248040165752</v>
      </c>
      <c r="R12" s="14">
        <v>38.992973165120929</v>
      </c>
      <c r="S12" s="14">
        <v>40.330655680503696</v>
      </c>
      <c r="T12" s="14">
        <v>41.989213458728045</v>
      </c>
      <c r="U12" s="14">
        <v>39.93120365543291</v>
      </c>
      <c r="V12" s="14">
        <v>40.076603687833995</v>
      </c>
      <c r="W12" s="14">
        <v>40.629336177837104</v>
      </c>
      <c r="X12" s="14">
        <v>40.63568415818736</v>
      </c>
      <c r="Y12" s="14">
        <v>40.465136617189273</v>
      </c>
      <c r="Z12" s="14">
        <v>40.628127116011456</v>
      </c>
      <c r="AA12" s="14">
        <v>40.759243439882994</v>
      </c>
      <c r="AB12" s="14">
        <v>40.850490519311279</v>
      </c>
      <c r="AC12" s="14">
        <v>40.047395183002664</v>
      </c>
      <c r="AD12" s="14">
        <v>42.43183458002386</v>
      </c>
      <c r="AE12" s="14">
        <v>40.779295373820787</v>
      </c>
      <c r="AF12" s="14">
        <v>41.981511920997946</v>
      </c>
      <c r="AG12" s="14">
        <v>41.925077270076144</v>
      </c>
      <c r="AH12" s="14">
        <v>42.158165242959512</v>
      </c>
      <c r="AI12" s="14">
        <v>42.89709129271796</v>
      </c>
      <c r="AJ12" s="14">
        <v>42.61673571546271</v>
      </c>
      <c r="AK12" s="14">
        <v>42.603870755994649</v>
      </c>
      <c r="AL12" s="14">
        <v>48.4</v>
      </c>
      <c r="AM12" s="10">
        <v>48</v>
      </c>
    </row>
    <row r="13" spans="1:41" s="10" customFormat="1" ht="12">
      <c r="A13" s="188" t="s">
        <v>7</v>
      </c>
      <c r="B13" s="15">
        <v>683.3755297188909</v>
      </c>
      <c r="C13" s="15">
        <v>696.47134442284005</v>
      </c>
      <c r="D13" s="15">
        <v>725.57459486369044</v>
      </c>
      <c r="E13" s="15">
        <v>737.32177435806079</v>
      </c>
      <c r="F13" s="15">
        <v>774.44869024408399</v>
      </c>
      <c r="G13" s="15">
        <v>802.55949148128275</v>
      </c>
      <c r="H13" s="15">
        <v>907.67365071712993</v>
      </c>
      <c r="I13" s="15">
        <v>938.88211555592716</v>
      </c>
      <c r="J13" s="15">
        <v>1026.706069994194</v>
      </c>
      <c r="K13" s="15">
        <v>1027.269922066771</v>
      </c>
      <c r="L13" s="15">
        <v>1027.5069116647755</v>
      </c>
      <c r="M13" s="15">
        <v>1097.8409714262634</v>
      </c>
      <c r="N13" s="15">
        <v>1103.8257094350229</v>
      </c>
      <c r="O13" s="15">
        <v>1104.2989055647377</v>
      </c>
      <c r="P13" s="15">
        <v>1117.9700524536129</v>
      </c>
      <c r="Q13" s="15">
        <v>1126.165377830137</v>
      </c>
      <c r="R13" s="15">
        <v>1148.7599890173115</v>
      </c>
      <c r="S13" s="15">
        <v>1162.0593117670905</v>
      </c>
      <c r="T13" s="15">
        <v>1142.4119446617369</v>
      </c>
      <c r="U13" s="15">
        <v>1281.8266818004595</v>
      </c>
      <c r="V13" s="15">
        <v>1300.9251734962854</v>
      </c>
      <c r="W13" s="15">
        <v>1305.386380930122</v>
      </c>
      <c r="X13" s="15">
        <v>1354.8605087004071</v>
      </c>
      <c r="Y13" s="15">
        <v>1362.0959212616253</v>
      </c>
      <c r="Z13" s="15">
        <v>1366.1866078788116</v>
      </c>
      <c r="AA13" s="15">
        <v>1374.3859939088979</v>
      </c>
      <c r="AB13" s="15">
        <v>1383.7278175208885</v>
      </c>
      <c r="AC13" s="15">
        <v>1418.986275765441</v>
      </c>
      <c r="AD13" s="15">
        <v>1489.9557692488088</v>
      </c>
      <c r="AE13" s="15">
        <v>1529.2003640026451</v>
      </c>
      <c r="AF13" s="15">
        <v>1636.4884841706935</v>
      </c>
      <c r="AG13" s="15">
        <v>1675.3026605016021</v>
      </c>
      <c r="AH13" s="15">
        <v>1688.2609035072674</v>
      </c>
      <c r="AI13" s="15">
        <v>1695.5235150998924</v>
      </c>
      <c r="AJ13" s="15">
        <v>1699.9803057261597</v>
      </c>
      <c r="AK13" s="15">
        <v>1697.5890310927662</v>
      </c>
      <c r="AL13" s="15">
        <v>1706.8000000000002</v>
      </c>
      <c r="AM13" s="15">
        <v>1696.6000000000001</v>
      </c>
      <c r="AO13" s="165"/>
    </row>
    <row r="14" spans="1:41" s="10" customFormat="1" ht="12">
      <c r="A14" s="188" t="s">
        <v>15</v>
      </c>
      <c r="B14" s="16"/>
      <c r="C14" s="16">
        <v>1.9163423526938672E-2</v>
      </c>
      <c r="D14" s="16">
        <v>4.1786716243104038E-2</v>
      </c>
      <c r="E14" s="16">
        <v>1.6190174762909404E-2</v>
      </c>
      <c r="F14" s="16">
        <v>5.0353749444531415E-2</v>
      </c>
      <c r="G14" s="16">
        <v>3.6297822685114278E-2</v>
      </c>
      <c r="H14" s="16">
        <v>0.13097366656500209</v>
      </c>
      <c r="I14" s="16">
        <v>3.438291374233482E-2</v>
      </c>
      <c r="J14" s="16">
        <v>9.3540981325717087E-2</v>
      </c>
      <c r="K14" s="16">
        <v>5.4918548653382082E-4</v>
      </c>
      <c r="L14" s="16">
        <v>2.3069846874101962E-4</v>
      </c>
      <c r="M14" s="16">
        <v>6.8451179221297842E-2</v>
      </c>
      <c r="N14" s="16">
        <v>5.4513706124343919E-3</v>
      </c>
      <c r="O14" s="16">
        <v>4.2868736039580746E-4</v>
      </c>
      <c r="P14" s="16">
        <v>1.2379933385774589E-2</v>
      </c>
      <c r="Q14" s="16">
        <v>7.3305410628288215E-3</v>
      </c>
      <c r="R14" s="16">
        <v>2.0063315417056415E-2</v>
      </c>
      <c r="S14" s="16">
        <v>1.157711173519882E-2</v>
      </c>
      <c r="T14" s="16">
        <v>-1.6907370309245939E-2</v>
      </c>
      <c r="U14" s="16">
        <v>0.1220354337068863</v>
      </c>
      <c r="V14" s="16">
        <v>1.489943372765512E-2</v>
      </c>
      <c r="W14" s="16">
        <v>3.4292575197441E-3</v>
      </c>
      <c r="X14" s="16">
        <v>3.7899987691792481E-2</v>
      </c>
      <c r="Y14" s="16">
        <v>5.3403376323652996E-3</v>
      </c>
      <c r="Z14" s="16">
        <v>3.0032294740280907E-3</v>
      </c>
      <c r="AA14" s="16">
        <v>6.0016589116014263E-3</v>
      </c>
      <c r="AB14" s="16">
        <v>6.797088775200244E-3</v>
      </c>
      <c r="AC14" s="16">
        <v>2.5480775769704644E-2</v>
      </c>
      <c r="AD14" s="16">
        <v>5.0014221205264997E-2</v>
      </c>
      <c r="AE14" s="16">
        <v>2.6339436085154544E-2</v>
      </c>
      <c r="AF14" s="16">
        <v>7.0159622436411384E-2</v>
      </c>
      <c r="AG14" s="16">
        <v>2.3717964841395212E-2</v>
      </c>
      <c r="AH14" s="16">
        <v>7.7348668459618075E-3</v>
      </c>
      <c r="AI14" s="16">
        <v>4.3018301125954395E-3</v>
      </c>
      <c r="AJ14" s="16">
        <v>2.628563146766405E-3</v>
      </c>
      <c r="AK14" s="16">
        <v>-1.4066484331253237E-3</v>
      </c>
      <c r="AL14" s="16"/>
    </row>
    <row r="15" spans="1:41" s="10" customFormat="1"/>
    <row r="16" spans="1:41" s="10" customFormat="1">
      <c r="U16" s="189" t="s">
        <v>9</v>
      </c>
      <c r="V16" s="16">
        <v>-2.8818323302354232E-3</v>
      </c>
      <c r="W16" s="16">
        <v>-8.3279267370884869E-3</v>
      </c>
      <c r="X16" s="16">
        <v>-8.1684420472877273E-3</v>
      </c>
      <c r="Y16" s="16">
        <v>-1.3024485398847596E-2</v>
      </c>
      <c r="Z16" s="16">
        <v>-7.173785387489473E-3</v>
      </c>
      <c r="AA16" s="16">
        <v>-1.8744368452705551E-4</v>
      </c>
      <c r="AB16" s="16">
        <v>-8.8548397459714545E-3</v>
      </c>
      <c r="AC16" s="16">
        <v>-7.8917798713851184E-4</v>
      </c>
      <c r="AD16" s="16">
        <v>-2.1984811471763011E-2</v>
      </c>
      <c r="AE16" s="16">
        <v>5.2688977421635474E-3</v>
      </c>
      <c r="AF16" s="16">
        <v>1.7343537444265866E-2</v>
      </c>
      <c r="AG16" s="16">
        <v>1.7181419816858723E-2</v>
      </c>
      <c r="AH16" s="16">
        <v>1.7682434652160905E-2</v>
      </c>
      <c r="AI16" s="16">
        <v>1.4213064745835391E-2</v>
      </c>
      <c r="AJ16" s="16">
        <v>2.3191075798312033E-2</v>
      </c>
      <c r="AK16" s="16">
        <v>0</v>
      </c>
      <c r="AL16" s="16">
        <v>-4.4009593435117678E-2</v>
      </c>
      <c r="AM16" s="16">
        <v>-6.1538461538461764E-3</v>
      </c>
      <c r="AN16" s="17">
        <v>3.1577936320290284E-3</v>
      </c>
    </row>
    <row r="17" spans="2:40" s="7" customFormat="1" ht="14.25">
      <c r="B17" s="18" t="s">
        <v>248</v>
      </c>
      <c r="C17" s="18"/>
      <c r="D17" s="18"/>
      <c r="E17" s="18"/>
      <c r="F17" s="18"/>
      <c r="U17" s="189" t="s">
        <v>10</v>
      </c>
      <c r="V17" s="16">
        <v>1.3250584715986946E-3</v>
      </c>
      <c r="W17" s="16">
        <v>9.4266485762088958E-3</v>
      </c>
      <c r="X17" s="16">
        <v>1.5140178920816094E-2</v>
      </c>
      <c r="Y17" s="16">
        <v>7.0242744236637122E-4</v>
      </c>
      <c r="Z17" s="16">
        <v>2.9524766298337557E-2</v>
      </c>
      <c r="AA17" s="16">
        <v>2.6398417174864353E-3</v>
      </c>
      <c r="AB17" s="16">
        <v>6.9159210782826275E-2</v>
      </c>
      <c r="AC17" s="16">
        <v>0.10955094520704156</v>
      </c>
      <c r="AD17" s="16">
        <v>0.61287570681049064</v>
      </c>
      <c r="AE17" s="16">
        <v>0.19509783484244436</v>
      </c>
      <c r="AF17" s="16">
        <v>0.36794665706114271</v>
      </c>
      <c r="AG17" s="16">
        <v>8.3869479055738161E-3</v>
      </c>
      <c r="AH17" s="16">
        <v>5.70312052637445E-3</v>
      </c>
      <c r="AI17" s="16">
        <v>3.2374913811183959E-3</v>
      </c>
      <c r="AJ17" s="16">
        <v>5.8073728895873256E-3</v>
      </c>
      <c r="AK17" s="16">
        <v>-7.5085036391063786E-3</v>
      </c>
      <c r="AL17" s="16">
        <v>-4.0687028823090943E-3</v>
      </c>
      <c r="AM17" s="16">
        <v>6.7093626105521054E-3</v>
      </c>
      <c r="AN17" s="17">
        <v>2.6095841131129455E-3</v>
      </c>
    </row>
    <row r="18" spans="2:40" s="7" customFormat="1">
      <c r="U18" s="189" t="s">
        <v>11</v>
      </c>
      <c r="V18" s="16">
        <v>2.2045249981534898E-3</v>
      </c>
      <c r="W18" s="16">
        <v>-4.8444784150221132E-3</v>
      </c>
      <c r="X18" s="16">
        <v>1.6036785046507296E-2</v>
      </c>
      <c r="Y18" s="16">
        <v>8.8264513913538512E-3</v>
      </c>
      <c r="Z18" s="16">
        <v>-2.1751395479866931E-2</v>
      </c>
      <c r="AA18" s="16">
        <v>-9.4289983447862769E-3</v>
      </c>
      <c r="AB18" s="16">
        <v>-1.3487201240846125E-2</v>
      </c>
      <c r="AC18" s="16">
        <v>0.16535153257561208</v>
      </c>
      <c r="AD18" s="16">
        <v>-8.5808219558533017E-3</v>
      </c>
      <c r="AE18" s="16">
        <v>-6.1779594983044639E-3</v>
      </c>
      <c r="AF18" s="16">
        <v>-8.5616574276170532E-4</v>
      </c>
      <c r="AG18" s="16">
        <v>1.0373487067216747E-3</v>
      </c>
      <c r="AH18" s="16">
        <v>9.2326212158111431E-4</v>
      </c>
      <c r="AI18" s="16">
        <v>-6.4651155078363498E-3</v>
      </c>
      <c r="AJ18" s="16">
        <v>-1.6246232011849826E-2</v>
      </c>
      <c r="AK18" s="16">
        <v>3.9428415678672835E-3</v>
      </c>
      <c r="AL18" s="16">
        <v>4.0490145656079335E-2</v>
      </c>
      <c r="AM18" s="16">
        <v>-2.0433436532507843E-2</v>
      </c>
      <c r="AN18" s="17">
        <v>4.6411628572219844E-4</v>
      </c>
    </row>
    <row r="19" spans="2:40" s="7" customFormat="1">
      <c r="U19" s="189" t="s">
        <v>12</v>
      </c>
      <c r="V19" s="16">
        <v>1.5827240437613632E-2</v>
      </c>
      <c r="W19" s="16">
        <v>2.8403268846350915E-3</v>
      </c>
      <c r="X19" s="16">
        <v>6.1085558968649201E-2</v>
      </c>
      <c r="Y19" s="16">
        <v>5.92999963131291E-3</v>
      </c>
      <c r="Z19" s="16">
        <v>5.8080820576593695E-3</v>
      </c>
      <c r="AA19" s="16">
        <v>7.276728695345458E-3</v>
      </c>
      <c r="AB19" s="16">
        <v>4.4373647444295727E-4</v>
      </c>
      <c r="AC19" s="16">
        <v>-1.2504896518878983E-3</v>
      </c>
      <c r="AD19" s="16">
        <v>-1.6372999451573778E-3</v>
      </c>
      <c r="AE19" s="16">
        <v>-7.5555884374467475E-4</v>
      </c>
      <c r="AF19" s="16">
        <v>1.7037082085924027E-2</v>
      </c>
      <c r="AG19" s="16">
        <v>4.1765134871097676E-2</v>
      </c>
      <c r="AH19" s="16">
        <v>1.6561524611027334E-3</v>
      </c>
      <c r="AI19" s="16">
        <v>4.6301447579124577E-3</v>
      </c>
      <c r="AJ19" s="16">
        <v>1.0028702364945907E-3</v>
      </c>
      <c r="AK19" s="16">
        <v>-3.5980308692173946E-4</v>
      </c>
      <c r="AL19" s="16">
        <v>1.2476973231396959E-2</v>
      </c>
      <c r="AM19" s="16">
        <v>-7.1296865396434095E-3</v>
      </c>
      <c r="AN19" s="17">
        <v>7.7202551330627523E-3</v>
      </c>
    </row>
    <row r="20" spans="2:40" s="7" customFormat="1">
      <c r="U20" s="189" t="s">
        <v>13</v>
      </c>
      <c r="V20" s="16">
        <v>9.831258995860237E-2</v>
      </c>
      <c r="W20" s="16">
        <v>3.8937949220235524E-2</v>
      </c>
      <c r="X20" s="16">
        <v>5.090125758882369E-2</v>
      </c>
      <c r="Y20" s="16">
        <v>4.5799727045413796E-2</v>
      </c>
      <c r="Z20" s="16">
        <v>1.2984094641353083E-2</v>
      </c>
      <c r="AA20" s="16">
        <v>3.4444236596764544E-2</v>
      </c>
      <c r="AB20" s="16">
        <v>5.0386581380090334E-2</v>
      </c>
      <c r="AC20" s="16">
        <v>1.957343083652141E-2</v>
      </c>
      <c r="AD20" s="16">
        <v>6.0296504540797713E-3</v>
      </c>
      <c r="AE20" s="16">
        <v>2.1858414342081245E-2</v>
      </c>
      <c r="AF20" s="16">
        <v>1.9743066342106097E-2</v>
      </c>
      <c r="AG20" s="16">
        <v>1.5361115777499101E-3</v>
      </c>
      <c r="AH20" s="16">
        <v>4.3208607953130196E-2</v>
      </c>
      <c r="AI20" s="16">
        <v>-3.6602602699635778E-3</v>
      </c>
      <c r="AJ20" s="16">
        <v>-6.3329045269422402E-3</v>
      </c>
      <c r="AK20" s="16">
        <v>-1.6087846493114677E-3</v>
      </c>
      <c r="AL20" s="16">
        <v>-8.3831160510206004E-3</v>
      </c>
      <c r="AM20" s="16">
        <v>-1.171875E-2</v>
      </c>
      <c r="AN20" s="17">
        <v>1.8629862905203171E-3</v>
      </c>
    </row>
    <row r="21" spans="2:40" s="7" customFormat="1">
      <c r="U21" s="189" t="s">
        <v>14</v>
      </c>
      <c r="V21" s="16">
        <v>3.6412634504019437E-3</v>
      </c>
      <c r="W21" s="16">
        <v>1.3791899490996462E-2</v>
      </c>
      <c r="X21" s="16">
        <v>1.5624130117397605E-4</v>
      </c>
      <c r="Y21" s="16">
        <v>-4.1969895310283167E-3</v>
      </c>
      <c r="Z21" s="16">
        <v>4.0279240958485119E-3</v>
      </c>
      <c r="AA21" s="16">
        <v>3.2272303248717105E-3</v>
      </c>
      <c r="AB21" s="16">
        <v>2.2386843259951661E-3</v>
      </c>
      <c r="AC21" s="16">
        <v>-1.9659380489665534E-2</v>
      </c>
      <c r="AD21" s="16">
        <v>5.9540436678219288E-2</v>
      </c>
      <c r="AE21" s="16">
        <v>-3.8945740210371671E-2</v>
      </c>
      <c r="AF21" s="16">
        <v>2.9481052484024772E-2</v>
      </c>
      <c r="AG21" s="16">
        <v>-1.344273903903237E-3</v>
      </c>
      <c r="AH21" s="16">
        <v>5.5596313247521234E-3</v>
      </c>
      <c r="AI21" s="16">
        <v>1.7527471736494826E-2</v>
      </c>
      <c r="AJ21" s="16">
        <v>-6.5355381636992282E-3</v>
      </c>
      <c r="AK21" s="16">
        <v>-3.0187575965356928E-4</v>
      </c>
      <c r="AL21" s="16">
        <v>0.13604701031043742</v>
      </c>
      <c r="AM21" s="16">
        <v>-8.2644628099173278E-3</v>
      </c>
      <c r="AN21" s="17">
        <v>2.0383994676358715E-2</v>
      </c>
    </row>
    <row r="22" spans="2:40" s="7" customFormat="1">
      <c r="U22" s="189" t="s">
        <v>7</v>
      </c>
      <c r="V22" s="16">
        <v>1.489943372765512E-2</v>
      </c>
      <c r="W22" s="16">
        <v>3.4292575197441E-3</v>
      </c>
      <c r="X22" s="16">
        <v>3.7899987691792481E-2</v>
      </c>
      <c r="Y22" s="16">
        <v>5.3403376323652996E-3</v>
      </c>
      <c r="Z22" s="16">
        <v>3.0032294740280907E-3</v>
      </c>
      <c r="AA22" s="16">
        <v>6.0016589116014263E-3</v>
      </c>
      <c r="AB22" s="16">
        <v>6.797088775200244E-3</v>
      </c>
      <c r="AC22" s="16">
        <v>2.5480775769704644E-2</v>
      </c>
      <c r="AD22" s="16">
        <v>5.0014221205264997E-2</v>
      </c>
      <c r="AE22" s="16">
        <v>2.6339436085154544E-2</v>
      </c>
      <c r="AF22" s="16">
        <v>7.0159622436411384E-2</v>
      </c>
      <c r="AG22" s="16">
        <v>2.3717964841395212E-2</v>
      </c>
      <c r="AH22" s="16">
        <v>7.7348668459618075E-3</v>
      </c>
      <c r="AI22" s="16">
        <v>4.3018301125954395E-3</v>
      </c>
      <c r="AJ22" s="16">
        <v>2.628563146766405E-3</v>
      </c>
      <c r="AK22" s="16">
        <v>-1.4066484331253237E-3</v>
      </c>
      <c r="AL22" s="16">
        <v>5.4259121250948006E-3</v>
      </c>
      <c r="AM22" s="16">
        <v>-5.9760956175298752E-3</v>
      </c>
      <c r="AN22" s="17">
        <v>5.2037704315940668E-3</v>
      </c>
    </row>
    <row r="23" spans="2:40" s="7" customFormat="1" ht="12">
      <c r="U23" s="13"/>
      <c r="AK23" s="16"/>
      <c r="AL23" s="16"/>
    </row>
    <row r="24" spans="2:40" s="7" customFormat="1"/>
    <row r="25" spans="2:40" s="7" customFormat="1"/>
    <row r="26" spans="2:40" s="7" customFormat="1"/>
    <row r="27" spans="2:40" s="7" customFormat="1"/>
    <row r="28" spans="2:40" s="7" customFormat="1"/>
    <row r="29" spans="2:40" s="7" customFormat="1"/>
    <row r="30" spans="2:40" s="7" customFormat="1"/>
    <row r="31" spans="2:40" s="7" customFormat="1"/>
    <row r="32" spans="2:40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  <row r="42" s="7" customFormat="1"/>
    <row r="43" s="7" customFormat="1"/>
    <row r="44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zoomScale="110" zoomScaleNormal="110" workbookViewId="0">
      <selection activeCell="F24" sqref="F24"/>
    </sheetView>
  </sheetViews>
  <sheetFormatPr baseColWidth="10" defaultRowHeight="11.25"/>
  <cols>
    <col min="1" max="4" width="12" style="37"/>
    <col min="5" max="5" width="14.6640625" style="37" customWidth="1"/>
    <col min="6" max="6" width="15.1640625" style="37" bestFit="1" customWidth="1"/>
    <col min="7" max="16384" width="12" style="37"/>
  </cols>
  <sheetData>
    <row r="1" spans="1:8" ht="12.75">
      <c r="A1" s="25" t="s">
        <v>267</v>
      </c>
    </row>
    <row r="2" spans="1:8" ht="12.75">
      <c r="A2" s="158" t="s">
        <v>94</v>
      </c>
    </row>
    <row r="3" spans="1:8" ht="12.75">
      <c r="A3" s="25" t="s">
        <v>98</v>
      </c>
      <c r="H3" s="38" t="s">
        <v>99</v>
      </c>
    </row>
    <row r="5" spans="1:8" ht="12.75">
      <c r="A5" s="38" t="s">
        <v>100</v>
      </c>
      <c r="B5" s="38"/>
      <c r="C5" s="38"/>
      <c r="D5" s="38"/>
      <c r="E5" s="38"/>
      <c r="F5" s="38"/>
      <c r="G5" s="38"/>
    </row>
    <row r="6" spans="1:8" ht="12.75">
      <c r="A6" s="38"/>
      <c r="B6" s="38"/>
      <c r="C6" s="38"/>
      <c r="D6" s="38"/>
      <c r="E6" s="38"/>
      <c r="F6" s="38"/>
      <c r="G6" s="38"/>
    </row>
    <row r="7" spans="1:8" ht="12.75">
      <c r="A7" s="38"/>
      <c r="B7" s="38"/>
      <c r="C7" s="38"/>
      <c r="D7" s="38"/>
      <c r="E7" s="38"/>
      <c r="F7" s="38"/>
      <c r="G7" s="38"/>
    </row>
    <row r="8" spans="1:8" ht="12.75">
      <c r="A8" s="290" t="s">
        <v>97</v>
      </c>
      <c r="B8" s="290" t="s">
        <v>101</v>
      </c>
      <c r="C8" s="290" t="s">
        <v>102</v>
      </c>
      <c r="D8" s="290" t="s">
        <v>103</v>
      </c>
      <c r="E8" s="290" t="s">
        <v>7</v>
      </c>
      <c r="F8" s="290" t="s">
        <v>104</v>
      </c>
      <c r="G8" s="102"/>
    </row>
    <row r="9" spans="1:8" ht="12.75">
      <c r="A9" s="291">
        <v>2010</v>
      </c>
      <c r="B9" s="291">
        <v>34</v>
      </c>
      <c r="C9" s="291">
        <v>39</v>
      </c>
      <c r="D9" s="291">
        <v>38</v>
      </c>
      <c r="E9" s="291">
        <v>111</v>
      </c>
      <c r="F9" s="292">
        <v>0.30630630630630629</v>
      </c>
      <c r="G9" s="102"/>
    </row>
    <row r="10" spans="1:8" ht="12.75">
      <c r="A10" s="291">
        <v>2011</v>
      </c>
      <c r="B10" s="291">
        <v>35</v>
      </c>
      <c r="C10" s="291">
        <v>53</v>
      </c>
      <c r="D10" s="291">
        <v>38</v>
      </c>
      <c r="E10" s="291">
        <v>126</v>
      </c>
      <c r="F10" s="292">
        <v>0.27777777777777779</v>
      </c>
      <c r="G10" s="114"/>
    </row>
    <row r="11" spans="1:8" ht="12.75">
      <c r="A11" s="291">
        <v>2012</v>
      </c>
      <c r="B11" s="291">
        <v>45</v>
      </c>
      <c r="C11" s="291">
        <v>28</v>
      </c>
      <c r="D11" s="291">
        <v>58</v>
      </c>
      <c r="E11" s="291">
        <v>131</v>
      </c>
      <c r="F11" s="292">
        <v>0.34351145038167941</v>
      </c>
      <c r="G11" s="114"/>
    </row>
    <row r="12" spans="1:8" ht="12.75">
      <c r="A12" s="291">
        <v>2013</v>
      </c>
      <c r="B12" s="291">
        <v>32</v>
      </c>
      <c r="C12" s="291">
        <v>39</v>
      </c>
      <c r="D12" s="291">
        <v>44</v>
      </c>
      <c r="E12" s="291">
        <v>115</v>
      </c>
      <c r="F12" s="292">
        <v>0.27826086956521739</v>
      </c>
      <c r="G12" s="114"/>
    </row>
    <row r="13" spans="1:8" ht="12.75">
      <c r="A13" s="291">
        <v>2014</v>
      </c>
      <c r="B13" s="291">
        <v>4</v>
      </c>
      <c r="C13" s="291">
        <v>43</v>
      </c>
      <c r="D13" s="291">
        <v>45</v>
      </c>
      <c r="E13" s="291">
        <v>92</v>
      </c>
      <c r="F13" s="292">
        <v>4.3478260869565216E-2</v>
      </c>
      <c r="G13" s="114"/>
    </row>
    <row r="14" spans="1:8" ht="12.75">
      <c r="A14" s="291">
        <v>2015</v>
      </c>
      <c r="B14" s="291">
        <v>2</v>
      </c>
      <c r="C14" s="291">
        <v>10</v>
      </c>
      <c r="D14" s="291">
        <v>8</v>
      </c>
      <c r="E14" s="291">
        <v>20</v>
      </c>
      <c r="F14" s="292">
        <v>0.1</v>
      </c>
      <c r="G14" s="114"/>
    </row>
    <row r="15" spans="1:8" ht="12.75">
      <c r="A15" s="293">
        <v>2016</v>
      </c>
      <c r="B15" s="293">
        <v>3</v>
      </c>
      <c r="C15" s="293">
        <v>10</v>
      </c>
      <c r="D15" s="293">
        <v>8</v>
      </c>
      <c r="E15" s="293">
        <v>21</v>
      </c>
      <c r="F15" s="294">
        <v>0.14285714285714285</v>
      </c>
      <c r="G15" s="114"/>
    </row>
    <row r="16" spans="1:8" ht="12.75">
      <c r="A16" s="295">
        <v>2017</v>
      </c>
      <c r="B16" s="295">
        <v>23</v>
      </c>
      <c r="C16" s="295">
        <v>0</v>
      </c>
      <c r="D16" s="295">
        <v>0</v>
      </c>
      <c r="E16" s="295">
        <v>54</v>
      </c>
      <c r="F16" s="296">
        <v>0.42592592592592593</v>
      </c>
      <c r="G16" s="114"/>
    </row>
    <row r="17" spans="1:7" ht="12.75">
      <c r="A17" s="141"/>
      <c r="B17" s="38"/>
      <c r="C17" s="38"/>
      <c r="D17" s="38"/>
      <c r="E17" s="38"/>
      <c r="F17" s="38"/>
      <c r="G17" s="38"/>
    </row>
    <row r="18" spans="1:7" ht="12.75">
      <c r="A18" s="38"/>
      <c r="B18" s="38"/>
      <c r="C18" s="38"/>
      <c r="D18" s="38"/>
      <c r="E18" s="38"/>
      <c r="F18" s="38"/>
      <c r="G18" s="38"/>
    </row>
    <row r="22" spans="1:7" ht="15">
      <c r="C22" s="110"/>
      <c r="D22" s="110"/>
      <c r="E22" s="110"/>
      <c r="F22" s="110"/>
      <c r="G22" s="109"/>
    </row>
    <row r="23" spans="1:7">
      <c r="C23" s="111"/>
      <c r="D23" s="111"/>
      <c r="E23" s="111"/>
      <c r="F23" s="111"/>
      <c r="G23" s="109"/>
    </row>
    <row r="24" spans="1:7">
      <c r="C24" s="109"/>
      <c r="D24" s="109"/>
      <c r="E24" s="109"/>
      <c r="F24" s="109"/>
      <c r="G24" s="109"/>
    </row>
    <row r="25" spans="1:7">
      <c r="C25" s="109"/>
      <c r="D25" s="109"/>
      <c r="E25" s="109"/>
      <c r="F25" s="109"/>
      <c r="G25" s="109"/>
    </row>
    <row r="26" spans="1:7">
      <c r="C26" s="109"/>
      <c r="D26" s="109"/>
      <c r="E26" s="109"/>
      <c r="F26" s="109"/>
      <c r="G26" s="109"/>
    </row>
  </sheetData>
  <hyperlinks>
    <hyperlink ref="A2" r:id="rId1"/>
  </hyperlinks>
  <pageMargins left="0.7" right="0.7" top="0.75" bottom="0.75" header="0.3" footer="0.3"/>
  <pageSetup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"/>
  <sheetViews>
    <sheetView zoomScaleNormal="100" workbookViewId="0">
      <selection activeCell="E33" sqref="E33"/>
    </sheetView>
  </sheetViews>
  <sheetFormatPr baseColWidth="10" defaultRowHeight="12.75"/>
  <cols>
    <col min="1" max="2" width="12" style="115"/>
    <col min="3" max="3" width="15.1640625" style="115" customWidth="1"/>
    <col min="4" max="4" width="15.33203125" style="115" customWidth="1"/>
    <col min="5" max="5" width="13.1640625" style="115" customWidth="1"/>
    <col min="6" max="6" width="18.5" style="115" bestFit="1" customWidth="1"/>
    <col min="7" max="7" width="11.33203125" style="115" bestFit="1" customWidth="1"/>
    <col min="8" max="8" width="13.83203125" style="115" bestFit="1" customWidth="1"/>
    <col min="9" max="10" width="14.6640625" style="115" customWidth="1"/>
    <col min="11" max="14" width="12" style="115"/>
    <col min="15" max="15" width="17.33203125" style="115" bestFit="1" customWidth="1"/>
    <col min="16" max="16384" width="12" style="115"/>
  </cols>
  <sheetData>
    <row r="1" spans="1:11">
      <c r="A1" s="25" t="s">
        <v>93</v>
      </c>
    </row>
    <row r="2" spans="1:11">
      <c r="A2" s="158" t="s">
        <v>105</v>
      </c>
    </row>
    <row r="3" spans="1:11">
      <c r="A3" s="25" t="s">
        <v>239</v>
      </c>
    </row>
    <row r="4" spans="1:11">
      <c r="C4" s="761" t="s">
        <v>106</v>
      </c>
      <c r="D4" s="761"/>
      <c r="E4" s="761"/>
      <c r="K4" s="116" t="s">
        <v>107</v>
      </c>
    </row>
    <row r="5" spans="1:11" ht="22.5">
      <c r="A5" s="298"/>
      <c r="B5" s="299" t="s">
        <v>97</v>
      </c>
      <c r="C5" s="299" t="s">
        <v>108</v>
      </c>
      <c r="D5" s="299" t="s">
        <v>109</v>
      </c>
      <c r="E5" s="299" t="s">
        <v>110</v>
      </c>
      <c r="F5" s="299" t="s">
        <v>111</v>
      </c>
      <c r="G5" s="299" t="s">
        <v>112</v>
      </c>
      <c r="H5" s="299"/>
      <c r="I5" s="300"/>
      <c r="J5" s="300"/>
    </row>
    <row r="6" spans="1:11">
      <c r="A6" s="298"/>
      <c r="B6" s="298">
        <v>2000</v>
      </c>
      <c r="C6" s="301">
        <f>VLOOKUP(B6,[10]Indicadores!$A$8:$F$20,5,FALSE)</f>
        <v>1972</v>
      </c>
      <c r="D6" s="298"/>
      <c r="E6" s="298"/>
      <c r="F6" s="301">
        <f>VLOOKUP(B6,[10]Indicadores!$A$8:$C$20,3,FALSE)</f>
        <v>687</v>
      </c>
      <c r="G6" s="302">
        <f>(C6*1000/F6)/365</f>
        <v>7.8642499651053823</v>
      </c>
      <c r="H6" s="302"/>
      <c r="I6" s="304"/>
      <c r="J6" s="304"/>
    </row>
    <row r="7" spans="1:11">
      <c r="A7" s="298"/>
      <c r="B7" s="298">
        <v>2001</v>
      </c>
      <c r="C7" s="301">
        <f>VLOOKUP(B7,[10]Indicadores!$A$8:$F$20,5,FALSE)</f>
        <v>1842</v>
      </c>
      <c r="D7" s="298"/>
      <c r="E7" s="298"/>
      <c r="F7" s="301">
        <f>VLOOKUP(B7,[10]Indicadores!$A$8:$C$20,3,FALSE)</f>
        <v>604</v>
      </c>
      <c r="G7" s="302">
        <f t="shared" ref="G7:G22" si="0">(C7*1000/F7)/365</f>
        <v>8.3552571895128374</v>
      </c>
      <c r="H7" s="302"/>
      <c r="I7" s="297"/>
      <c r="J7" s="297"/>
    </row>
    <row r="8" spans="1:11">
      <c r="A8" s="298"/>
      <c r="B8" s="298">
        <v>2002</v>
      </c>
      <c r="C8" s="301">
        <f>VLOOKUP(B8,[10]Indicadores!$A$8:$F$20,5,FALSE)</f>
        <v>1632</v>
      </c>
      <c r="D8" s="298"/>
      <c r="E8" s="298"/>
      <c r="F8" s="301">
        <f>VLOOKUP(B8,[10]Indicadores!$A$8:$C$20,3,FALSE)</f>
        <v>578</v>
      </c>
      <c r="G8" s="302">
        <f t="shared" si="0"/>
        <v>7.7356970185334406</v>
      </c>
      <c r="H8" s="302"/>
      <c r="I8" s="297"/>
      <c r="J8" s="297"/>
    </row>
    <row r="9" spans="1:11">
      <c r="A9" s="298"/>
      <c r="B9" s="298">
        <v>2003</v>
      </c>
      <c r="C9" s="301">
        <f>VLOOKUP(B9,[10]Indicadores!$A$8:$F$20,5,FALSE)</f>
        <v>1542</v>
      </c>
      <c r="D9" s="298"/>
      <c r="E9" s="298"/>
      <c r="F9" s="301">
        <f>VLOOKUP(B9,[10]Indicadores!$A$8:$C$20,3,FALSE)</f>
        <v>541</v>
      </c>
      <c r="G9" s="302">
        <f t="shared" si="0"/>
        <v>7.8089788063707486</v>
      </c>
      <c r="H9" s="302"/>
      <c r="I9" s="297"/>
      <c r="J9" s="297"/>
    </row>
    <row r="10" spans="1:11">
      <c r="A10" s="298"/>
      <c r="B10" s="298">
        <v>2004</v>
      </c>
      <c r="C10" s="301">
        <f>VLOOKUP(B10,[10]Indicadores!$A$8:$F$20,5,FALSE)</f>
        <v>1478</v>
      </c>
      <c r="D10" s="298"/>
      <c r="E10" s="298"/>
      <c r="F10" s="301">
        <f>VLOOKUP(B10,[10]Indicadores!$A$8:$C$20,3,FALSE)</f>
        <v>528</v>
      </c>
      <c r="G10" s="302">
        <f t="shared" si="0"/>
        <v>7.6691573266915727</v>
      </c>
      <c r="H10" s="302"/>
      <c r="I10" s="297"/>
      <c r="J10" s="297"/>
    </row>
    <row r="11" spans="1:11">
      <c r="A11" s="298"/>
      <c r="B11" s="298">
        <v>2005</v>
      </c>
      <c r="C11" s="301">
        <f>VLOOKUP(B11,[10]Indicadores!$A$8:$F$20,5,FALSE)</f>
        <v>1453</v>
      </c>
      <c r="D11" s="298"/>
      <c r="E11" s="298"/>
      <c r="F11" s="301">
        <f>VLOOKUP(B11,[10]Indicadores!$A$8:$C$20,3,FALSE)</f>
        <v>525</v>
      </c>
      <c r="G11" s="302">
        <f t="shared" si="0"/>
        <v>7.5825179386823223</v>
      </c>
      <c r="H11" s="302"/>
      <c r="I11" s="297"/>
      <c r="J11" s="297"/>
    </row>
    <row r="12" spans="1:11">
      <c r="A12" s="298"/>
      <c r="B12" s="298">
        <v>2006</v>
      </c>
      <c r="C12" s="301">
        <f>VLOOKUP(B12,[10]Indicadores!$A$8:$F$20,5,FALSE)</f>
        <v>1510</v>
      </c>
      <c r="D12" s="298"/>
      <c r="E12" s="298"/>
      <c r="F12" s="301">
        <f>VLOOKUP(B12,[10]Indicadores!$A$8:$C$20,3,FALSE)</f>
        <v>529</v>
      </c>
      <c r="G12" s="302">
        <f t="shared" si="0"/>
        <v>7.8203899836859421</v>
      </c>
      <c r="H12" s="302"/>
      <c r="I12" s="297"/>
      <c r="J12" s="297"/>
    </row>
    <row r="13" spans="1:11">
      <c r="A13" s="298"/>
      <c r="B13" s="298">
        <v>2007</v>
      </c>
      <c r="C13" s="301">
        <f>VLOOKUP(B13,[10]Indicadores!$A$8:$F$20,5,FALSE)</f>
        <v>1358</v>
      </c>
      <c r="D13" s="298"/>
      <c r="E13" s="298"/>
      <c r="F13" s="301">
        <f>VLOOKUP(B13,[10]Indicadores!$A$8:$C$20,3,FALSE)</f>
        <v>531.44571534246563</v>
      </c>
      <c r="G13" s="302">
        <f t="shared" si="0"/>
        <v>7.0008052333396735</v>
      </c>
      <c r="H13" s="302"/>
      <c r="I13" s="297"/>
      <c r="J13" s="297"/>
    </row>
    <row r="14" spans="1:11">
      <c r="A14" s="298"/>
      <c r="B14" s="298">
        <v>2008</v>
      </c>
      <c r="C14" s="301">
        <f>VLOOKUP(B14,[10]Indicadores!$A$8:$F$20,5,FALSE)</f>
        <v>1668</v>
      </c>
      <c r="D14" s="298"/>
      <c r="E14" s="298"/>
      <c r="F14" s="301">
        <f>VLOOKUP(B14,[10]Indicadores!$A$8:$C$20,3,FALSE)</f>
        <v>588.18630136986303</v>
      </c>
      <c r="G14" s="302">
        <f t="shared" si="0"/>
        <v>7.7694142197048741</v>
      </c>
      <c r="H14" s="302"/>
      <c r="I14" s="297"/>
      <c r="J14" s="297"/>
    </row>
    <row r="15" spans="1:11">
      <c r="A15" s="298"/>
      <c r="B15" s="298">
        <v>2009</v>
      </c>
      <c r="C15" s="301">
        <f>VLOOKUP(B15,[10]Indicadores!$A$8:$F$20,5,FALSE)</f>
        <v>1988</v>
      </c>
      <c r="D15" s="298"/>
      <c r="E15" s="298"/>
      <c r="F15" s="301">
        <f>VLOOKUP(B15,[10]Indicadores!$A$8:$C$20,3,FALSE)</f>
        <v>670.5939804383554</v>
      </c>
      <c r="G15" s="302">
        <f t="shared" si="0"/>
        <v>8.1220164530934564</v>
      </c>
      <c r="H15" s="302"/>
      <c r="I15" s="297"/>
      <c r="J15" s="297"/>
    </row>
    <row r="16" spans="1:11">
      <c r="A16" s="301"/>
      <c r="B16" s="298">
        <v>2010</v>
      </c>
      <c r="C16" s="301">
        <f>VLOOKUP(B16,[10]Indicadores!$A$8:$F$20,5,FALSE)</f>
        <v>2058</v>
      </c>
      <c r="D16" s="303">
        <v>672.67</v>
      </c>
      <c r="E16" s="303">
        <v>540.89</v>
      </c>
      <c r="F16" s="301">
        <f>VLOOKUP(B16,[10]Indicadores!$A$8:$C$20,3,FALSE)</f>
        <v>785</v>
      </c>
      <c r="G16" s="302">
        <f t="shared" si="0"/>
        <v>7.1826193176860667</v>
      </c>
      <c r="H16" s="302"/>
      <c r="I16" s="305"/>
      <c r="J16" s="297"/>
    </row>
    <row r="17" spans="1:10">
      <c r="A17" s="301"/>
      <c r="B17" s="298">
        <v>2011</v>
      </c>
      <c r="C17" s="301">
        <f>VLOOKUP(B17,[10]Indicadores!$A$8:$F$20,5,FALSE)</f>
        <v>2259</v>
      </c>
      <c r="D17" s="303">
        <v>553.89</v>
      </c>
      <c r="E17" s="303">
        <v>254.89</v>
      </c>
      <c r="F17" s="301">
        <f>VLOOKUP(B17,[10]Indicadores!$A$8:$C$20,3,FALSE)</f>
        <v>915.27017562918547</v>
      </c>
      <c r="G17" s="302">
        <f t="shared" si="0"/>
        <v>6.761982702687618</v>
      </c>
      <c r="H17" s="302"/>
      <c r="I17" s="305"/>
      <c r="J17" s="297"/>
    </row>
    <row r="18" spans="1:10">
      <c r="A18" s="301"/>
      <c r="B18" s="298">
        <v>2012</v>
      </c>
      <c r="C18" s="301">
        <v>2377</v>
      </c>
      <c r="D18" s="301">
        <v>570.74332400000003</v>
      </c>
      <c r="E18" s="301">
        <v>223.444219</v>
      </c>
      <c r="F18" s="301">
        <f>VLOOKUP(B18,[10]Indicadores!$A$8:$C$20,3,FALSE)</f>
        <v>944.09141666666665</v>
      </c>
      <c r="G18" s="302">
        <f t="shared" si="0"/>
        <v>6.8979853562450257</v>
      </c>
      <c r="H18" s="302"/>
      <c r="I18" s="305"/>
      <c r="J18" s="297"/>
    </row>
    <row r="19" spans="1:10">
      <c r="A19" s="301"/>
      <c r="B19" s="298">
        <v>2013</v>
      </c>
      <c r="C19" s="301">
        <v>2444.541463</v>
      </c>
      <c r="D19" s="301">
        <v>466.44831199999999</v>
      </c>
      <c r="E19" s="301">
        <v>242.90580399999999</v>
      </c>
      <c r="F19" s="301">
        <v>1009.6910200406298</v>
      </c>
      <c r="G19" s="302">
        <f t="shared" si="0"/>
        <v>6.6330924394706168</v>
      </c>
      <c r="H19" s="302"/>
      <c r="I19" s="305"/>
      <c r="J19" s="297"/>
    </row>
    <row r="20" spans="1:10">
      <c r="A20" s="301"/>
      <c r="B20" s="298">
        <v>2014</v>
      </c>
      <c r="C20" s="301">
        <v>2308</v>
      </c>
      <c r="D20" s="301">
        <v>552.16700000000003</v>
      </c>
      <c r="E20" s="301">
        <v>280.61099999999999</v>
      </c>
      <c r="F20" s="301">
        <v>990.45542639585676</v>
      </c>
      <c r="G20" s="302">
        <f t="shared" si="0"/>
        <v>6.3842223513707514</v>
      </c>
      <c r="H20" s="302"/>
      <c r="I20" s="305"/>
      <c r="J20" s="297"/>
    </row>
    <row r="21" spans="1:10">
      <c r="A21" s="301"/>
      <c r="B21" s="304">
        <v>2015</v>
      </c>
      <c r="C21" s="305">
        <v>2002</v>
      </c>
      <c r="D21" s="304">
        <v>613</v>
      </c>
      <c r="E21" s="304">
        <v>440</v>
      </c>
      <c r="F21" s="305">
        <v>1006</v>
      </c>
      <c r="G21" s="306">
        <f>(C21*1000/F21)/365</f>
        <v>5.4522181976633348</v>
      </c>
      <c r="H21" s="306"/>
      <c r="I21" s="305"/>
      <c r="J21" s="297"/>
    </row>
    <row r="22" spans="1:10">
      <c r="A22" s="301"/>
      <c r="B22" s="304">
        <v>2016</v>
      </c>
      <c r="C22" s="305">
        <v>1655</v>
      </c>
      <c r="D22" s="305">
        <v>509</v>
      </c>
      <c r="E22" s="305">
        <v>516</v>
      </c>
      <c r="F22" s="305">
        <v>886</v>
      </c>
      <c r="G22" s="306">
        <f t="shared" si="0"/>
        <v>5.1176597915829189</v>
      </c>
      <c r="H22" s="306"/>
      <c r="I22" s="307"/>
      <c r="J22" s="297"/>
    </row>
    <row r="23" spans="1:10">
      <c r="A23" s="301"/>
      <c r="B23" s="308">
        <v>2017</v>
      </c>
      <c r="C23" s="309">
        <v>1722.975136</v>
      </c>
      <c r="D23" s="309">
        <v>458.01687600000002</v>
      </c>
      <c r="E23" s="309">
        <v>432.61293799999999</v>
      </c>
      <c r="F23" s="309">
        <v>854.13121909715835</v>
      </c>
      <c r="G23" s="310">
        <f>(C23*1000/F23)/365</f>
        <v>5.5266447579883797</v>
      </c>
      <c r="H23" s="310"/>
      <c r="I23" s="307"/>
      <c r="J23" s="297"/>
    </row>
    <row r="24" spans="1:10">
      <c r="A24" s="119"/>
      <c r="B24" s="120"/>
      <c r="C24" s="118"/>
      <c r="D24" s="118"/>
      <c r="E24" s="118"/>
      <c r="F24" s="118"/>
      <c r="G24" s="118"/>
      <c r="H24" s="118"/>
      <c r="I24" s="388"/>
      <c r="J24" s="388"/>
    </row>
    <row r="25" spans="1:10">
      <c r="A25" s="119"/>
      <c r="C25" s="118"/>
      <c r="D25" s="118"/>
      <c r="E25" s="118"/>
      <c r="F25" s="118"/>
      <c r="G25" s="118"/>
      <c r="H25" s="118"/>
    </row>
    <row r="27" spans="1:10">
      <c r="B27" s="115" t="s">
        <v>113</v>
      </c>
    </row>
    <row r="31" spans="1:10" ht="13.5" thickBot="1"/>
    <row r="32" spans="1:10" ht="15.75" thickBot="1">
      <c r="B32" s="122"/>
      <c r="C32" s="123"/>
      <c r="G32" s="124"/>
    </row>
    <row r="33" spans="2:16" ht="15.75" thickBot="1">
      <c r="B33" s="122"/>
      <c r="C33" s="123"/>
      <c r="G33" s="124"/>
    </row>
    <row r="34" spans="2:16" ht="15.75" thickBot="1">
      <c r="B34" s="122"/>
      <c r="C34" s="123"/>
      <c r="G34" s="124"/>
      <c r="O34" s="125"/>
      <c r="P34" s="125"/>
    </row>
    <row r="35" spans="2:16" ht="15.75" thickBot="1">
      <c r="B35" s="122"/>
      <c r="C35" s="123"/>
      <c r="G35" s="124"/>
    </row>
    <row r="36" spans="2:16" ht="15.75" thickBot="1">
      <c r="B36" s="122"/>
      <c r="C36" s="123"/>
      <c r="G36" s="124"/>
      <c r="O36" s="126"/>
    </row>
    <row r="37" spans="2:16" ht="15.75" thickBot="1">
      <c r="B37" s="122"/>
      <c r="C37" s="123"/>
      <c r="G37" s="124"/>
      <c r="O37" s="127"/>
    </row>
    <row r="38" spans="2:16" ht="15.75" thickBot="1">
      <c r="B38" s="122"/>
      <c r="C38" s="123"/>
    </row>
    <row r="39" spans="2:16" ht="15.75" thickBot="1">
      <c r="B39" s="122"/>
      <c r="C39" s="123"/>
      <c r="O39" s="128"/>
    </row>
    <row r="40" spans="2:16" ht="15.75" thickBot="1">
      <c r="B40" s="122"/>
      <c r="C40" s="123"/>
    </row>
    <row r="41" spans="2:16" ht="15.75" thickBot="1">
      <c r="B41" s="122"/>
      <c r="C41" s="123"/>
    </row>
    <row r="42" spans="2:16" ht="15.75" thickBot="1">
      <c r="B42" s="122"/>
      <c r="C42" s="123"/>
    </row>
    <row r="43" spans="2:16" ht="15.75" thickBot="1">
      <c r="B43" s="122"/>
      <c r="C43" s="123"/>
    </row>
    <row r="44" spans="2:16" ht="15.75" thickBot="1">
      <c r="B44" s="122"/>
      <c r="C44" s="123"/>
    </row>
    <row r="45" spans="2:16" ht="15.75" thickBot="1">
      <c r="B45" s="122"/>
      <c r="C45" s="123"/>
    </row>
    <row r="46" spans="2:16" ht="15.75" thickBot="1">
      <c r="B46" s="122"/>
      <c r="C46" s="123"/>
    </row>
    <row r="47" spans="2:16" ht="15.75" thickBot="1">
      <c r="B47" s="122"/>
      <c r="C47" s="123"/>
    </row>
    <row r="48" spans="2:16" ht="15.75" thickBot="1">
      <c r="B48" s="122"/>
      <c r="C48" s="123"/>
    </row>
    <row r="49" spans="2:3" ht="15.75" thickBot="1">
      <c r="B49" s="122"/>
      <c r="C49" s="123"/>
    </row>
    <row r="50" spans="2:3" ht="15.75" thickBot="1">
      <c r="B50" s="122"/>
      <c r="C50" s="123"/>
    </row>
    <row r="51" spans="2:3" ht="15.75" thickBot="1">
      <c r="B51" s="122"/>
      <c r="C51" s="123"/>
    </row>
    <row r="52" spans="2:3" ht="15.75" thickBot="1">
      <c r="B52" s="122"/>
      <c r="C52" s="123"/>
    </row>
    <row r="53" spans="2:3" ht="15.75" thickBot="1">
      <c r="B53" s="122"/>
      <c r="C53" s="123"/>
    </row>
    <row r="54" spans="2:3" ht="15.75" thickBot="1">
      <c r="B54" s="122"/>
      <c r="C54" s="123"/>
    </row>
    <row r="55" spans="2:3" ht="15.75" thickBot="1">
      <c r="B55" s="122"/>
      <c r="C55" s="123"/>
    </row>
    <row r="56" spans="2:3" ht="15.75" thickBot="1">
      <c r="B56" s="122"/>
      <c r="C56" s="123"/>
    </row>
    <row r="57" spans="2:3" ht="15.75" thickBot="1">
      <c r="B57" s="122"/>
      <c r="C57" s="123"/>
    </row>
    <row r="58" spans="2:3" ht="15.75" thickBot="1">
      <c r="B58" s="122"/>
      <c r="C58" s="123"/>
    </row>
    <row r="59" spans="2:3" ht="15.75" thickBot="1">
      <c r="B59" s="122"/>
      <c r="C59" s="123"/>
    </row>
    <row r="60" spans="2:3" ht="15.75" thickBot="1">
      <c r="B60" s="122"/>
      <c r="C60" s="123"/>
    </row>
    <row r="61" spans="2:3" ht="15.75" thickBot="1">
      <c r="B61" s="122"/>
      <c r="C61" s="123"/>
    </row>
    <row r="62" spans="2:3" ht="15.75" thickBot="1">
      <c r="B62" s="122"/>
      <c r="C62" s="123"/>
    </row>
    <row r="63" spans="2:3" ht="15.75" thickBot="1">
      <c r="B63" s="122"/>
      <c r="C63" s="123"/>
    </row>
    <row r="64" spans="2:3" ht="15.75" thickBot="1">
      <c r="B64" s="122"/>
      <c r="C64" s="123"/>
    </row>
    <row r="65" spans="2:3" ht="15.75" thickBot="1">
      <c r="B65" s="122"/>
      <c r="C65" s="123"/>
    </row>
    <row r="66" spans="2:3" ht="15.75" thickBot="1">
      <c r="B66" s="122"/>
      <c r="C66" s="123"/>
    </row>
    <row r="67" spans="2:3" ht="15.75" thickBot="1">
      <c r="B67" s="122"/>
      <c r="C67" s="123"/>
    </row>
    <row r="68" spans="2:3" ht="15.75" thickBot="1">
      <c r="B68" s="122"/>
      <c r="C68" s="123"/>
    </row>
    <row r="69" spans="2:3" ht="15.75" thickBot="1">
      <c r="B69" s="122"/>
      <c r="C69" s="123"/>
    </row>
    <row r="70" spans="2:3" ht="15.75" thickBot="1">
      <c r="B70" s="122"/>
      <c r="C70" s="123"/>
    </row>
    <row r="71" spans="2:3" ht="15.75" thickBot="1">
      <c r="B71" s="122"/>
      <c r="C71" s="123"/>
    </row>
    <row r="72" spans="2:3" ht="15.75" thickBot="1">
      <c r="B72" s="122"/>
      <c r="C72" s="123"/>
    </row>
    <row r="73" spans="2:3" ht="15.75" thickBot="1">
      <c r="B73" s="122"/>
      <c r="C73" s="123"/>
    </row>
    <row r="74" spans="2:3" ht="15.75" thickBot="1">
      <c r="B74" s="122"/>
      <c r="C74" s="123"/>
    </row>
    <row r="75" spans="2:3" ht="15.75" thickBot="1">
      <c r="B75" s="122"/>
      <c r="C75" s="123"/>
    </row>
    <row r="76" spans="2:3" ht="15.75" thickBot="1">
      <c r="B76" s="122"/>
      <c r="C76" s="123"/>
    </row>
    <row r="77" spans="2:3" ht="15.75" thickBot="1">
      <c r="B77" s="122"/>
      <c r="C77" s="123"/>
    </row>
    <row r="78" spans="2:3" ht="15.75" thickBot="1">
      <c r="B78" s="122"/>
      <c r="C78" s="123"/>
    </row>
    <row r="79" spans="2:3" ht="15.75" thickBot="1">
      <c r="B79" s="122"/>
      <c r="C79" s="123"/>
    </row>
    <row r="80" spans="2:3" ht="15.75" thickBot="1">
      <c r="B80" s="122"/>
      <c r="C80" s="123"/>
    </row>
    <row r="81" spans="2:3" ht="15.75" thickBot="1">
      <c r="B81" s="122"/>
      <c r="C81" s="123"/>
    </row>
    <row r="82" spans="2:3" ht="15.75" thickBot="1">
      <c r="B82" s="122"/>
      <c r="C82" s="123"/>
    </row>
    <row r="83" spans="2:3" ht="15.75" thickBot="1">
      <c r="B83" s="122"/>
      <c r="C83" s="123"/>
    </row>
    <row r="84" spans="2:3" ht="15.75" thickBot="1">
      <c r="B84" s="122"/>
      <c r="C84" s="123"/>
    </row>
    <row r="85" spans="2:3" ht="15.75" thickBot="1">
      <c r="B85" s="122"/>
      <c r="C85" s="123"/>
    </row>
    <row r="86" spans="2:3" ht="15.75" thickBot="1">
      <c r="B86" s="122"/>
      <c r="C86" s="123"/>
    </row>
    <row r="87" spans="2:3" ht="15.75" thickBot="1">
      <c r="B87" s="122"/>
      <c r="C87" s="123"/>
    </row>
    <row r="88" spans="2:3" ht="15.75" thickBot="1">
      <c r="B88" s="122"/>
      <c r="C88" s="123"/>
    </row>
    <row r="89" spans="2:3" ht="15.75" thickBot="1">
      <c r="B89" s="122"/>
      <c r="C89" s="123"/>
    </row>
    <row r="90" spans="2:3" ht="15.75" thickBot="1">
      <c r="B90" s="122"/>
      <c r="C90" s="123"/>
    </row>
    <row r="91" spans="2:3" ht="15.75" thickBot="1">
      <c r="B91" s="122"/>
      <c r="C91" s="123"/>
    </row>
    <row r="92" spans="2:3" ht="15.75" thickBot="1">
      <c r="B92" s="122"/>
      <c r="C92" s="123"/>
    </row>
    <row r="93" spans="2:3" ht="15.75" thickBot="1">
      <c r="B93" s="122"/>
      <c r="C93" s="123"/>
    </row>
    <row r="94" spans="2:3" ht="15.75" thickBot="1">
      <c r="B94" s="122"/>
      <c r="C94" s="123"/>
    </row>
    <row r="95" spans="2:3" ht="15.75" thickBot="1">
      <c r="B95" s="122"/>
      <c r="C95" s="123"/>
    </row>
    <row r="96" spans="2:3" ht="15.75" thickBot="1">
      <c r="B96" s="122"/>
      <c r="C96" s="123"/>
    </row>
    <row r="97" spans="2:3" ht="15.75" thickBot="1">
      <c r="B97" s="122"/>
      <c r="C97" s="123"/>
    </row>
    <row r="98" spans="2:3" ht="15.75" thickBot="1">
      <c r="B98" s="122"/>
      <c r="C98" s="123"/>
    </row>
    <row r="99" spans="2:3" ht="15.75" thickBot="1">
      <c r="B99" s="122"/>
      <c r="C99" s="123"/>
    </row>
    <row r="100" spans="2:3" ht="15.75" thickBot="1">
      <c r="B100" s="122"/>
      <c r="C100" s="123"/>
    </row>
    <row r="101" spans="2:3" ht="15.75" thickBot="1">
      <c r="B101" s="122"/>
      <c r="C101" s="123"/>
    </row>
    <row r="102" spans="2:3" ht="15.75" thickBot="1">
      <c r="B102" s="122"/>
      <c r="C102" s="123"/>
    </row>
    <row r="103" spans="2:3" ht="15.75" thickBot="1">
      <c r="B103" s="122"/>
      <c r="C103" s="123"/>
    </row>
  </sheetData>
  <mergeCells count="1">
    <mergeCell ref="C4:E4"/>
  </mergeCells>
  <hyperlinks>
    <hyperlink ref="A2" r:id="rId1"/>
  </hyperlinks>
  <pageMargins left="0.7" right="0.7" top="0.75" bottom="0.75" header="0.3" footer="0.3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9"/>
  <sheetViews>
    <sheetView zoomScale="110" zoomScaleNormal="110" workbookViewId="0">
      <selection activeCell="A4" sqref="A4"/>
    </sheetView>
  </sheetViews>
  <sheetFormatPr baseColWidth="10" defaultRowHeight="12.75"/>
  <cols>
    <col min="1" max="2" width="12" style="115"/>
    <col min="3" max="3" width="18" style="115" customWidth="1"/>
    <col min="4" max="4" width="15.33203125" style="115" customWidth="1"/>
    <col min="5" max="5" width="13.1640625" style="115" customWidth="1"/>
    <col min="6" max="6" width="18.5" style="115" bestFit="1" customWidth="1"/>
    <col min="7" max="7" width="11.33203125" style="115" bestFit="1" customWidth="1"/>
    <col min="8" max="8" width="13.83203125" style="115" bestFit="1" customWidth="1"/>
    <col min="9" max="9" width="14.6640625" style="115" customWidth="1"/>
    <col min="10" max="13" width="12" style="115"/>
    <col min="14" max="14" width="17.33203125" style="115" bestFit="1" customWidth="1"/>
    <col min="15" max="16384" width="12" style="115"/>
  </cols>
  <sheetData>
    <row r="1" spans="1:5">
      <c r="A1" s="25" t="s">
        <v>93</v>
      </c>
    </row>
    <row r="2" spans="1:5">
      <c r="A2" s="158" t="s">
        <v>114</v>
      </c>
    </row>
    <row r="3" spans="1:5">
      <c r="A3" s="25" t="s">
        <v>16</v>
      </c>
    </row>
    <row r="4" spans="1:5">
      <c r="C4" s="761"/>
      <c r="D4" s="761"/>
      <c r="E4" s="761"/>
    </row>
    <row r="5" spans="1:5">
      <c r="A5" s="117"/>
      <c r="B5" s="299" t="s">
        <v>97</v>
      </c>
      <c r="C5" s="299" t="s">
        <v>111</v>
      </c>
      <c r="E5" s="116" t="s">
        <v>115</v>
      </c>
    </row>
    <row r="6" spans="1:5">
      <c r="A6" s="117"/>
      <c r="B6" s="298">
        <v>2000</v>
      </c>
      <c r="C6" s="301">
        <v>687</v>
      </c>
    </row>
    <row r="7" spans="1:5">
      <c r="A7" s="117"/>
      <c r="B7" s="298">
        <v>2001</v>
      </c>
      <c r="C7" s="301">
        <v>604</v>
      </c>
    </row>
    <row r="8" spans="1:5">
      <c r="A8" s="117"/>
      <c r="B8" s="298">
        <v>2002</v>
      </c>
      <c r="C8" s="301">
        <v>578</v>
      </c>
    </row>
    <row r="9" spans="1:5">
      <c r="A9" s="117"/>
      <c r="B9" s="298">
        <v>2003</v>
      </c>
      <c r="C9" s="301">
        <v>541</v>
      </c>
    </row>
    <row r="10" spans="1:5">
      <c r="A10" s="117"/>
      <c r="B10" s="298">
        <v>2004</v>
      </c>
      <c r="C10" s="301">
        <v>528</v>
      </c>
    </row>
    <row r="11" spans="1:5">
      <c r="A11" s="117"/>
      <c r="B11" s="298">
        <v>2005</v>
      </c>
      <c r="C11" s="301">
        <v>525</v>
      </c>
    </row>
    <row r="12" spans="1:5">
      <c r="A12" s="117"/>
      <c r="B12" s="298">
        <v>2006</v>
      </c>
      <c r="C12" s="301">
        <v>529</v>
      </c>
    </row>
    <row r="13" spans="1:5">
      <c r="A13" s="117"/>
      <c r="B13" s="298">
        <v>2007</v>
      </c>
      <c r="C13" s="301">
        <v>531.44571534246563</v>
      </c>
    </row>
    <row r="14" spans="1:5">
      <c r="A14" s="117"/>
      <c r="B14" s="298">
        <v>2008</v>
      </c>
      <c r="C14" s="301">
        <v>588.18630136986303</v>
      </c>
    </row>
    <row r="15" spans="1:5">
      <c r="A15" s="117"/>
      <c r="B15" s="298">
        <v>2009</v>
      </c>
      <c r="C15" s="301">
        <v>670.5939804383554</v>
      </c>
    </row>
    <row r="16" spans="1:5">
      <c r="A16" s="118"/>
      <c r="B16" s="298">
        <v>2010</v>
      </c>
      <c r="C16" s="301">
        <v>785</v>
      </c>
    </row>
    <row r="17" spans="1:8">
      <c r="A17" s="118"/>
      <c r="B17" s="298">
        <v>2011</v>
      </c>
      <c r="C17" s="301">
        <v>915.27017562918547</v>
      </c>
    </row>
    <row r="18" spans="1:8">
      <c r="A18" s="118"/>
      <c r="B18" s="298">
        <v>2012</v>
      </c>
      <c r="C18" s="301">
        <v>944.09141666666665</v>
      </c>
    </row>
    <row r="19" spans="1:8">
      <c r="A19" s="118"/>
      <c r="B19" s="298">
        <v>2013</v>
      </c>
      <c r="C19" s="301">
        <v>1009.6910200406298</v>
      </c>
    </row>
    <row r="20" spans="1:8">
      <c r="A20" s="118"/>
      <c r="B20" s="298">
        <v>2014</v>
      </c>
      <c r="C20" s="301">
        <v>990.45542639585676</v>
      </c>
    </row>
    <row r="21" spans="1:8">
      <c r="A21" s="118"/>
      <c r="B21" s="304">
        <v>2015</v>
      </c>
      <c r="C21" s="351">
        <v>1006</v>
      </c>
    </row>
    <row r="22" spans="1:8">
      <c r="B22" s="352">
        <v>2016</v>
      </c>
      <c r="C22" s="352">
        <v>886</v>
      </c>
    </row>
    <row r="23" spans="1:8">
      <c r="B23" s="353">
        <v>2017</v>
      </c>
      <c r="C23" s="354">
        <v>854.13121909715835</v>
      </c>
    </row>
    <row r="24" spans="1:8">
      <c r="A24" s="119"/>
      <c r="B24" s="120"/>
      <c r="C24" s="119"/>
      <c r="D24" s="119"/>
      <c r="F24" s="119"/>
      <c r="G24" s="119"/>
      <c r="H24" s="119"/>
    </row>
    <row r="25" spans="1:8">
      <c r="A25" s="119"/>
      <c r="C25" s="119"/>
      <c r="F25" s="119"/>
      <c r="G25" s="119"/>
    </row>
    <row r="26" spans="1:8">
      <c r="A26" s="119"/>
      <c r="C26" s="121"/>
      <c r="D26" s="121"/>
      <c r="E26" s="121"/>
      <c r="F26" s="121"/>
      <c r="G26" s="121"/>
    </row>
    <row r="27" spans="1:8">
      <c r="A27" s="119"/>
      <c r="C27" s="121"/>
      <c r="D27" s="121"/>
      <c r="E27" s="121"/>
      <c r="F27" s="119"/>
      <c r="G27" s="119"/>
    </row>
    <row r="28" spans="1:8">
      <c r="A28" s="119"/>
      <c r="C28" s="119"/>
      <c r="D28" s="121"/>
      <c r="E28" s="121"/>
      <c r="F28" s="119"/>
      <c r="G28" s="119"/>
      <c r="H28" s="119"/>
    </row>
    <row r="29" spans="1:8">
      <c r="A29" s="119"/>
      <c r="C29" s="119"/>
      <c r="D29" s="121"/>
      <c r="E29" s="121"/>
      <c r="F29" s="119"/>
      <c r="G29" s="119"/>
      <c r="H29" s="119"/>
    </row>
    <row r="30" spans="1:8">
      <c r="A30" s="119"/>
      <c r="C30" s="119"/>
      <c r="D30" s="121"/>
      <c r="E30" s="121"/>
      <c r="F30" s="119"/>
      <c r="G30" s="119"/>
      <c r="H30" s="119"/>
    </row>
    <row r="37" spans="2:15" ht="13.5" thickBot="1"/>
    <row r="38" spans="2:15" ht="15.75" thickBot="1">
      <c r="B38" s="122"/>
      <c r="C38" s="123"/>
      <c r="G38" s="124"/>
    </row>
    <row r="39" spans="2:15" ht="15.75" thickBot="1">
      <c r="B39" s="122"/>
      <c r="C39" s="123"/>
      <c r="G39" s="124"/>
    </row>
    <row r="40" spans="2:15" ht="15.75" thickBot="1">
      <c r="B40" s="122"/>
      <c r="C40" s="123"/>
      <c r="G40" s="124"/>
    </row>
    <row r="41" spans="2:15" ht="15.75" thickBot="1">
      <c r="B41" s="122"/>
      <c r="C41" s="123"/>
      <c r="G41" s="124"/>
      <c r="N41" s="125"/>
      <c r="O41" s="125"/>
    </row>
    <row r="42" spans="2:15" ht="15.75" thickBot="1">
      <c r="B42" s="122"/>
      <c r="C42" s="123"/>
      <c r="G42" s="124"/>
    </row>
    <row r="43" spans="2:15" ht="15.75" thickBot="1">
      <c r="B43" s="122"/>
      <c r="C43" s="123"/>
      <c r="G43" s="124"/>
      <c r="N43" s="126"/>
    </row>
    <row r="44" spans="2:15" ht="15.75" thickBot="1">
      <c r="B44" s="122"/>
      <c r="C44" s="123"/>
      <c r="N44" s="127"/>
    </row>
    <row r="45" spans="2:15" ht="15.75" thickBot="1">
      <c r="B45" s="122"/>
      <c r="C45" s="123"/>
    </row>
    <row r="46" spans="2:15" ht="15.75" thickBot="1">
      <c r="B46" s="122"/>
      <c r="C46" s="123"/>
      <c r="N46" s="128"/>
    </row>
    <row r="47" spans="2:15" ht="15.75" thickBot="1">
      <c r="B47" s="122"/>
      <c r="C47" s="123"/>
    </row>
    <row r="48" spans="2:15" ht="15.75" thickBot="1">
      <c r="B48" s="122"/>
      <c r="C48" s="123"/>
    </row>
    <row r="49" spans="2:3" ht="15.75" thickBot="1">
      <c r="B49" s="122"/>
      <c r="C49" s="123"/>
    </row>
    <row r="50" spans="2:3" ht="15.75" thickBot="1">
      <c r="B50" s="122"/>
      <c r="C50" s="123"/>
    </row>
    <row r="51" spans="2:3" ht="15.75" thickBot="1">
      <c r="B51" s="122"/>
      <c r="C51" s="123"/>
    </row>
    <row r="52" spans="2:3" ht="15.75" thickBot="1">
      <c r="B52" s="122"/>
      <c r="C52" s="123"/>
    </row>
    <row r="53" spans="2:3" ht="15.75" thickBot="1">
      <c r="B53" s="122"/>
      <c r="C53" s="123"/>
    </row>
    <row r="54" spans="2:3" ht="15.75" thickBot="1">
      <c r="B54" s="122"/>
      <c r="C54" s="123"/>
    </row>
    <row r="55" spans="2:3" ht="15.75" thickBot="1">
      <c r="B55" s="122"/>
      <c r="C55" s="123"/>
    </row>
    <row r="56" spans="2:3" ht="15.75" thickBot="1">
      <c r="B56" s="122"/>
      <c r="C56" s="123"/>
    </row>
    <row r="57" spans="2:3" ht="15.75" thickBot="1">
      <c r="B57" s="122"/>
      <c r="C57" s="123"/>
    </row>
    <row r="58" spans="2:3" ht="15.75" thickBot="1">
      <c r="B58" s="122"/>
      <c r="C58" s="123"/>
    </row>
    <row r="59" spans="2:3" ht="15.75" thickBot="1">
      <c r="B59" s="122"/>
      <c r="C59" s="123"/>
    </row>
    <row r="60" spans="2:3" ht="15.75" thickBot="1">
      <c r="B60" s="122"/>
      <c r="C60" s="123"/>
    </row>
    <row r="61" spans="2:3" ht="15.75" thickBot="1">
      <c r="B61" s="122"/>
      <c r="C61" s="123"/>
    </row>
    <row r="62" spans="2:3" ht="15.75" thickBot="1">
      <c r="B62" s="122"/>
      <c r="C62" s="123"/>
    </row>
    <row r="63" spans="2:3" ht="15.75" thickBot="1">
      <c r="B63" s="122"/>
      <c r="C63" s="123"/>
    </row>
    <row r="64" spans="2:3" ht="15.75" thickBot="1">
      <c r="B64" s="122"/>
      <c r="C64" s="123"/>
    </row>
    <row r="65" spans="2:3" ht="15.75" thickBot="1">
      <c r="B65" s="122"/>
      <c r="C65" s="123"/>
    </row>
    <row r="66" spans="2:3" ht="15.75" thickBot="1">
      <c r="B66" s="122"/>
      <c r="C66" s="123"/>
    </row>
    <row r="67" spans="2:3" ht="15.75" thickBot="1">
      <c r="B67" s="122"/>
      <c r="C67" s="123"/>
    </row>
    <row r="68" spans="2:3" ht="15.75" thickBot="1">
      <c r="B68" s="122"/>
      <c r="C68" s="123"/>
    </row>
    <row r="69" spans="2:3" ht="15.75" thickBot="1">
      <c r="B69" s="122"/>
      <c r="C69" s="123"/>
    </row>
    <row r="70" spans="2:3" ht="15.75" thickBot="1">
      <c r="B70" s="122"/>
      <c r="C70" s="123"/>
    </row>
    <row r="71" spans="2:3" ht="15.75" thickBot="1">
      <c r="B71" s="122"/>
      <c r="C71" s="123"/>
    </row>
    <row r="72" spans="2:3" ht="15.75" thickBot="1">
      <c r="B72" s="122"/>
      <c r="C72" s="123"/>
    </row>
    <row r="73" spans="2:3" ht="15.75" thickBot="1">
      <c r="B73" s="122"/>
      <c r="C73" s="123"/>
    </row>
    <row r="74" spans="2:3" ht="15.75" thickBot="1">
      <c r="B74" s="122"/>
      <c r="C74" s="123"/>
    </row>
    <row r="75" spans="2:3" ht="15.75" thickBot="1">
      <c r="B75" s="122"/>
      <c r="C75" s="123"/>
    </row>
    <row r="76" spans="2:3" ht="15.75" thickBot="1">
      <c r="B76" s="122"/>
      <c r="C76" s="123"/>
    </row>
    <row r="77" spans="2:3" ht="15.75" thickBot="1">
      <c r="B77" s="122"/>
      <c r="C77" s="123"/>
    </row>
    <row r="78" spans="2:3" ht="15.75" thickBot="1">
      <c r="B78" s="122"/>
      <c r="C78" s="123"/>
    </row>
    <row r="79" spans="2:3" ht="15.75" thickBot="1">
      <c r="B79" s="122"/>
      <c r="C79" s="123"/>
    </row>
    <row r="80" spans="2:3" ht="15.75" thickBot="1">
      <c r="B80" s="122"/>
      <c r="C80" s="123"/>
    </row>
    <row r="81" spans="2:3" ht="15.75" thickBot="1">
      <c r="B81" s="122"/>
      <c r="C81" s="123"/>
    </row>
    <row r="82" spans="2:3" ht="15.75" thickBot="1">
      <c r="B82" s="122"/>
      <c r="C82" s="123"/>
    </row>
    <row r="83" spans="2:3" ht="15.75" thickBot="1">
      <c r="B83" s="122"/>
      <c r="C83" s="123"/>
    </row>
    <row r="84" spans="2:3" ht="15.75" thickBot="1">
      <c r="B84" s="122"/>
      <c r="C84" s="123"/>
    </row>
    <row r="85" spans="2:3" ht="15.75" thickBot="1">
      <c r="B85" s="122"/>
      <c r="C85" s="123"/>
    </row>
    <row r="86" spans="2:3" ht="15.75" thickBot="1">
      <c r="B86" s="122"/>
      <c r="C86" s="123"/>
    </row>
    <row r="87" spans="2:3" ht="15.75" thickBot="1">
      <c r="B87" s="122"/>
      <c r="C87" s="123"/>
    </row>
    <row r="88" spans="2:3" ht="15.75" thickBot="1">
      <c r="B88" s="122"/>
      <c r="C88" s="123"/>
    </row>
    <row r="89" spans="2:3" ht="15.75" thickBot="1">
      <c r="B89" s="122"/>
      <c r="C89" s="123"/>
    </row>
    <row r="90" spans="2:3" ht="15.75" thickBot="1">
      <c r="B90" s="122"/>
      <c r="C90" s="123"/>
    </row>
    <row r="91" spans="2:3" ht="15.75" thickBot="1">
      <c r="B91" s="122"/>
      <c r="C91" s="123"/>
    </row>
    <row r="92" spans="2:3" ht="15.75" thickBot="1">
      <c r="B92" s="122"/>
      <c r="C92" s="123"/>
    </row>
    <row r="93" spans="2:3" ht="15.75" thickBot="1">
      <c r="B93" s="122"/>
      <c r="C93" s="123"/>
    </row>
    <row r="94" spans="2:3" ht="15.75" thickBot="1">
      <c r="B94" s="122"/>
      <c r="C94" s="123"/>
    </row>
    <row r="95" spans="2:3" ht="15.75" thickBot="1">
      <c r="B95" s="122"/>
      <c r="C95" s="123"/>
    </row>
    <row r="96" spans="2:3" ht="15.75" thickBot="1">
      <c r="B96" s="122"/>
      <c r="C96" s="123"/>
    </row>
    <row r="97" spans="2:3" ht="15.75" thickBot="1">
      <c r="B97" s="122"/>
      <c r="C97" s="123"/>
    </row>
    <row r="98" spans="2:3" ht="15.75" thickBot="1">
      <c r="B98" s="122"/>
      <c r="C98" s="123"/>
    </row>
    <row r="99" spans="2:3" ht="15.75" thickBot="1">
      <c r="B99" s="122"/>
      <c r="C99" s="123"/>
    </row>
    <row r="100" spans="2:3" ht="15.75" thickBot="1">
      <c r="B100" s="122"/>
      <c r="C100" s="123"/>
    </row>
    <row r="101" spans="2:3" ht="15.75" thickBot="1">
      <c r="B101" s="122"/>
      <c r="C101" s="123"/>
    </row>
    <row r="102" spans="2:3" ht="15.75" thickBot="1">
      <c r="B102" s="122"/>
      <c r="C102" s="123"/>
    </row>
    <row r="103" spans="2:3" ht="15.75" thickBot="1">
      <c r="B103" s="122"/>
      <c r="C103" s="123"/>
    </row>
    <row r="104" spans="2:3" ht="15.75" thickBot="1">
      <c r="B104" s="122"/>
      <c r="C104" s="123"/>
    </row>
    <row r="105" spans="2:3" ht="15.75" thickBot="1">
      <c r="B105" s="122"/>
      <c r="C105" s="123"/>
    </row>
    <row r="106" spans="2:3" ht="15.75" thickBot="1">
      <c r="B106" s="122"/>
      <c r="C106" s="123"/>
    </row>
    <row r="107" spans="2:3" ht="15.75" thickBot="1">
      <c r="B107" s="122"/>
      <c r="C107" s="123"/>
    </row>
    <row r="108" spans="2:3" ht="15.75" thickBot="1">
      <c r="B108" s="122"/>
      <c r="C108" s="123"/>
    </row>
    <row r="109" spans="2:3" ht="15.75" thickBot="1">
      <c r="B109" s="122"/>
      <c r="C109" s="123"/>
    </row>
  </sheetData>
  <mergeCells count="1">
    <mergeCell ref="C4:E4"/>
  </mergeCells>
  <hyperlinks>
    <hyperlink ref="A2" r:id="rId1"/>
  </hyperlinks>
  <pageMargins left="0.7" right="0.7" top="0.75" bottom="0.75" header="0.3" footer="0.3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8"/>
  <sheetViews>
    <sheetView zoomScale="110" zoomScaleNormal="110" workbookViewId="0">
      <selection activeCell="A4" sqref="A4"/>
    </sheetView>
  </sheetViews>
  <sheetFormatPr baseColWidth="10" defaultRowHeight="12.75"/>
  <cols>
    <col min="1" max="1" width="22" style="115" bestFit="1" customWidth="1"/>
    <col min="2" max="3" width="12" style="115"/>
    <col min="4" max="4" width="15.1640625" style="115" customWidth="1"/>
    <col min="5" max="5" width="19.33203125" style="115" customWidth="1"/>
    <col min="6" max="6" width="13.1640625" style="115" customWidth="1"/>
    <col min="7" max="7" width="18.5" style="115" bestFit="1" customWidth="1"/>
    <col min="8" max="8" width="11.33203125" style="115" bestFit="1" customWidth="1"/>
    <col min="9" max="9" width="13.83203125" style="115" bestFit="1" customWidth="1"/>
    <col min="10" max="10" width="14.6640625" style="115" customWidth="1"/>
    <col min="11" max="14" width="12" style="115"/>
    <col min="15" max="15" width="17.33203125" style="115" bestFit="1" customWidth="1"/>
    <col min="16" max="16384" width="12" style="115"/>
  </cols>
  <sheetData>
    <row r="1" spans="1:10">
      <c r="A1" s="83" t="s">
        <v>93</v>
      </c>
      <c r="B1" s="115" t="s">
        <v>242</v>
      </c>
    </row>
    <row r="2" spans="1:10">
      <c r="A2" s="163" t="s">
        <v>114</v>
      </c>
    </row>
    <row r="3" spans="1:10">
      <c r="A3" s="83" t="s">
        <v>16</v>
      </c>
    </row>
    <row r="4" spans="1:10">
      <c r="D4" s="761"/>
      <c r="E4" s="761"/>
      <c r="F4" s="761"/>
    </row>
    <row r="5" spans="1:10">
      <c r="A5" s="119"/>
      <c r="D5" s="121"/>
      <c r="E5" s="121"/>
      <c r="F5" s="121"/>
      <c r="G5" s="121"/>
      <c r="H5" s="121"/>
    </row>
    <row r="6" spans="1:10">
      <c r="A6" s="119"/>
      <c r="D6" s="121"/>
      <c r="E6" s="121"/>
      <c r="F6" s="121"/>
      <c r="G6" s="119"/>
      <c r="H6" s="84" t="s">
        <v>78</v>
      </c>
    </row>
    <row r="7" spans="1:10">
      <c r="A7" s="119"/>
      <c r="D7" s="119"/>
      <c r="E7" s="121"/>
      <c r="F7" s="121"/>
      <c r="G7" s="119"/>
      <c r="H7" s="119"/>
      <c r="I7" s="119"/>
    </row>
    <row r="8" spans="1:10" ht="33.75">
      <c r="A8" s="119"/>
      <c r="B8" s="299" t="s">
        <v>97</v>
      </c>
      <c r="C8" s="299" t="s">
        <v>116</v>
      </c>
      <c r="D8" s="299" t="s">
        <v>117</v>
      </c>
      <c r="E8" s="299" t="s">
        <v>240</v>
      </c>
      <c r="F8" s="299" t="s">
        <v>118</v>
      </c>
      <c r="G8" s="121"/>
      <c r="H8" s="119"/>
      <c r="I8" s="119"/>
      <c r="J8" s="119"/>
    </row>
    <row r="9" spans="1:10">
      <c r="A9" s="161"/>
      <c r="B9" s="355">
        <v>2015</v>
      </c>
      <c r="C9" s="355">
        <v>2002</v>
      </c>
      <c r="D9" s="356">
        <v>1006</v>
      </c>
      <c r="E9" s="357">
        <v>367.19</v>
      </c>
      <c r="F9" s="358">
        <v>5.4522181976633348</v>
      </c>
      <c r="H9" s="119"/>
      <c r="I9" s="119"/>
      <c r="J9" s="119"/>
    </row>
    <row r="10" spans="1:10">
      <c r="A10" s="161"/>
      <c r="B10" s="355">
        <v>2016</v>
      </c>
      <c r="C10" s="355">
        <v>1655</v>
      </c>
      <c r="D10" s="356">
        <v>886</v>
      </c>
      <c r="E10" s="357">
        <v>323.39</v>
      </c>
      <c r="F10" s="358">
        <v>5.1176597915829189</v>
      </c>
    </row>
    <row r="11" spans="1:10">
      <c r="A11" s="161"/>
      <c r="B11" s="355">
        <v>2017</v>
      </c>
      <c r="C11" s="356">
        <v>1722.975136</v>
      </c>
      <c r="D11" s="356">
        <v>854.13121909715835</v>
      </c>
      <c r="E11" s="357">
        <v>311.75789497046276</v>
      </c>
      <c r="F11" s="358">
        <v>5.5266447579883806</v>
      </c>
    </row>
    <row r="12" spans="1:10">
      <c r="A12" s="161"/>
      <c r="B12" s="359">
        <v>2018</v>
      </c>
      <c r="C12" s="360">
        <v>1400.067129</v>
      </c>
      <c r="D12" s="360">
        <v>884.67947123287672</v>
      </c>
      <c r="E12" s="361">
        <v>322.908007</v>
      </c>
      <c r="F12" s="362">
        <v>4.335808027826328</v>
      </c>
    </row>
    <row r="13" spans="1:10">
      <c r="A13" s="161"/>
      <c r="B13" s="359">
        <v>2019</v>
      </c>
      <c r="C13" s="360">
        <v>1096.2250079999999</v>
      </c>
      <c r="D13" s="360">
        <v>832.4441671232878</v>
      </c>
      <c r="E13" s="361">
        <v>303.84212100000002</v>
      </c>
      <c r="F13" s="362">
        <v>3.6078770263718631</v>
      </c>
    </row>
    <row r="14" spans="1:10">
      <c r="A14" s="161"/>
      <c r="B14" s="359">
        <v>2020</v>
      </c>
      <c r="C14" s="360">
        <v>837.04872799999987</v>
      </c>
      <c r="D14" s="360">
        <v>710.07200000000012</v>
      </c>
      <c r="E14" s="361">
        <v>259.17628000000002</v>
      </c>
      <c r="F14" s="362">
        <v>3.2296502133605736</v>
      </c>
    </row>
    <row r="15" spans="1:10">
      <c r="A15" s="161"/>
      <c r="B15" s="359">
        <v>2021</v>
      </c>
      <c r="C15" s="360">
        <v>628.31757599999992</v>
      </c>
      <c r="D15" s="360">
        <v>571.86616986301374</v>
      </c>
      <c r="E15" s="361">
        <v>208.73115200000001</v>
      </c>
      <c r="F15" s="362">
        <v>3.0101763439699689</v>
      </c>
    </row>
    <row r="16" spans="1:10">
      <c r="A16" s="161"/>
      <c r="B16" s="359">
        <v>2022</v>
      </c>
      <c r="C16" s="360">
        <v>473.82954299999994</v>
      </c>
      <c r="D16" s="360">
        <v>423.25488493150687</v>
      </c>
      <c r="E16" s="361">
        <v>154.488033</v>
      </c>
      <c r="F16" s="362">
        <v>3.0670954493931575</v>
      </c>
    </row>
    <row r="17" spans="1:17">
      <c r="A17" s="161"/>
      <c r="B17" s="359">
        <v>2023</v>
      </c>
      <c r="C17" s="360">
        <v>353.60369999999995</v>
      </c>
      <c r="D17" s="360">
        <v>329.3858712328767</v>
      </c>
      <c r="E17" s="361">
        <v>120.225843</v>
      </c>
      <c r="F17" s="362">
        <v>2.9411621592871673</v>
      </c>
    </row>
    <row r="18" spans="1:17">
      <c r="A18" s="161"/>
      <c r="B18" s="359">
        <v>2024</v>
      </c>
      <c r="C18" s="360">
        <v>262.15128299999992</v>
      </c>
      <c r="D18" s="360">
        <v>250.55456712328768</v>
      </c>
      <c r="E18" s="361">
        <v>91.452416999999997</v>
      </c>
      <c r="F18" s="362">
        <v>2.8665320349051018</v>
      </c>
    </row>
    <row r="19" spans="1:17">
      <c r="A19" s="161"/>
      <c r="B19" s="359">
        <v>2025</v>
      </c>
      <c r="C19" s="360">
        <v>192.69276499999992</v>
      </c>
      <c r="D19" s="360">
        <v>190.29730958904108</v>
      </c>
      <c r="E19" s="361">
        <v>69.458517999999998</v>
      </c>
      <c r="F19" s="362">
        <v>2.774213596091986</v>
      </c>
    </row>
    <row r="20" spans="1:17">
      <c r="A20" s="161"/>
      <c r="B20" s="359">
        <v>2026</v>
      </c>
      <c r="C20" s="360">
        <v>141.26235999999992</v>
      </c>
      <c r="D20" s="360">
        <v>140.90521917808218</v>
      </c>
      <c r="E20" s="361">
        <v>51.430405</v>
      </c>
      <c r="F20" s="362">
        <v>2.746670184689386</v>
      </c>
      <c r="P20" s="125"/>
      <c r="Q20" s="125"/>
    </row>
    <row r="21" spans="1:17">
      <c r="A21" s="161"/>
      <c r="B21" s="359">
        <v>2027</v>
      </c>
      <c r="C21" s="360">
        <v>101.80773699999992</v>
      </c>
      <c r="D21" s="360">
        <v>108.09485753424657</v>
      </c>
      <c r="E21" s="361">
        <v>39.454622999999998</v>
      </c>
      <c r="F21" s="362">
        <v>2.5803753593083356</v>
      </c>
    </row>
    <row r="22" spans="1:17">
      <c r="A22" s="161"/>
      <c r="B22" s="359">
        <v>2028</v>
      </c>
      <c r="C22" s="360">
        <v>74.886071999999913</v>
      </c>
      <c r="D22" s="360">
        <v>73.757986301369868</v>
      </c>
      <c r="E22" s="361">
        <v>26.921665000000001</v>
      </c>
      <c r="F22" s="362">
        <v>2.7816285508344269</v>
      </c>
      <c r="P22" s="126"/>
    </row>
    <row r="23" spans="1:17">
      <c r="A23" s="161"/>
      <c r="B23" s="359">
        <v>2029</v>
      </c>
      <c r="C23" s="360">
        <v>54.486442999999909</v>
      </c>
      <c r="D23" s="360">
        <v>55.889394520547945</v>
      </c>
      <c r="E23" s="361">
        <v>20.399629000000001</v>
      </c>
      <c r="F23" s="362">
        <v>2.6709526433054203</v>
      </c>
      <c r="P23" s="127"/>
    </row>
    <row r="24" spans="1:17">
      <c r="A24" s="161"/>
      <c r="B24" s="359">
        <v>2030</v>
      </c>
      <c r="C24" s="360">
        <v>37.965532999999908</v>
      </c>
      <c r="D24" s="360">
        <v>45.262767123287674</v>
      </c>
      <c r="E24" s="361">
        <v>16.520910000000001</v>
      </c>
      <c r="F24" s="362">
        <v>2.298029164253053</v>
      </c>
    </row>
    <row r="25" spans="1:17">
      <c r="A25" s="161"/>
      <c r="B25" s="359">
        <v>2031</v>
      </c>
      <c r="C25" s="360">
        <v>25.169531999999908</v>
      </c>
      <c r="D25" s="360">
        <v>35.057536986301372</v>
      </c>
      <c r="E25" s="361">
        <v>12.796001</v>
      </c>
      <c r="F25" s="362">
        <v>1.9669842163969748</v>
      </c>
      <c r="P25" s="128"/>
    </row>
    <row r="26" spans="1:17">
      <c r="A26" s="161"/>
      <c r="B26" s="359">
        <v>2032</v>
      </c>
      <c r="C26" s="360">
        <v>14.668046999999907</v>
      </c>
      <c r="D26" s="360">
        <v>28.771191780821919</v>
      </c>
      <c r="E26" s="361">
        <v>10.501485000000001</v>
      </c>
      <c r="F26" s="362">
        <v>1.3967593154682321</v>
      </c>
    </row>
    <row r="27" spans="1:17">
      <c r="A27" s="164"/>
      <c r="B27" s="359">
        <v>2033</v>
      </c>
      <c r="C27" s="360">
        <v>8.8099229999999071</v>
      </c>
      <c r="D27" s="360">
        <v>16.049654794520546</v>
      </c>
      <c r="E27" s="361">
        <v>5.8581240000000001</v>
      </c>
      <c r="F27" s="362">
        <v>1.5038812766680778</v>
      </c>
    </row>
    <row r="28" spans="1:17">
      <c r="B28" s="129"/>
      <c r="C28" s="142"/>
      <c r="D28" s="142"/>
      <c r="E28" s="160"/>
      <c r="F28" s="143"/>
    </row>
    <row r="29" spans="1:17">
      <c r="B29" s="129"/>
      <c r="C29" s="142"/>
      <c r="D29" s="142"/>
      <c r="E29" s="160"/>
      <c r="F29" s="143"/>
    </row>
    <row r="30" spans="1:17">
      <c r="C30" s="142"/>
      <c r="D30" s="142"/>
      <c r="F30" s="143"/>
    </row>
    <row r="31" spans="1:17">
      <c r="A31" s="363" t="s">
        <v>243</v>
      </c>
      <c r="C31" s="142"/>
      <c r="D31" s="142"/>
      <c r="F31" s="143"/>
    </row>
    <row r="32" spans="1:17">
      <c r="C32" s="142"/>
      <c r="D32" s="142"/>
      <c r="F32" s="143"/>
    </row>
    <row r="49" spans="2:4" ht="13.5" thickBot="1">
      <c r="B49" s="762"/>
      <c r="C49" s="762"/>
      <c r="D49" s="762"/>
    </row>
    <row r="50" spans="2:4" ht="15.75" thickBot="1">
      <c r="B50" s="122"/>
      <c r="C50" s="122"/>
      <c r="D50" s="123"/>
    </row>
    <row r="51" spans="2:4" ht="15.75" thickBot="1">
      <c r="B51" s="122"/>
      <c r="C51" s="122"/>
      <c r="D51" s="123"/>
    </row>
    <row r="52" spans="2:4" ht="15.75" thickBot="1">
      <c r="B52" s="122"/>
      <c r="C52" s="122"/>
      <c r="D52" s="123"/>
    </row>
    <row r="53" spans="2:4" ht="15.75" thickBot="1">
      <c r="B53" s="122"/>
      <c r="C53" s="122"/>
      <c r="D53" s="123"/>
    </row>
    <row r="54" spans="2:4" ht="15.75" thickBot="1">
      <c r="B54" s="122"/>
      <c r="C54" s="122"/>
      <c r="D54" s="123"/>
    </row>
    <row r="55" spans="2:4" ht="15.75" thickBot="1">
      <c r="B55" s="122"/>
      <c r="C55" s="122"/>
      <c r="D55" s="123"/>
    </row>
    <row r="56" spans="2:4" ht="15.75" thickBot="1">
      <c r="B56" s="122"/>
      <c r="C56" s="122"/>
      <c r="D56" s="123"/>
    </row>
    <row r="57" spans="2:4" ht="15.75" thickBot="1">
      <c r="B57" s="122"/>
      <c r="C57" s="122"/>
      <c r="D57" s="123"/>
    </row>
    <row r="58" spans="2:4" ht="15.75" thickBot="1">
      <c r="B58" s="122"/>
      <c r="C58" s="122"/>
      <c r="D58" s="123"/>
    </row>
    <row r="59" spans="2:4" ht="15.75" thickBot="1">
      <c r="B59" s="122"/>
      <c r="C59" s="122"/>
      <c r="D59" s="123"/>
    </row>
    <row r="60" spans="2:4" ht="15.75" thickBot="1">
      <c r="B60" s="122"/>
      <c r="C60" s="122"/>
      <c r="D60" s="123"/>
    </row>
    <row r="61" spans="2:4" ht="15.75" thickBot="1">
      <c r="B61" s="122"/>
      <c r="C61" s="122"/>
      <c r="D61" s="123"/>
    </row>
    <row r="62" spans="2:4" ht="15.75" thickBot="1">
      <c r="B62" s="122"/>
      <c r="C62" s="122"/>
      <c r="D62" s="123"/>
    </row>
    <row r="63" spans="2:4" ht="15.75" thickBot="1">
      <c r="B63" s="122"/>
      <c r="C63" s="122"/>
      <c r="D63" s="123"/>
    </row>
    <row r="64" spans="2:4" ht="15.75" thickBot="1">
      <c r="B64" s="122"/>
      <c r="C64" s="122"/>
      <c r="D64" s="123"/>
    </row>
    <row r="65" spans="2:4" ht="15.75" thickBot="1">
      <c r="B65" s="122"/>
      <c r="C65" s="122"/>
      <c r="D65" s="123"/>
    </row>
    <row r="66" spans="2:4" ht="15.75" thickBot="1">
      <c r="B66" s="122"/>
      <c r="C66" s="122"/>
      <c r="D66" s="123"/>
    </row>
    <row r="67" spans="2:4" ht="15.75" thickBot="1">
      <c r="B67" s="122"/>
      <c r="C67" s="122"/>
      <c r="D67" s="123"/>
    </row>
    <row r="68" spans="2:4" ht="15.75" thickBot="1">
      <c r="B68" s="122"/>
      <c r="C68" s="122"/>
      <c r="D68" s="123"/>
    </row>
    <row r="69" spans="2:4" ht="15.75" thickBot="1">
      <c r="B69" s="122"/>
      <c r="C69" s="122"/>
      <c r="D69" s="123"/>
    </row>
    <row r="70" spans="2:4" ht="15.75" thickBot="1">
      <c r="B70" s="122"/>
      <c r="C70" s="122"/>
      <c r="D70" s="123"/>
    </row>
    <row r="71" spans="2:4" ht="15.75" thickBot="1">
      <c r="B71" s="122"/>
      <c r="C71" s="122"/>
      <c r="D71" s="123"/>
    </row>
    <row r="72" spans="2:4" ht="15.75" thickBot="1">
      <c r="B72" s="122"/>
      <c r="C72" s="122"/>
      <c r="D72" s="123"/>
    </row>
    <row r="73" spans="2:4" ht="15.75" thickBot="1">
      <c r="B73" s="122"/>
      <c r="C73" s="122"/>
      <c r="D73" s="123"/>
    </row>
    <row r="74" spans="2:4" ht="15.75" thickBot="1">
      <c r="B74" s="122"/>
      <c r="C74" s="122"/>
      <c r="D74" s="123"/>
    </row>
    <row r="75" spans="2:4" ht="15.75" thickBot="1">
      <c r="B75" s="122"/>
      <c r="C75" s="122"/>
      <c r="D75" s="123"/>
    </row>
    <row r="76" spans="2:4" ht="15.75" thickBot="1">
      <c r="B76" s="122"/>
      <c r="C76" s="122"/>
      <c r="D76" s="123"/>
    </row>
    <row r="77" spans="2:4" ht="15.75" thickBot="1">
      <c r="B77" s="122"/>
      <c r="C77" s="122"/>
      <c r="D77" s="123"/>
    </row>
    <row r="78" spans="2:4" ht="15.75" thickBot="1">
      <c r="B78" s="122"/>
      <c r="C78" s="122"/>
      <c r="D78" s="123"/>
    </row>
    <row r="79" spans="2:4" ht="15.75" thickBot="1">
      <c r="B79" s="122"/>
      <c r="C79" s="122"/>
      <c r="D79" s="123"/>
    </row>
    <row r="80" spans="2:4" ht="15.75" thickBot="1">
      <c r="B80" s="122"/>
      <c r="C80" s="122"/>
      <c r="D80" s="123"/>
    </row>
    <row r="81" spans="2:4" ht="15.75" thickBot="1">
      <c r="B81" s="122"/>
      <c r="C81" s="122"/>
      <c r="D81" s="123"/>
    </row>
    <row r="82" spans="2:4" ht="15.75" thickBot="1">
      <c r="B82" s="122"/>
      <c r="C82" s="122"/>
      <c r="D82" s="123"/>
    </row>
    <row r="83" spans="2:4" ht="15.75" thickBot="1">
      <c r="B83" s="122"/>
      <c r="C83" s="122"/>
      <c r="D83" s="123"/>
    </row>
    <row r="84" spans="2:4" ht="15.75" thickBot="1">
      <c r="B84" s="122"/>
      <c r="C84" s="122"/>
      <c r="D84" s="123"/>
    </row>
    <row r="85" spans="2:4" ht="15.75" thickBot="1">
      <c r="B85" s="122"/>
      <c r="C85" s="122"/>
      <c r="D85" s="123"/>
    </row>
    <row r="86" spans="2:4" ht="15.75" thickBot="1">
      <c r="B86" s="122"/>
      <c r="C86" s="122"/>
      <c r="D86" s="123"/>
    </row>
    <row r="87" spans="2:4" ht="15.75" thickBot="1">
      <c r="B87" s="122"/>
      <c r="C87" s="122"/>
      <c r="D87" s="123"/>
    </row>
    <row r="88" spans="2:4" ht="15.75" thickBot="1">
      <c r="B88" s="122"/>
      <c r="C88" s="122"/>
      <c r="D88" s="123"/>
    </row>
  </sheetData>
  <mergeCells count="2">
    <mergeCell ref="D4:F4"/>
    <mergeCell ref="B49:D4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zoomScale="110" zoomScaleNormal="110" workbookViewId="0">
      <selection activeCell="A4" sqref="A4"/>
    </sheetView>
  </sheetViews>
  <sheetFormatPr baseColWidth="10" defaultRowHeight="15"/>
  <cols>
    <col min="1" max="1" width="21.6640625" style="311" customWidth="1"/>
    <col min="2" max="2" width="14.33203125" style="311" bestFit="1" customWidth="1"/>
    <col min="3" max="3" width="14.6640625" style="311" customWidth="1"/>
    <col min="4" max="4" width="18.5" style="311" customWidth="1"/>
    <col min="5" max="14" width="12" style="311"/>
    <col min="15" max="15" width="4.6640625" style="311" customWidth="1"/>
    <col min="16" max="20" width="12" style="311"/>
    <col min="21" max="21" width="18.5" style="311" bestFit="1" customWidth="1"/>
    <col min="22" max="22" width="19.5" style="311" bestFit="1" customWidth="1"/>
    <col min="23" max="16384" width="12" style="311"/>
  </cols>
  <sheetData>
    <row r="1" spans="1:16">
      <c r="A1" s="25" t="s">
        <v>119</v>
      </c>
      <c r="N1" s="312"/>
      <c r="O1" s="312"/>
      <c r="P1" s="312"/>
    </row>
    <row r="2" spans="1:16">
      <c r="A2" s="389" t="s">
        <v>226</v>
      </c>
      <c r="N2" s="312"/>
      <c r="O2" s="312"/>
      <c r="P2" s="312"/>
    </row>
    <row r="3" spans="1:16">
      <c r="A3" s="25" t="s">
        <v>120</v>
      </c>
      <c r="N3" s="312"/>
      <c r="O3" s="312"/>
      <c r="P3" s="312"/>
    </row>
    <row r="4" spans="1:16">
      <c r="A4" s="312"/>
      <c r="D4" s="312"/>
      <c r="E4" s="312"/>
      <c r="F4" s="313" t="s">
        <v>121</v>
      </c>
      <c r="N4" s="312"/>
      <c r="O4" s="312"/>
      <c r="P4" s="312"/>
    </row>
    <row r="5" spans="1:16">
      <c r="A5" s="763" t="s">
        <v>122</v>
      </c>
      <c r="B5" s="763"/>
      <c r="C5" s="763"/>
      <c r="D5" s="763"/>
      <c r="N5" s="312"/>
      <c r="O5" s="312"/>
      <c r="P5" s="312"/>
    </row>
    <row r="6" spans="1:16">
      <c r="A6" s="364"/>
      <c r="B6" s="365"/>
      <c r="C6" s="365"/>
      <c r="D6" s="365"/>
      <c r="N6" s="312"/>
      <c r="O6" s="312"/>
      <c r="P6" s="312"/>
    </row>
    <row r="7" spans="1:16">
      <c r="A7" s="366" t="s">
        <v>97</v>
      </c>
      <c r="B7" s="366" t="s">
        <v>123</v>
      </c>
      <c r="C7" s="366" t="s">
        <v>124</v>
      </c>
      <c r="D7" s="367" t="s">
        <v>125</v>
      </c>
      <c r="N7" s="312"/>
      <c r="O7" s="312"/>
      <c r="P7" s="312"/>
    </row>
    <row r="8" spans="1:16">
      <c r="A8" s="764">
        <v>2015</v>
      </c>
      <c r="B8" s="368" t="s">
        <v>126</v>
      </c>
      <c r="C8" s="369">
        <v>82574.973768945973</v>
      </c>
      <c r="D8" s="369">
        <v>30912</v>
      </c>
      <c r="E8" s="315"/>
      <c r="N8" s="312"/>
      <c r="O8" s="312"/>
      <c r="P8" s="312"/>
    </row>
    <row r="9" spans="1:16">
      <c r="A9" s="764"/>
      <c r="B9" s="368" t="s">
        <v>203</v>
      </c>
      <c r="C9" s="369">
        <v>100265.08501119931</v>
      </c>
      <c r="D9" s="369">
        <v>50343</v>
      </c>
      <c r="E9" s="315"/>
      <c r="N9" s="312"/>
      <c r="O9" s="312"/>
      <c r="P9" s="312"/>
    </row>
    <row r="10" spans="1:16">
      <c r="A10" s="764"/>
      <c r="B10" s="368" t="s">
        <v>127</v>
      </c>
      <c r="C10" s="369">
        <v>22265.655726308123</v>
      </c>
      <c r="D10" s="369">
        <v>2851</v>
      </c>
      <c r="E10" s="315"/>
      <c r="N10" s="312"/>
      <c r="O10" s="312"/>
      <c r="P10" s="312"/>
    </row>
    <row r="11" spans="1:16">
      <c r="A11" s="765"/>
      <c r="B11" s="370" t="s">
        <v>128</v>
      </c>
      <c r="C11" s="371">
        <v>16232</v>
      </c>
      <c r="D11" s="372">
        <v>0</v>
      </c>
      <c r="N11" s="312"/>
      <c r="O11" s="312"/>
      <c r="P11" s="312"/>
    </row>
    <row r="12" spans="1:16">
      <c r="A12" s="766">
        <v>2016</v>
      </c>
      <c r="B12" s="373" t="s">
        <v>126</v>
      </c>
      <c r="C12" s="369">
        <v>90289</v>
      </c>
      <c r="D12" s="369">
        <v>32966</v>
      </c>
      <c r="E12" s="315"/>
      <c r="N12" s="312"/>
      <c r="O12" s="312"/>
      <c r="P12" s="312"/>
    </row>
    <row r="13" spans="1:16">
      <c r="A13" s="764"/>
      <c r="B13" s="368" t="s">
        <v>203</v>
      </c>
      <c r="C13" s="369">
        <v>94823</v>
      </c>
      <c r="D13" s="369">
        <v>38095</v>
      </c>
      <c r="E13" s="315"/>
      <c r="N13" s="312"/>
      <c r="O13" s="312"/>
      <c r="P13" s="312"/>
    </row>
    <row r="14" spans="1:16">
      <c r="A14" s="764"/>
      <c r="B14" s="368" t="s">
        <v>127</v>
      </c>
      <c r="C14" s="369">
        <v>20825</v>
      </c>
      <c r="D14" s="369">
        <v>1014</v>
      </c>
      <c r="E14" s="315"/>
      <c r="N14" s="312"/>
      <c r="O14" s="312"/>
      <c r="P14" s="312"/>
    </row>
    <row r="15" spans="1:16">
      <c r="A15" s="765"/>
      <c r="B15" s="370" t="s">
        <v>128</v>
      </c>
      <c r="C15" s="371">
        <v>14400</v>
      </c>
      <c r="D15" s="371">
        <v>0</v>
      </c>
      <c r="N15" s="312"/>
      <c r="O15" s="312"/>
      <c r="P15" s="312"/>
    </row>
    <row r="16" spans="1:16">
      <c r="A16" s="766">
        <v>2017</v>
      </c>
      <c r="B16" s="373" t="s">
        <v>126</v>
      </c>
      <c r="C16" s="369">
        <v>95316</v>
      </c>
      <c r="D16" s="369">
        <v>33845</v>
      </c>
      <c r="E16" s="312"/>
      <c r="F16" s="312"/>
      <c r="G16" s="312"/>
      <c r="H16" s="312"/>
      <c r="I16" s="312"/>
      <c r="J16" s="312"/>
      <c r="K16" s="312"/>
      <c r="L16" s="312"/>
      <c r="M16" s="312"/>
      <c r="N16" s="312"/>
      <c r="O16" s="312"/>
      <c r="P16" s="312"/>
    </row>
    <row r="17" spans="1:13">
      <c r="A17" s="764"/>
      <c r="B17" s="368" t="s">
        <v>203</v>
      </c>
      <c r="C17" s="369">
        <v>98022</v>
      </c>
      <c r="D17" s="369">
        <v>20829</v>
      </c>
      <c r="E17" s="312"/>
      <c r="F17" s="312"/>
      <c r="G17" s="312"/>
      <c r="H17" s="312"/>
      <c r="I17" s="312"/>
      <c r="J17" s="312"/>
      <c r="K17" s="312"/>
      <c r="L17" s="312"/>
      <c r="M17" s="312"/>
    </row>
    <row r="18" spans="1:13">
      <c r="A18" s="764"/>
      <c r="B18" s="368" t="s">
        <v>127</v>
      </c>
      <c r="C18" s="369">
        <v>24797</v>
      </c>
      <c r="D18" s="369">
        <v>2451</v>
      </c>
      <c r="E18" s="312"/>
      <c r="F18" s="312"/>
      <c r="G18" s="312"/>
      <c r="H18" s="312"/>
      <c r="I18" s="312"/>
      <c r="J18" s="312"/>
      <c r="K18" s="312"/>
      <c r="L18" s="312"/>
      <c r="M18" s="312"/>
    </row>
    <row r="19" spans="1:13">
      <c r="A19" s="765"/>
      <c r="B19" s="370" t="s">
        <v>128</v>
      </c>
      <c r="C19" s="371">
        <v>13564</v>
      </c>
      <c r="D19" s="371">
        <v>208</v>
      </c>
      <c r="E19" s="312"/>
      <c r="F19" s="312"/>
      <c r="G19" s="312"/>
      <c r="H19" s="312"/>
      <c r="I19" s="312"/>
      <c r="J19" s="312"/>
      <c r="K19" s="312"/>
      <c r="L19" s="312"/>
      <c r="M19" s="312"/>
    </row>
    <row r="20" spans="1:13">
      <c r="A20" s="374"/>
      <c r="B20" s="374" t="s">
        <v>268</v>
      </c>
      <c r="C20" s="375">
        <v>18691</v>
      </c>
      <c r="D20" s="375">
        <v>755</v>
      </c>
      <c r="E20" s="312"/>
      <c r="F20" s="312"/>
      <c r="G20" s="312"/>
      <c r="H20" s="312"/>
      <c r="I20" s="312"/>
      <c r="J20" s="312"/>
      <c r="K20" s="312"/>
      <c r="L20" s="312"/>
      <c r="M20" s="312"/>
    </row>
    <row r="21" spans="1:13">
      <c r="B21" s="316"/>
      <c r="C21" s="316"/>
    </row>
    <row r="22" spans="1:13">
      <c r="B22" s="312"/>
      <c r="C22" s="312"/>
    </row>
    <row r="28" spans="1:13"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</row>
    <row r="29" spans="1:13">
      <c r="A29" s="314"/>
      <c r="B29" s="314"/>
      <c r="C29" s="314"/>
      <c r="D29" s="314"/>
      <c r="E29" s="314"/>
      <c r="F29" s="314"/>
      <c r="G29" s="314"/>
      <c r="H29" s="314"/>
      <c r="I29" s="314"/>
      <c r="J29" s="314"/>
      <c r="K29" s="314"/>
      <c r="L29" s="314"/>
    </row>
    <row r="30" spans="1:13">
      <c r="A30" s="317"/>
      <c r="B30" s="312"/>
      <c r="C30" s="312"/>
      <c r="D30" s="314"/>
      <c r="E30" s="318"/>
      <c r="F30" s="318"/>
      <c r="G30" s="318"/>
      <c r="H30" s="318"/>
      <c r="I30" s="318"/>
      <c r="J30" s="318"/>
      <c r="K30" s="318"/>
      <c r="L30" s="318"/>
    </row>
    <row r="31" spans="1:13">
      <c r="A31" s="319"/>
      <c r="B31" s="320"/>
      <c r="C31" s="320"/>
      <c r="D31" s="314"/>
    </row>
    <row r="32" spans="1:13">
      <c r="A32" s="319"/>
      <c r="B32" s="320"/>
      <c r="C32" s="320"/>
      <c r="D32" s="314"/>
    </row>
  </sheetData>
  <mergeCells count="4">
    <mergeCell ref="A5:D5"/>
    <mergeCell ref="A8:A11"/>
    <mergeCell ref="A12:A15"/>
    <mergeCell ref="A16:A19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1"/>
  <sheetViews>
    <sheetView zoomScaleNormal="100" workbookViewId="0">
      <selection activeCell="A4" sqref="A4"/>
    </sheetView>
  </sheetViews>
  <sheetFormatPr baseColWidth="10" defaultRowHeight="15"/>
  <cols>
    <col min="1" max="1" width="21.6640625" style="311" customWidth="1"/>
    <col min="2" max="2" width="14.33203125" style="311" bestFit="1" customWidth="1"/>
    <col min="3" max="3" width="14.6640625" style="311" customWidth="1"/>
    <col min="4" max="4" width="18.5" style="311" customWidth="1"/>
    <col min="5" max="14" width="12" style="311"/>
    <col min="15" max="15" width="4.6640625" style="311" customWidth="1"/>
    <col min="16" max="20" width="12" style="311"/>
    <col min="21" max="21" width="18.5" style="311" bestFit="1" customWidth="1"/>
    <col min="22" max="22" width="19.5" style="311" bestFit="1" customWidth="1"/>
    <col min="23" max="16384" width="12" style="311"/>
  </cols>
  <sheetData>
    <row r="1" spans="1:16">
      <c r="A1" s="25" t="s">
        <v>129</v>
      </c>
      <c r="N1" s="312"/>
      <c r="O1" s="312"/>
      <c r="P1" s="312"/>
    </row>
    <row r="2" spans="1:16">
      <c r="A2" s="389" t="s">
        <v>226</v>
      </c>
      <c r="N2" s="312"/>
      <c r="O2" s="312"/>
      <c r="P2" s="312"/>
    </row>
    <row r="3" spans="1:16">
      <c r="A3" s="25" t="s">
        <v>120</v>
      </c>
      <c r="N3" s="312"/>
      <c r="O3" s="312"/>
      <c r="P3" s="312"/>
    </row>
    <row r="4" spans="1:16">
      <c r="B4" s="312"/>
      <c r="C4" s="312"/>
      <c r="F4" s="84" t="s">
        <v>130</v>
      </c>
    </row>
    <row r="5" spans="1:16">
      <c r="A5" s="763" t="s">
        <v>131</v>
      </c>
      <c r="B5" s="763"/>
      <c r="C5" s="763"/>
      <c r="D5" s="763"/>
    </row>
    <row r="6" spans="1:16">
      <c r="A6" s="365"/>
      <c r="B6" s="365"/>
      <c r="C6" s="365"/>
      <c r="D6" s="365"/>
    </row>
    <row r="7" spans="1:16">
      <c r="A7" s="366" t="s">
        <v>97</v>
      </c>
      <c r="B7" s="366" t="s">
        <v>123</v>
      </c>
      <c r="C7" s="366" t="s">
        <v>124</v>
      </c>
      <c r="D7" s="367" t="s">
        <v>125</v>
      </c>
      <c r="F7" s="320"/>
      <c r="G7" s="312"/>
    </row>
    <row r="8" spans="1:16">
      <c r="A8" s="764">
        <v>2015</v>
      </c>
      <c r="B8" s="368" t="s">
        <v>126</v>
      </c>
      <c r="C8" s="369">
        <v>15161</v>
      </c>
      <c r="D8" s="369">
        <v>15103</v>
      </c>
      <c r="E8" s="321"/>
      <c r="F8" s="322"/>
      <c r="G8" s="322"/>
      <c r="H8" s="323"/>
      <c r="I8" s="323"/>
    </row>
    <row r="9" spans="1:16">
      <c r="A9" s="764"/>
      <c r="B9" s="368" t="s">
        <v>203</v>
      </c>
      <c r="C9" s="369">
        <v>21489</v>
      </c>
      <c r="D9" s="369">
        <v>21489</v>
      </c>
      <c r="E9" s="321"/>
      <c r="F9" s="322"/>
      <c r="G9" s="322"/>
      <c r="H9" s="323"/>
      <c r="I9" s="323"/>
    </row>
    <row r="10" spans="1:16">
      <c r="A10" s="764"/>
      <c r="B10" s="368" t="s">
        <v>127</v>
      </c>
      <c r="C10" s="369">
        <v>4392</v>
      </c>
      <c r="D10" s="369">
        <v>4662</v>
      </c>
      <c r="E10" s="321"/>
      <c r="F10" s="322"/>
      <c r="G10" s="322"/>
      <c r="H10" s="323"/>
    </row>
    <row r="11" spans="1:16">
      <c r="A11" s="765"/>
      <c r="B11" s="370" t="s">
        <v>128</v>
      </c>
      <c r="C11" s="371">
        <v>0</v>
      </c>
      <c r="D11" s="372">
        <v>0</v>
      </c>
      <c r="F11" s="322"/>
      <c r="H11" s="323"/>
    </row>
    <row r="12" spans="1:16">
      <c r="A12" s="766">
        <v>2016</v>
      </c>
      <c r="B12" s="373" t="s">
        <v>126</v>
      </c>
      <c r="C12" s="369">
        <v>17633</v>
      </c>
      <c r="D12" s="369">
        <v>11029</v>
      </c>
      <c r="E12" s="321"/>
      <c r="F12" s="322"/>
      <c r="G12" s="322"/>
      <c r="H12" s="323"/>
    </row>
    <row r="13" spans="1:16">
      <c r="A13" s="764"/>
      <c r="B13" s="368" t="s">
        <v>203</v>
      </c>
      <c r="C13" s="369">
        <v>19670</v>
      </c>
      <c r="D13" s="369">
        <v>10597</v>
      </c>
      <c r="E13" s="321"/>
      <c r="F13" s="322"/>
      <c r="G13" s="322"/>
      <c r="H13" s="323"/>
    </row>
    <row r="14" spans="1:16">
      <c r="A14" s="764"/>
      <c r="B14" s="368" t="s">
        <v>127</v>
      </c>
      <c r="C14" s="369">
        <v>7165</v>
      </c>
      <c r="D14" s="369">
        <v>2792</v>
      </c>
      <c r="E14" s="321"/>
      <c r="F14" s="322"/>
      <c r="G14" s="322"/>
      <c r="H14" s="323"/>
    </row>
    <row r="15" spans="1:16">
      <c r="A15" s="765"/>
      <c r="B15" s="370" t="s">
        <v>128</v>
      </c>
      <c r="C15" s="371">
        <v>1821</v>
      </c>
      <c r="D15" s="371">
        <v>0</v>
      </c>
      <c r="E15" s="321"/>
      <c r="F15" s="322"/>
      <c r="G15" s="322"/>
      <c r="H15" s="323"/>
    </row>
    <row r="16" spans="1:16">
      <c r="A16" s="766">
        <v>2017</v>
      </c>
      <c r="B16" s="373" t="s">
        <v>126</v>
      </c>
      <c r="C16" s="369">
        <v>23662</v>
      </c>
      <c r="D16" s="369">
        <v>216</v>
      </c>
    </row>
    <row r="17" spans="1:8">
      <c r="A17" s="764"/>
      <c r="B17" s="368" t="s">
        <v>203</v>
      </c>
      <c r="C17" s="369">
        <v>60184</v>
      </c>
      <c r="D17" s="369">
        <v>0</v>
      </c>
    </row>
    <row r="18" spans="1:8">
      <c r="A18" s="764"/>
      <c r="B18" s="368" t="s">
        <v>127</v>
      </c>
      <c r="C18" s="369">
        <v>8390</v>
      </c>
      <c r="D18" s="369">
        <v>839</v>
      </c>
    </row>
    <row r="19" spans="1:8">
      <c r="A19" s="765"/>
      <c r="B19" s="370" t="s">
        <v>128</v>
      </c>
      <c r="C19" s="371">
        <v>3445</v>
      </c>
      <c r="D19" s="371">
        <v>166</v>
      </c>
    </row>
    <row r="23" spans="1:8">
      <c r="A23" s="37"/>
    </row>
    <row r="24" spans="1:8">
      <c r="A24" s="37"/>
      <c r="B24" s="324"/>
      <c r="C24" s="324"/>
      <c r="D24" s="324"/>
    </row>
    <row r="25" spans="1:8">
      <c r="A25" s="37"/>
      <c r="B25" s="324"/>
      <c r="C25" s="324"/>
      <c r="D25" s="324"/>
    </row>
    <row r="26" spans="1:8">
      <c r="A26" s="37"/>
      <c r="B26" s="324"/>
      <c r="C26" s="324"/>
      <c r="D26" s="324"/>
    </row>
    <row r="27" spans="1:8">
      <c r="A27" s="37"/>
      <c r="B27" s="324"/>
      <c r="C27" s="324"/>
      <c r="D27" s="324"/>
    </row>
    <row r="28" spans="1:8">
      <c r="A28" s="37"/>
    </row>
    <row r="29" spans="1:8">
      <c r="A29" s="37"/>
    </row>
    <row r="30" spans="1:8">
      <c r="A30" s="37"/>
    </row>
    <row r="31" spans="1:8">
      <c r="A31" s="37"/>
      <c r="H31" s="325"/>
    </row>
    <row r="111" spans="1:14">
      <c r="A111" s="311" t="s">
        <v>132</v>
      </c>
      <c r="B111" s="311" t="s">
        <v>133</v>
      </c>
      <c r="C111" s="311" t="s">
        <v>134</v>
      </c>
      <c r="D111" s="311" t="s">
        <v>135</v>
      </c>
      <c r="F111" s="311" t="s">
        <v>136</v>
      </c>
      <c r="G111" s="311" t="s">
        <v>137</v>
      </c>
      <c r="H111" s="311" t="s">
        <v>138</v>
      </c>
      <c r="I111" s="311" t="s">
        <v>139</v>
      </c>
      <c r="J111" s="311" t="s">
        <v>140</v>
      </c>
      <c r="K111" s="311" t="s">
        <v>141</v>
      </c>
      <c r="L111" s="311" t="s">
        <v>142</v>
      </c>
      <c r="M111" s="311" t="s">
        <v>143</v>
      </c>
    </row>
    <row r="112" spans="1:14">
      <c r="A112" s="311" t="s">
        <v>144</v>
      </c>
      <c r="B112" s="326"/>
      <c r="C112" s="326"/>
      <c r="D112" s="326"/>
      <c r="E112" s="326"/>
      <c r="F112" s="326"/>
      <c r="G112" s="326"/>
      <c r="H112" s="326"/>
      <c r="I112" s="326"/>
      <c r="J112" s="326"/>
      <c r="K112" s="326"/>
      <c r="L112" s="326"/>
      <c r="M112" s="326"/>
      <c r="N112" s="326"/>
    </row>
    <row r="113" spans="1:14">
      <c r="A113" s="311" t="s">
        <v>145</v>
      </c>
      <c r="B113" s="326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6"/>
      <c r="N113" s="326"/>
    </row>
    <row r="114" spans="1:14">
      <c r="A114" s="311" t="s">
        <v>146</v>
      </c>
      <c r="B114" s="326">
        <v>0</v>
      </c>
      <c r="C114" s="326">
        <v>0</v>
      </c>
      <c r="D114" s="326">
        <v>0</v>
      </c>
      <c r="E114" s="326"/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  <c r="K114" s="326">
        <v>0</v>
      </c>
      <c r="L114" s="326">
        <v>0</v>
      </c>
      <c r="M114" s="326">
        <v>0</v>
      </c>
      <c r="N114" s="326"/>
    </row>
    <row r="115" spans="1:14">
      <c r="A115" s="311" t="s">
        <v>147</v>
      </c>
      <c r="B115" s="326">
        <v>377583.3006451613</v>
      </c>
      <c r="C115" s="326">
        <v>337342.65137931035</v>
      </c>
      <c r="D115" s="326">
        <v>269139.69677419349</v>
      </c>
      <c r="E115" s="326"/>
      <c r="F115" s="326">
        <v>287232.91225806455</v>
      </c>
      <c r="G115" s="326">
        <v>283063.56866666669</v>
      </c>
      <c r="H115" s="326">
        <v>408949.27387096774</v>
      </c>
      <c r="I115" s="326">
        <v>312129.06774193555</v>
      </c>
      <c r="J115" s="326">
        <v>319505.489</v>
      </c>
      <c r="K115" s="326">
        <v>0</v>
      </c>
      <c r="L115" s="326">
        <v>0</v>
      </c>
      <c r="M115" s="326">
        <v>0</v>
      </c>
      <c r="N115" s="326"/>
    </row>
    <row r="116" spans="1:14">
      <c r="A116" s="311" t="s">
        <v>148</v>
      </c>
      <c r="B116" s="326">
        <v>0</v>
      </c>
      <c r="C116" s="326">
        <v>0</v>
      </c>
      <c r="D116" s="326">
        <v>0</v>
      </c>
      <c r="E116" s="326"/>
      <c r="F116" s="326">
        <v>0</v>
      </c>
      <c r="G116" s="326">
        <v>16622.666666666668</v>
      </c>
      <c r="H116" s="326">
        <v>16033</v>
      </c>
      <c r="I116" s="326">
        <v>16126.806451612903</v>
      </c>
      <c r="J116" s="326">
        <v>0</v>
      </c>
      <c r="K116" s="326">
        <v>0</v>
      </c>
      <c r="L116" s="326">
        <v>0</v>
      </c>
      <c r="M116" s="326">
        <v>0</v>
      </c>
      <c r="N116" s="326"/>
    </row>
    <row r="117" spans="1:14">
      <c r="A117" s="311" t="s">
        <v>149</v>
      </c>
      <c r="B117" s="326">
        <v>0</v>
      </c>
      <c r="C117" s="326">
        <v>0</v>
      </c>
      <c r="D117" s="326">
        <v>0</v>
      </c>
      <c r="E117" s="326"/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  <c r="K117" s="326">
        <v>0</v>
      </c>
      <c r="L117" s="326">
        <v>0</v>
      </c>
      <c r="M117" s="326">
        <v>0</v>
      </c>
      <c r="N117" s="326"/>
    </row>
    <row r="118" spans="1:14">
      <c r="A118" s="311" t="s">
        <v>150</v>
      </c>
      <c r="B118" s="326">
        <v>0</v>
      </c>
      <c r="C118" s="326">
        <v>0</v>
      </c>
      <c r="D118" s="326">
        <v>0</v>
      </c>
      <c r="E118" s="326"/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  <c r="K118" s="326">
        <v>0</v>
      </c>
      <c r="L118" s="326">
        <v>0</v>
      </c>
      <c r="M118" s="326">
        <v>0</v>
      </c>
      <c r="N118" s="326"/>
    </row>
    <row r="119" spans="1:14">
      <c r="A119" s="311" t="s">
        <v>151</v>
      </c>
      <c r="B119" s="326">
        <v>24182.387096774193</v>
      </c>
      <c r="C119" s="326">
        <v>37665.931034482761</v>
      </c>
      <c r="D119" s="326">
        <v>22653.612903225807</v>
      </c>
      <c r="E119" s="326"/>
      <c r="F119" s="326">
        <v>11612.741935483871</v>
      </c>
      <c r="G119" s="326">
        <v>23825.733333333334</v>
      </c>
      <c r="H119" s="326">
        <v>24897.516129032258</v>
      </c>
      <c r="I119" s="326">
        <v>0</v>
      </c>
      <c r="J119" s="326">
        <v>0</v>
      </c>
      <c r="K119" s="326">
        <v>0</v>
      </c>
      <c r="L119" s="326">
        <v>0</v>
      </c>
      <c r="M119" s="326">
        <v>0</v>
      </c>
      <c r="N119" s="326"/>
    </row>
    <row r="120" spans="1:14">
      <c r="A120" s="311" t="s">
        <v>152</v>
      </c>
      <c r="B120" s="326">
        <v>0</v>
      </c>
      <c r="C120" s="326">
        <v>0</v>
      </c>
      <c r="D120" s="326">
        <v>0</v>
      </c>
      <c r="E120" s="326"/>
      <c r="F120" s="326">
        <v>0</v>
      </c>
      <c r="G120" s="326">
        <v>0</v>
      </c>
      <c r="H120" s="326">
        <v>0</v>
      </c>
      <c r="I120" s="326">
        <v>0</v>
      </c>
      <c r="J120" s="326">
        <v>0</v>
      </c>
      <c r="K120" s="326">
        <v>0</v>
      </c>
      <c r="L120" s="326">
        <v>0</v>
      </c>
      <c r="M120" s="326">
        <v>0</v>
      </c>
      <c r="N120" s="326"/>
    </row>
    <row r="121" spans="1:14">
      <c r="A121" s="311" t="s">
        <v>153</v>
      </c>
      <c r="B121" s="326">
        <v>10054.202258064517</v>
      </c>
      <c r="C121" s="326">
        <v>2401.4551724137932</v>
      </c>
      <c r="D121" s="326">
        <v>0</v>
      </c>
      <c r="E121" s="326"/>
      <c r="F121" s="326">
        <v>0</v>
      </c>
      <c r="G121" s="326">
        <v>0</v>
      </c>
      <c r="H121" s="326">
        <v>0</v>
      </c>
      <c r="I121" s="326">
        <v>0</v>
      </c>
      <c r="J121" s="326">
        <v>18329.526666666668</v>
      </c>
      <c r="K121" s="326">
        <v>0</v>
      </c>
      <c r="L121" s="326">
        <v>0</v>
      </c>
      <c r="M121" s="326">
        <v>0</v>
      </c>
      <c r="N121" s="326"/>
    </row>
    <row r="122" spans="1:14">
      <c r="A122" s="311" t="s">
        <v>154</v>
      </c>
      <c r="B122" s="326">
        <v>23383.225806451614</v>
      </c>
      <c r="C122" s="326">
        <v>37928.862068965514</v>
      </c>
      <c r="D122" s="326">
        <v>17139.774193548386</v>
      </c>
      <c r="E122" s="326"/>
      <c r="F122" s="326">
        <v>17710.483870967742</v>
      </c>
      <c r="G122" s="326">
        <v>31601.366666666665</v>
      </c>
      <c r="H122" s="326">
        <v>20334.645161290322</v>
      </c>
      <c r="I122" s="326">
        <v>19921.677419354837</v>
      </c>
      <c r="J122" s="326">
        <v>31967.033333333333</v>
      </c>
      <c r="K122" s="326">
        <v>0</v>
      </c>
      <c r="L122" s="326">
        <v>0</v>
      </c>
      <c r="M122" s="326">
        <v>0</v>
      </c>
      <c r="N122" s="326"/>
    </row>
    <row r="123" spans="1:14">
      <c r="A123" s="311" t="s">
        <v>155</v>
      </c>
      <c r="B123" s="326">
        <v>0</v>
      </c>
      <c r="C123" s="326">
        <v>0</v>
      </c>
      <c r="D123" s="326">
        <v>0</v>
      </c>
      <c r="E123" s="326"/>
      <c r="F123" s="326">
        <v>0</v>
      </c>
      <c r="G123" s="326">
        <v>0</v>
      </c>
      <c r="H123" s="326">
        <v>0</v>
      </c>
      <c r="I123" s="326">
        <v>0</v>
      </c>
      <c r="J123" s="326">
        <v>0</v>
      </c>
      <c r="K123" s="326">
        <v>0</v>
      </c>
      <c r="L123" s="326">
        <v>0</v>
      </c>
      <c r="M123" s="326">
        <v>0</v>
      </c>
      <c r="N123" s="326"/>
    </row>
    <row r="124" spans="1:14">
      <c r="A124" s="311" t="s">
        <v>156</v>
      </c>
      <c r="B124" s="326">
        <v>0</v>
      </c>
      <c r="C124" s="326">
        <v>0</v>
      </c>
      <c r="D124" s="326">
        <v>15309.41935483871</v>
      </c>
      <c r="E124" s="326"/>
      <c r="F124" s="326">
        <v>33752.193548387098</v>
      </c>
      <c r="G124" s="326">
        <v>10503.5</v>
      </c>
      <c r="H124" s="326">
        <v>0</v>
      </c>
      <c r="I124" s="326">
        <v>0</v>
      </c>
      <c r="J124" s="326">
        <v>0</v>
      </c>
      <c r="K124" s="326">
        <v>0</v>
      </c>
      <c r="L124" s="326">
        <v>0</v>
      </c>
      <c r="M124" s="326">
        <v>0</v>
      </c>
      <c r="N124" s="326"/>
    </row>
    <row r="125" spans="1:14">
      <c r="A125" s="311" t="s">
        <v>157</v>
      </c>
      <c r="B125" s="326">
        <v>31473.322580645163</v>
      </c>
      <c r="C125" s="326">
        <v>17987.586206896551</v>
      </c>
      <c r="D125" s="326">
        <v>47600.806451612902</v>
      </c>
      <c r="E125" s="326"/>
      <c r="F125" s="326">
        <v>48570.580645161288</v>
      </c>
      <c r="G125" s="326">
        <v>80851.3</v>
      </c>
      <c r="H125" s="326">
        <v>0</v>
      </c>
      <c r="I125" s="326">
        <v>0</v>
      </c>
      <c r="J125" s="326">
        <v>33334.5</v>
      </c>
      <c r="K125" s="326">
        <v>0</v>
      </c>
      <c r="L125" s="326">
        <v>0</v>
      </c>
      <c r="M125" s="326">
        <v>0</v>
      </c>
      <c r="N125" s="326"/>
    </row>
    <row r="126" spans="1:14">
      <c r="B126" s="326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</row>
    <row r="127" spans="1:14">
      <c r="B127" s="326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6"/>
      <c r="N127" s="326"/>
    </row>
    <row r="128" spans="1:14">
      <c r="B128" s="326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</row>
    <row r="129" spans="1:14">
      <c r="A129" s="311" t="s">
        <v>158</v>
      </c>
      <c r="B129" s="326"/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</row>
    <row r="130" spans="1:14">
      <c r="A130" s="311" t="s">
        <v>159</v>
      </c>
      <c r="B130" s="326">
        <v>34897.987419354831</v>
      </c>
      <c r="C130" s="326">
        <v>55831.77965517241</v>
      </c>
      <c r="D130" s="326">
        <v>48212.419677419355</v>
      </c>
      <c r="E130" s="326"/>
      <c r="F130" s="326">
        <v>38869.765161290321</v>
      </c>
      <c r="G130" s="326">
        <v>26185.193333333336</v>
      </c>
      <c r="H130" s="326">
        <v>34438.400000000001</v>
      </c>
      <c r="I130" s="326">
        <v>36844.090000000004</v>
      </c>
      <c r="J130" s="326">
        <v>29244.599333333335</v>
      </c>
      <c r="K130" s="326">
        <v>0</v>
      </c>
      <c r="L130" s="326">
        <v>0</v>
      </c>
      <c r="M130" s="326">
        <v>0</v>
      </c>
      <c r="N130" s="326"/>
    </row>
    <row r="131" spans="1:14">
      <c r="A131" s="311" t="s">
        <v>160</v>
      </c>
      <c r="B131" s="326">
        <v>0</v>
      </c>
      <c r="C131" s="326">
        <v>0</v>
      </c>
      <c r="D131" s="326">
        <v>22577.064516129034</v>
      </c>
      <c r="E131" s="326"/>
      <c r="F131" s="326">
        <v>37171.387096774197</v>
      </c>
      <c r="G131" s="326">
        <v>25994.066666666666</v>
      </c>
      <c r="H131" s="326">
        <v>23596</v>
      </c>
      <c r="I131" s="326">
        <v>25407.064516129034</v>
      </c>
      <c r="J131" s="326">
        <v>12680.889666666666</v>
      </c>
      <c r="K131" s="326">
        <v>0</v>
      </c>
      <c r="L131" s="326">
        <v>0</v>
      </c>
      <c r="M131" s="326">
        <v>0</v>
      </c>
      <c r="N131" s="326"/>
    </row>
    <row r="132" spans="1:14">
      <c r="A132" s="311" t="s">
        <v>161</v>
      </c>
      <c r="B132" s="326">
        <v>0</v>
      </c>
      <c r="C132" s="326">
        <v>0</v>
      </c>
      <c r="D132" s="326">
        <v>0</v>
      </c>
      <c r="E132" s="326"/>
      <c r="F132" s="326">
        <v>0</v>
      </c>
      <c r="G132" s="326">
        <v>0</v>
      </c>
      <c r="H132" s="326">
        <v>0</v>
      </c>
      <c r="I132" s="326">
        <v>0</v>
      </c>
      <c r="J132" s="326">
        <v>0</v>
      </c>
      <c r="K132" s="326">
        <v>0</v>
      </c>
      <c r="L132" s="326">
        <v>0</v>
      </c>
      <c r="M132" s="326">
        <v>0</v>
      </c>
      <c r="N132" s="326"/>
    </row>
    <row r="133" spans="1:14">
      <c r="A133" s="311" t="s">
        <v>162</v>
      </c>
      <c r="B133" s="326">
        <v>0</v>
      </c>
      <c r="C133" s="326">
        <v>0</v>
      </c>
      <c r="D133" s="326">
        <v>0</v>
      </c>
      <c r="E133" s="326"/>
      <c r="F133" s="326">
        <v>0</v>
      </c>
      <c r="G133" s="326">
        <v>0</v>
      </c>
      <c r="H133" s="326">
        <v>0</v>
      </c>
      <c r="I133" s="326">
        <v>0</v>
      </c>
      <c r="J133" s="326">
        <v>0</v>
      </c>
      <c r="K133" s="326">
        <v>0</v>
      </c>
      <c r="L133" s="326">
        <v>0</v>
      </c>
      <c r="M133" s="326">
        <v>0</v>
      </c>
      <c r="N133" s="326"/>
    </row>
    <row r="134" spans="1:14">
      <c r="A134" s="311" t="s">
        <v>163</v>
      </c>
      <c r="B134" s="326">
        <v>0</v>
      </c>
      <c r="C134" s="326">
        <v>0</v>
      </c>
      <c r="D134" s="326">
        <v>0</v>
      </c>
      <c r="E134" s="326"/>
      <c r="F134" s="326">
        <v>0</v>
      </c>
      <c r="G134" s="326">
        <v>0</v>
      </c>
      <c r="H134" s="326">
        <v>0</v>
      </c>
      <c r="I134" s="326">
        <v>0</v>
      </c>
      <c r="J134" s="326">
        <v>0</v>
      </c>
      <c r="K134" s="326">
        <v>0</v>
      </c>
      <c r="L134" s="326">
        <v>0</v>
      </c>
      <c r="M134" s="326">
        <v>0</v>
      </c>
      <c r="N134" s="326"/>
    </row>
    <row r="135" spans="1:14">
      <c r="A135" s="311" t="s">
        <v>164</v>
      </c>
      <c r="B135" s="326">
        <v>0</v>
      </c>
      <c r="C135" s="326">
        <v>0</v>
      </c>
      <c r="D135" s="326">
        <v>0</v>
      </c>
      <c r="E135" s="326"/>
      <c r="F135" s="326">
        <v>0</v>
      </c>
      <c r="G135" s="326">
        <v>0</v>
      </c>
      <c r="H135" s="326">
        <v>0</v>
      </c>
      <c r="I135" s="326">
        <v>0</v>
      </c>
      <c r="J135" s="326">
        <v>0</v>
      </c>
      <c r="K135" s="326">
        <v>0</v>
      </c>
      <c r="L135" s="326">
        <v>0</v>
      </c>
      <c r="M135" s="326">
        <v>0</v>
      </c>
      <c r="N135" s="326"/>
    </row>
    <row r="136" spans="1:14">
      <c r="A136" s="311" t="s">
        <v>165</v>
      </c>
      <c r="B136" s="326">
        <v>0</v>
      </c>
      <c r="C136" s="326">
        <v>0</v>
      </c>
      <c r="D136" s="326">
        <v>0</v>
      </c>
      <c r="E136" s="326"/>
      <c r="F136" s="326">
        <v>0</v>
      </c>
      <c r="G136" s="326">
        <v>0</v>
      </c>
      <c r="H136" s="326">
        <v>0</v>
      </c>
      <c r="I136" s="326">
        <v>0</v>
      </c>
      <c r="J136" s="326">
        <v>0</v>
      </c>
      <c r="K136" s="326">
        <v>0</v>
      </c>
      <c r="L136" s="326">
        <v>0</v>
      </c>
      <c r="M136" s="326">
        <v>0</v>
      </c>
      <c r="N136" s="326"/>
    </row>
    <row r="137" spans="1:14">
      <c r="A137" s="311" t="s">
        <v>166</v>
      </c>
      <c r="B137" s="326">
        <v>0</v>
      </c>
      <c r="C137" s="326">
        <v>0</v>
      </c>
      <c r="D137" s="326">
        <v>0</v>
      </c>
      <c r="E137" s="326"/>
      <c r="F137" s="326">
        <v>0</v>
      </c>
      <c r="G137" s="326">
        <v>0</v>
      </c>
      <c r="H137" s="326">
        <v>0</v>
      </c>
      <c r="I137" s="326">
        <v>0</v>
      </c>
      <c r="J137" s="326">
        <v>0</v>
      </c>
      <c r="K137" s="326">
        <v>0</v>
      </c>
      <c r="L137" s="326">
        <v>0</v>
      </c>
      <c r="M137" s="326">
        <v>0</v>
      </c>
      <c r="N137" s="326"/>
    </row>
    <row r="138" spans="1:14">
      <c r="A138" s="311" t="s">
        <v>167</v>
      </c>
      <c r="B138" s="326">
        <v>0</v>
      </c>
      <c r="C138" s="326">
        <v>0</v>
      </c>
      <c r="D138" s="326">
        <v>0</v>
      </c>
      <c r="E138" s="326"/>
      <c r="F138" s="326">
        <v>0</v>
      </c>
      <c r="G138" s="326">
        <v>0</v>
      </c>
      <c r="H138" s="326">
        <v>0</v>
      </c>
      <c r="I138" s="326">
        <v>0</v>
      </c>
      <c r="J138" s="326">
        <v>0</v>
      </c>
      <c r="K138" s="326">
        <v>0</v>
      </c>
      <c r="L138" s="326">
        <v>0</v>
      </c>
      <c r="M138" s="326">
        <v>0</v>
      </c>
      <c r="N138" s="326"/>
    </row>
    <row r="139" spans="1:14">
      <c r="A139" s="311" t="s">
        <v>168</v>
      </c>
      <c r="B139" s="326">
        <v>0</v>
      </c>
      <c r="C139" s="326">
        <v>0</v>
      </c>
      <c r="D139" s="326">
        <v>0</v>
      </c>
      <c r="E139" s="326"/>
      <c r="F139" s="326">
        <v>0</v>
      </c>
      <c r="G139" s="326">
        <v>0</v>
      </c>
      <c r="H139" s="326">
        <v>0</v>
      </c>
      <c r="I139" s="326">
        <v>0</v>
      </c>
      <c r="J139" s="326">
        <v>0</v>
      </c>
      <c r="K139" s="326">
        <v>0</v>
      </c>
      <c r="L139" s="326">
        <v>0</v>
      </c>
      <c r="M139" s="326">
        <v>0</v>
      </c>
      <c r="N139" s="326"/>
    </row>
    <row r="140" spans="1:14">
      <c r="A140" s="311" t="s">
        <v>169</v>
      </c>
      <c r="B140" s="326">
        <v>0</v>
      </c>
      <c r="C140" s="326">
        <v>0</v>
      </c>
      <c r="D140" s="326">
        <v>0</v>
      </c>
      <c r="E140" s="326"/>
      <c r="F140" s="326">
        <v>0</v>
      </c>
      <c r="G140" s="326">
        <v>0</v>
      </c>
      <c r="H140" s="326">
        <v>0</v>
      </c>
      <c r="I140" s="326">
        <v>0</v>
      </c>
      <c r="J140" s="326">
        <v>0</v>
      </c>
      <c r="K140" s="326">
        <v>0</v>
      </c>
      <c r="L140" s="326">
        <v>0</v>
      </c>
      <c r="M140" s="326">
        <v>0</v>
      </c>
      <c r="N140" s="326"/>
    </row>
    <row r="141" spans="1:14">
      <c r="A141" s="311" t="s">
        <v>170</v>
      </c>
      <c r="B141" s="326">
        <v>0</v>
      </c>
      <c r="C141" s="326">
        <v>0</v>
      </c>
      <c r="D141" s="326">
        <v>0</v>
      </c>
      <c r="E141" s="326"/>
      <c r="F141" s="326">
        <v>0</v>
      </c>
      <c r="G141" s="326">
        <v>0</v>
      </c>
      <c r="H141" s="326">
        <v>0</v>
      </c>
      <c r="I141" s="326">
        <v>0</v>
      </c>
      <c r="J141" s="326">
        <v>0</v>
      </c>
      <c r="K141" s="326">
        <v>0</v>
      </c>
      <c r="L141" s="326">
        <v>0</v>
      </c>
      <c r="M141" s="326">
        <v>0</v>
      </c>
      <c r="N141" s="326"/>
    </row>
    <row r="142" spans="1:14">
      <c r="A142" s="311" t="s">
        <v>171</v>
      </c>
      <c r="B142" s="326">
        <v>0</v>
      </c>
      <c r="C142" s="326">
        <v>0</v>
      </c>
      <c r="D142" s="326">
        <v>0</v>
      </c>
      <c r="E142" s="326"/>
      <c r="F142" s="326">
        <v>0</v>
      </c>
      <c r="G142" s="326">
        <v>0</v>
      </c>
      <c r="H142" s="326">
        <v>0</v>
      </c>
      <c r="I142" s="326">
        <v>0</v>
      </c>
      <c r="J142" s="326">
        <v>0</v>
      </c>
      <c r="K142" s="326">
        <v>0</v>
      </c>
      <c r="L142" s="326">
        <v>0</v>
      </c>
      <c r="M142" s="326">
        <v>0</v>
      </c>
      <c r="N142" s="326"/>
    </row>
    <row r="143" spans="1:14">
      <c r="A143" s="311" t="s">
        <v>172</v>
      </c>
      <c r="B143" s="326">
        <v>0</v>
      </c>
      <c r="C143" s="326">
        <v>0</v>
      </c>
      <c r="D143" s="326">
        <v>0</v>
      </c>
      <c r="E143" s="326"/>
      <c r="F143" s="326">
        <v>0</v>
      </c>
      <c r="G143" s="326">
        <v>0</v>
      </c>
      <c r="H143" s="326">
        <v>0</v>
      </c>
      <c r="I143" s="326">
        <v>0</v>
      </c>
      <c r="J143" s="326">
        <v>0</v>
      </c>
      <c r="K143" s="326">
        <v>0</v>
      </c>
      <c r="L143" s="326">
        <v>0</v>
      </c>
      <c r="M143" s="326">
        <v>0</v>
      </c>
      <c r="N143" s="326"/>
    </row>
    <row r="144" spans="1:14">
      <c r="A144" s="311" t="s">
        <v>173</v>
      </c>
      <c r="B144" s="326">
        <v>0</v>
      </c>
      <c r="C144" s="326">
        <v>0</v>
      </c>
      <c r="D144" s="326">
        <v>0</v>
      </c>
      <c r="E144" s="326"/>
      <c r="F144" s="326">
        <v>0</v>
      </c>
      <c r="G144" s="326">
        <v>0</v>
      </c>
      <c r="H144" s="326">
        <v>0</v>
      </c>
      <c r="I144" s="326">
        <v>0</v>
      </c>
      <c r="J144" s="326">
        <v>0</v>
      </c>
      <c r="K144" s="326">
        <v>0</v>
      </c>
      <c r="L144" s="326">
        <v>0</v>
      </c>
      <c r="M144" s="326">
        <v>0</v>
      </c>
      <c r="N144" s="326"/>
    </row>
    <row r="145" spans="1:14">
      <c r="A145" s="311" t="s">
        <v>174</v>
      </c>
      <c r="B145" s="326">
        <v>0</v>
      </c>
      <c r="C145" s="326">
        <v>0</v>
      </c>
      <c r="D145" s="326">
        <v>0</v>
      </c>
      <c r="E145" s="326"/>
      <c r="F145" s="326">
        <v>0</v>
      </c>
      <c r="G145" s="326">
        <v>0</v>
      </c>
      <c r="H145" s="326">
        <v>0</v>
      </c>
      <c r="I145" s="326">
        <v>0</v>
      </c>
      <c r="J145" s="326">
        <v>0</v>
      </c>
      <c r="K145" s="326">
        <v>0</v>
      </c>
      <c r="L145" s="326">
        <v>0</v>
      </c>
      <c r="M145" s="326">
        <v>0</v>
      </c>
      <c r="N145" s="326"/>
    </row>
    <row r="146" spans="1:14">
      <c r="A146" s="311" t="s">
        <v>175</v>
      </c>
      <c r="B146" s="326">
        <v>0</v>
      </c>
      <c r="C146" s="326">
        <v>0</v>
      </c>
      <c r="D146" s="326">
        <v>0</v>
      </c>
      <c r="E146" s="326"/>
      <c r="F146" s="326">
        <v>0</v>
      </c>
      <c r="G146" s="326">
        <v>0</v>
      </c>
      <c r="H146" s="326">
        <v>0</v>
      </c>
      <c r="I146" s="326">
        <v>0</v>
      </c>
      <c r="J146" s="326">
        <v>0</v>
      </c>
      <c r="K146" s="326">
        <v>0</v>
      </c>
      <c r="L146" s="326">
        <v>0</v>
      </c>
      <c r="M146" s="326">
        <v>0</v>
      </c>
      <c r="N146" s="326"/>
    </row>
    <row r="147" spans="1:14">
      <c r="A147" s="311" t="s">
        <v>176</v>
      </c>
      <c r="B147" s="326">
        <v>0</v>
      </c>
      <c r="C147" s="326">
        <v>0</v>
      </c>
      <c r="D147" s="326">
        <v>0</v>
      </c>
      <c r="E147" s="326"/>
      <c r="F147" s="326">
        <v>0</v>
      </c>
      <c r="G147" s="326">
        <v>0</v>
      </c>
      <c r="H147" s="326">
        <v>0</v>
      </c>
      <c r="I147" s="326">
        <v>0</v>
      </c>
      <c r="J147" s="326">
        <v>0</v>
      </c>
      <c r="K147" s="326">
        <v>0</v>
      </c>
      <c r="L147" s="326">
        <v>0</v>
      </c>
      <c r="M147" s="326">
        <v>0</v>
      </c>
      <c r="N147" s="326"/>
    </row>
    <row r="148" spans="1:14">
      <c r="B148" s="326"/>
      <c r="C148" s="326"/>
      <c r="D148" s="326"/>
      <c r="E148" s="326"/>
      <c r="F148" s="326"/>
      <c r="G148" s="326"/>
      <c r="H148" s="326"/>
      <c r="I148" s="326"/>
      <c r="J148" s="326"/>
      <c r="K148" s="326"/>
      <c r="L148" s="326"/>
      <c r="M148" s="326"/>
      <c r="N148" s="326"/>
    </row>
    <row r="149" spans="1:14">
      <c r="B149" s="326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6"/>
      <c r="N149" s="326"/>
    </row>
    <row r="150" spans="1:14">
      <c r="B150" s="326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6"/>
      <c r="N150" s="326"/>
    </row>
    <row r="151" spans="1:14">
      <c r="A151" s="311" t="s">
        <v>177</v>
      </c>
      <c r="B151" s="326">
        <v>501574.42580645165</v>
      </c>
      <c r="C151" s="326">
        <v>489158.26551724138</v>
      </c>
      <c r="D151" s="326">
        <v>442632.7938709677</v>
      </c>
      <c r="E151" s="326"/>
      <c r="F151" s="326">
        <v>474920.06451612903</v>
      </c>
      <c r="G151" s="326">
        <v>498647.39533333335</v>
      </c>
      <c r="H151" s="326">
        <v>528248.83516129036</v>
      </c>
      <c r="I151" s="326">
        <v>410428.70612903236</v>
      </c>
      <c r="J151" s="326">
        <v>445062.038</v>
      </c>
      <c r="K151" s="326">
        <v>0</v>
      </c>
      <c r="L151" s="326">
        <v>0</v>
      </c>
      <c r="M151" s="326">
        <v>0</v>
      </c>
      <c r="N151" s="326"/>
    </row>
    <row r="152" spans="1:14">
      <c r="B152" s="326">
        <f t="shared" ref="B152:M152" si="0">+B130+B131</f>
        <v>34897.987419354831</v>
      </c>
      <c r="C152" s="326">
        <f t="shared" si="0"/>
        <v>55831.77965517241</v>
      </c>
      <c r="D152" s="326">
        <f t="shared" si="0"/>
        <v>70789.484193548386</v>
      </c>
      <c r="E152" s="326"/>
      <c r="F152" s="326">
        <f t="shared" si="0"/>
        <v>76041.152258064511</v>
      </c>
      <c r="G152" s="326">
        <f t="shared" si="0"/>
        <v>52179.26</v>
      </c>
      <c r="H152" s="326">
        <f t="shared" si="0"/>
        <v>58034.400000000001</v>
      </c>
      <c r="I152" s="326">
        <f t="shared" si="0"/>
        <v>62251.154516129041</v>
      </c>
      <c r="J152" s="326">
        <f t="shared" si="0"/>
        <v>41925.489000000001</v>
      </c>
      <c r="K152" s="326">
        <f t="shared" si="0"/>
        <v>0</v>
      </c>
      <c r="L152" s="326">
        <f t="shared" si="0"/>
        <v>0</v>
      </c>
      <c r="M152" s="326">
        <f t="shared" si="0"/>
        <v>0</v>
      </c>
      <c r="N152" s="326"/>
    </row>
    <row r="153" spans="1:14">
      <c r="A153" s="311" t="s">
        <v>178</v>
      </c>
      <c r="B153" s="326"/>
      <c r="C153" s="326"/>
      <c r="D153" s="326"/>
      <c r="E153" s="326"/>
      <c r="F153" s="326"/>
      <c r="G153" s="326"/>
      <c r="H153" s="326"/>
      <c r="I153" s="326"/>
      <c r="J153" s="326"/>
      <c r="K153" s="326"/>
      <c r="L153" s="326"/>
      <c r="M153" s="326"/>
      <c r="N153" s="326"/>
    </row>
    <row r="154" spans="1:14">
      <c r="A154" s="311" t="s">
        <v>145</v>
      </c>
      <c r="B154" s="326"/>
      <c r="C154" s="326"/>
      <c r="D154" s="326"/>
      <c r="E154" s="326"/>
      <c r="F154" s="326"/>
      <c r="G154" s="326"/>
      <c r="H154" s="326"/>
      <c r="I154" s="326"/>
      <c r="J154" s="326"/>
      <c r="K154" s="326"/>
      <c r="L154" s="326"/>
      <c r="M154" s="326"/>
      <c r="N154" s="326"/>
    </row>
    <row r="155" spans="1:14">
      <c r="A155" s="311" t="s">
        <v>179</v>
      </c>
      <c r="B155" s="326">
        <v>0</v>
      </c>
      <c r="C155" s="326">
        <v>0</v>
      </c>
      <c r="D155" s="326">
        <v>0</v>
      </c>
      <c r="E155" s="326"/>
      <c r="F155" s="326">
        <v>0</v>
      </c>
      <c r="G155" s="326">
        <v>0</v>
      </c>
      <c r="H155" s="326">
        <v>0</v>
      </c>
      <c r="I155" s="326">
        <v>0</v>
      </c>
      <c r="J155" s="326">
        <v>0</v>
      </c>
      <c r="K155" s="326">
        <v>0</v>
      </c>
      <c r="L155" s="326">
        <v>0</v>
      </c>
      <c r="M155" s="326">
        <v>0</v>
      </c>
      <c r="N155" s="326"/>
    </row>
    <row r="156" spans="1:14">
      <c r="A156" s="311" t="s">
        <v>180</v>
      </c>
      <c r="B156" s="326">
        <v>0</v>
      </c>
      <c r="C156" s="326">
        <v>0</v>
      </c>
      <c r="D156" s="326">
        <v>0</v>
      </c>
      <c r="E156" s="326"/>
      <c r="F156" s="326">
        <v>0</v>
      </c>
      <c r="G156" s="326">
        <v>0</v>
      </c>
      <c r="H156" s="326">
        <v>0</v>
      </c>
      <c r="I156" s="326">
        <v>0</v>
      </c>
      <c r="J156" s="326">
        <v>0</v>
      </c>
      <c r="K156" s="326">
        <v>0</v>
      </c>
      <c r="L156" s="326">
        <v>0</v>
      </c>
      <c r="M156" s="326">
        <v>0</v>
      </c>
      <c r="N156" s="326"/>
    </row>
    <row r="157" spans="1:14">
      <c r="A157" s="311" t="s">
        <v>181</v>
      </c>
      <c r="B157" s="326">
        <v>0</v>
      </c>
      <c r="C157" s="326">
        <v>0</v>
      </c>
      <c r="D157" s="326">
        <v>0</v>
      </c>
      <c r="E157" s="326"/>
      <c r="F157" s="326">
        <v>0</v>
      </c>
      <c r="G157" s="326">
        <v>0</v>
      </c>
      <c r="H157" s="326">
        <v>0</v>
      </c>
      <c r="I157" s="326">
        <v>0</v>
      </c>
      <c r="J157" s="326">
        <v>0</v>
      </c>
      <c r="K157" s="326">
        <v>0</v>
      </c>
      <c r="L157" s="326">
        <v>0</v>
      </c>
      <c r="M157" s="326">
        <v>0</v>
      </c>
      <c r="N157" s="326"/>
    </row>
    <row r="158" spans="1:14">
      <c r="A158" s="311" t="s">
        <v>182</v>
      </c>
      <c r="B158" s="326">
        <v>0</v>
      </c>
      <c r="C158" s="326">
        <v>0</v>
      </c>
      <c r="D158" s="326">
        <v>0</v>
      </c>
      <c r="E158" s="326"/>
      <c r="F158" s="326">
        <v>0</v>
      </c>
      <c r="G158" s="326">
        <v>0</v>
      </c>
      <c r="H158" s="326">
        <v>0</v>
      </c>
      <c r="I158" s="326">
        <v>0</v>
      </c>
      <c r="J158" s="326">
        <v>0</v>
      </c>
      <c r="K158" s="326">
        <v>0</v>
      </c>
      <c r="L158" s="326">
        <v>0</v>
      </c>
      <c r="M158" s="326">
        <v>0</v>
      </c>
      <c r="N158" s="326"/>
    </row>
    <row r="159" spans="1:14">
      <c r="A159" s="311" t="s">
        <v>183</v>
      </c>
      <c r="B159" s="326">
        <v>0</v>
      </c>
      <c r="C159" s="326">
        <v>0</v>
      </c>
      <c r="D159" s="326">
        <v>0</v>
      </c>
      <c r="E159" s="326"/>
      <c r="F159" s="326">
        <v>0</v>
      </c>
      <c r="G159" s="326">
        <v>0</v>
      </c>
      <c r="H159" s="326">
        <v>0</v>
      </c>
      <c r="I159" s="326">
        <v>0</v>
      </c>
      <c r="J159" s="326">
        <v>0</v>
      </c>
      <c r="K159" s="326">
        <v>0</v>
      </c>
      <c r="L159" s="326">
        <v>0</v>
      </c>
      <c r="M159" s="326">
        <v>0</v>
      </c>
      <c r="N159" s="326"/>
    </row>
    <row r="160" spans="1:14">
      <c r="A160" s="311" t="s">
        <v>184</v>
      </c>
      <c r="B160" s="326">
        <v>0</v>
      </c>
      <c r="C160" s="326">
        <v>0</v>
      </c>
      <c r="D160" s="326">
        <v>0</v>
      </c>
      <c r="E160" s="326"/>
      <c r="F160" s="326">
        <v>0</v>
      </c>
      <c r="G160" s="326">
        <v>0</v>
      </c>
      <c r="H160" s="326">
        <v>0</v>
      </c>
      <c r="I160" s="326">
        <v>0</v>
      </c>
      <c r="J160" s="326">
        <v>0</v>
      </c>
      <c r="K160" s="326">
        <v>0</v>
      </c>
      <c r="L160" s="326">
        <v>0</v>
      </c>
      <c r="M160" s="326">
        <v>0</v>
      </c>
      <c r="N160" s="326"/>
    </row>
    <row r="161" spans="1:14">
      <c r="B161" s="326"/>
      <c r="C161" s="326"/>
      <c r="D161" s="326"/>
      <c r="E161" s="326"/>
      <c r="F161" s="326"/>
      <c r="G161" s="326"/>
      <c r="H161" s="326"/>
      <c r="I161" s="326"/>
      <c r="J161" s="326"/>
      <c r="K161" s="326"/>
      <c r="L161" s="326"/>
      <c r="M161" s="326"/>
      <c r="N161" s="326"/>
    </row>
    <row r="162" spans="1:14">
      <c r="B162" s="326"/>
      <c r="C162" s="326"/>
      <c r="D162" s="326"/>
      <c r="E162" s="326"/>
      <c r="F162" s="326"/>
      <c r="G162" s="326"/>
      <c r="H162" s="326"/>
      <c r="I162" s="326"/>
      <c r="J162" s="326"/>
      <c r="K162" s="326"/>
      <c r="L162" s="326"/>
      <c r="M162" s="326"/>
      <c r="N162" s="326"/>
    </row>
    <row r="163" spans="1:14">
      <c r="B163" s="326"/>
      <c r="C163" s="326"/>
      <c r="D163" s="326"/>
      <c r="E163" s="326"/>
      <c r="F163" s="326"/>
      <c r="G163" s="326"/>
      <c r="H163" s="326"/>
      <c r="I163" s="326"/>
      <c r="J163" s="326"/>
      <c r="K163" s="326"/>
      <c r="L163" s="326"/>
      <c r="M163" s="326"/>
      <c r="N163" s="326"/>
    </row>
    <row r="164" spans="1:14">
      <c r="A164" s="311" t="s">
        <v>158</v>
      </c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</row>
    <row r="165" spans="1:14">
      <c r="A165" s="311" t="s">
        <v>173</v>
      </c>
      <c r="B165" s="326">
        <v>32420.633225806447</v>
      </c>
      <c r="C165" s="326">
        <v>35978.712413793102</v>
      </c>
      <c r="D165" s="326">
        <v>41217.993225806451</v>
      </c>
      <c r="E165" s="326"/>
      <c r="F165" s="326">
        <v>45316.871935483869</v>
      </c>
      <c r="G165" s="326">
        <v>52908.693666666666</v>
      </c>
      <c r="H165" s="326">
        <v>31356.056129032258</v>
      </c>
      <c r="I165" s="326">
        <v>24337.286451612905</v>
      </c>
      <c r="J165" s="326">
        <v>52406.215333333334</v>
      </c>
      <c r="K165" s="326">
        <v>0</v>
      </c>
      <c r="L165" s="326">
        <v>0</v>
      </c>
      <c r="M165" s="326">
        <v>0</v>
      </c>
      <c r="N165" s="326"/>
    </row>
    <row r="166" spans="1:14">
      <c r="A166" s="311" t="s">
        <v>162</v>
      </c>
      <c r="B166" s="326">
        <v>0</v>
      </c>
      <c r="C166" s="326">
        <v>0</v>
      </c>
      <c r="D166" s="326">
        <v>0</v>
      </c>
      <c r="E166" s="326"/>
      <c r="F166" s="326">
        <v>0</v>
      </c>
      <c r="G166" s="326">
        <v>0</v>
      </c>
      <c r="H166" s="326">
        <v>0</v>
      </c>
      <c r="I166" s="326">
        <v>0</v>
      </c>
      <c r="J166" s="326">
        <v>0</v>
      </c>
      <c r="K166" s="326">
        <v>0</v>
      </c>
      <c r="L166" s="326">
        <v>0</v>
      </c>
      <c r="M166" s="326">
        <v>0</v>
      </c>
      <c r="N166" s="326"/>
    </row>
    <row r="167" spans="1:14">
      <c r="A167" s="311" t="s">
        <v>172</v>
      </c>
      <c r="B167" s="326">
        <v>0</v>
      </c>
      <c r="C167" s="326">
        <v>0</v>
      </c>
      <c r="D167" s="326">
        <v>0</v>
      </c>
      <c r="E167" s="326"/>
      <c r="F167" s="326">
        <v>0</v>
      </c>
      <c r="G167" s="326">
        <v>0</v>
      </c>
      <c r="H167" s="326">
        <v>0</v>
      </c>
      <c r="I167" s="326">
        <v>0</v>
      </c>
      <c r="J167" s="326">
        <v>0</v>
      </c>
      <c r="K167" s="326">
        <v>0</v>
      </c>
      <c r="L167" s="326">
        <v>0</v>
      </c>
      <c r="M167" s="326">
        <v>0</v>
      </c>
      <c r="N167" s="326"/>
    </row>
    <row r="168" spans="1:14">
      <c r="A168" s="311" t="s">
        <v>164</v>
      </c>
      <c r="B168" s="326">
        <v>19315.194193548388</v>
      </c>
      <c r="C168" s="326">
        <v>10318.823103448276</v>
      </c>
      <c r="D168" s="326">
        <v>9677.58</v>
      </c>
      <c r="E168" s="326"/>
      <c r="F168" s="326">
        <v>16935.65580645161</v>
      </c>
      <c r="G168" s="326">
        <v>6255.3936666666668</v>
      </c>
      <c r="H168" s="326">
        <v>2722.1112903225808</v>
      </c>
      <c r="I168" s="326">
        <v>0</v>
      </c>
      <c r="J168" s="326">
        <v>0</v>
      </c>
      <c r="K168" s="326">
        <v>0</v>
      </c>
      <c r="L168" s="326">
        <v>0</v>
      </c>
      <c r="M168" s="326">
        <v>0</v>
      </c>
      <c r="N168" s="326"/>
    </row>
    <row r="169" spans="1:14">
      <c r="A169" s="311" t="s">
        <v>185</v>
      </c>
      <c r="B169" s="326">
        <v>0</v>
      </c>
      <c r="C169" s="326">
        <v>0</v>
      </c>
      <c r="D169" s="326">
        <v>0</v>
      </c>
      <c r="E169" s="326"/>
      <c r="F169" s="326">
        <v>0</v>
      </c>
      <c r="G169" s="326">
        <v>0</v>
      </c>
      <c r="H169" s="326">
        <v>0</v>
      </c>
      <c r="I169" s="326">
        <v>0</v>
      </c>
      <c r="J169" s="326">
        <v>0</v>
      </c>
      <c r="K169" s="326">
        <v>0</v>
      </c>
      <c r="L169" s="326">
        <v>0</v>
      </c>
      <c r="M169" s="326">
        <v>0</v>
      </c>
      <c r="N169" s="326"/>
    </row>
    <row r="170" spans="1:14">
      <c r="A170" s="311" t="s">
        <v>186</v>
      </c>
      <c r="B170" s="326">
        <v>39491.063548387094</v>
      </c>
      <c r="C170" s="326">
        <v>52019.394482758617</v>
      </c>
      <c r="D170" s="326">
        <v>54733.002903225803</v>
      </c>
      <c r="E170" s="326"/>
      <c r="F170" s="326">
        <v>32584.580645161292</v>
      </c>
      <c r="G170" s="326">
        <v>49284.109999999993</v>
      </c>
      <c r="H170" s="326">
        <v>52302.724193548383</v>
      </c>
      <c r="I170" s="326">
        <v>57638.575483870962</v>
      </c>
      <c r="J170" s="326">
        <v>50152.30766666666</v>
      </c>
      <c r="K170" s="326">
        <v>0</v>
      </c>
      <c r="L170" s="326">
        <v>0</v>
      </c>
      <c r="M170" s="326">
        <v>0</v>
      </c>
      <c r="N170" s="326"/>
    </row>
    <row r="171" spans="1:14">
      <c r="A171" s="311" t="s">
        <v>187</v>
      </c>
      <c r="B171" s="326">
        <v>0</v>
      </c>
      <c r="C171" s="326">
        <v>0</v>
      </c>
      <c r="D171" s="326">
        <v>0</v>
      </c>
      <c r="E171" s="326"/>
      <c r="F171" s="326">
        <v>0</v>
      </c>
      <c r="G171" s="326">
        <v>0</v>
      </c>
      <c r="H171" s="326">
        <v>0</v>
      </c>
      <c r="I171" s="326">
        <v>0</v>
      </c>
      <c r="J171" s="326">
        <v>0</v>
      </c>
      <c r="K171" s="326">
        <v>0</v>
      </c>
      <c r="L171" s="326">
        <v>0</v>
      </c>
      <c r="M171" s="326">
        <v>0</v>
      </c>
      <c r="N171" s="326"/>
    </row>
    <row r="172" spans="1:14">
      <c r="A172" s="311" t="s">
        <v>188</v>
      </c>
      <c r="B172" s="326">
        <v>0</v>
      </c>
      <c r="C172" s="326">
        <v>0</v>
      </c>
      <c r="D172" s="326">
        <v>0</v>
      </c>
      <c r="E172" s="326"/>
      <c r="F172" s="326">
        <v>0</v>
      </c>
      <c r="G172" s="326">
        <v>0</v>
      </c>
      <c r="H172" s="326">
        <v>0</v>
      </c>
      <c r="I172" s="326">
        <v>0</v>
      </c>
      <c r="J172" s="326">
        <v>0</v>
      </c>
      <c r="K172" s="326">
        <v>0</v>
      </c>
      <c r="L172" s="326">
        <v>0</v>
      </c>
      <c r="M172" s="326">
        <v>0</v>
      </c>
      <c r="N172" s="326"/>
    </row>
    <row r="173" spans="1:14">
      <c r="A173" s="311" t="s">
        <v>189</v>
      </c>
      <c r="B173" s="326">
        <v>0</v>
      </c>
      <c r="C173" s="326">
        <v>0</v>
      </c>
      <c r="D173" s="326">
        <v>0</v>
      </c>
      <c r="E173" s="326"/>
      <c r="F173" s="326">
        <v>0</v>
      </c>
      <c r="G173" s="326">
        <v>0</v>
      </c>
      <c r="H173" s="326">
        <v>0</v>
      </c>
      <c r="I173" s="326">
        <v>0</v>
      </c>
      <c r="J173" s="326">
        <v>0</v>
      </c>
      <c r="K173" s="326">
        <v>0</v>
      </c>
      <c r="L173" s="326">
        <v>0</v>
      </c>
      <c r="M173" s="326">
        <v>0</v>
      </c>
      <c r="N173" s="326"/>
    </row>
    <row r="174" spans="1:14">
      <c r="A174" s="311" t="s">
        <v>190</v>
      </c>
      <c r="B174" s="326">
        <v>0</v>
      </c>
      <c r="C174" s="326">
        <v>0</v>
      </c>
      <c r="D174" s="326">
        <v>0</v>
      </c>
      <c r="E174" s="326"/>
      <c r="F174" s="326">
        <v>0</v>
      </c>
      <c r="G174" s="326">
        <v>0</v>
      </c>
      <c r="H174" s="326">
        <v>0</v>
      </c>
      <c r="I174" s="326">
        <v>0</v>
      </c>
      <c r="J174" s="326">
        <v>0</v>
      </c>
      <c r="K174" s="326">
        <v>0</v>
      </c>
      <c r="L174" s="326">
        <v>0</v>
      </c>
      <c r="M174" s="326">
        <v>0</v>
      </c>
      <c r="N174" s="326"/>
    </row>
    <row r="175" spans="1:14">
      <c r="A175" s="311" t="s">
        <v>191</v>
      </c>
      <c r="B175" s="326">
        <v>0</v>
      </c>
      <c r="C175" s="326">
        <v>0</v>
      </c>
      <c r="D175" s="326">
        <v>0</v>
      </c>
      <c r="E175" s="326"/>
      <c r="F175" s="326">
        <v>0</v>
      </c>
      <c r="G175" s="326">
        <v>0</v>
      </c>
      <c r="H175" s="326">
        <v>0</v>
      </c>
      <c r="I175" s="326">
        <v>0</v>
      </c>
      <c r="J175" s="326">
        <v>0</v>
      </c>
      <c r="K175" s="326">
        <v>0</v>
      </c>
      <c r="L175" s="326">
        <v>0</v>
      </c>
      <c r="M175" s="326">
        <v>0</v>
      </c>
      <c r="N175" s="326"/>
    </row>
    <row r="176" spans="1:14">
      <c r="A176" s="311" t="s">
        <v>192</v>
      </c>
      <c r="B176" s="326">
        <v>0</v>
      </c>
      <c r="C176" s="326">
        <v>0</v>
      </c>
      <c r="D176" s="326">
        <v>0</v>
      </c>
      <c r="E176" s="326"/>
      <c r="F176" s="326">
        <v>1636.6080645161289</v>
      </c>
      <c r="G176" s="326">
        <v>0</v>
      </c>
      <c r="H176" s="326">
        <v>0</v>
      </c>
      <c r="I176" s="326">
        <v>3537.2980645161292</v>
      </c>
      <c r="J176" s="326">
        <v>3659.8196666666668</v>
      </c>
      <c r="K176" s="326">
        <v>0</v>
      </c>
      <c r="L176" s="326">
        <v>0</v>
      </c>
      <c r="M176" s="326">
        <v>0</v>
      </c>
      <c r="N176" s="326"/>
    </row>
    <row r="177" spans="1:14">
      <c r="A177" s="311" t="s">
        <v>193</v>
      </c>
      <c r="B177" s="326">
        <v>0</v>
      </c>
      <c r="C177" s="326">
        <v>0</v>
      </c>
      <c r="D177" s="326">
        <v>0</v>
      </c>
      <c r="E177" s="326"/>
      <c r="F177" s="326">
        <v>0</v>
      </c>
      <c r="G177" s="326">
        <v>0</v>
      </c>
      <c r="H177" s="326">
        <v>0</v>
      </c>
      <c r="I177" s="326">
        <v>0</v>
      </c>
      <c r="J177" s="326">
        <v>0</v>
      </c>
      <c r="K177" s="326">
        <v>0</v>
      </c>
      <c r="L177" s="326">
        <v>0</v>
      </c>
      <c r="M177" s="326">
        <v>0</v>
      </c>
      <c r="N177" s="326"/>
    </row>
    <row r="178" spans="1:14">
      <c r="A178" s="311" t="s">
        <v>194</v>
      </c>
      <c r="B178" s="326">
        <v>38394.208064516133</v>
      </c>
      <c r="C178" s="326">
        <v>21569.631379310347</v>
      </c>
      <c r="D178" s="326">
        <v>12859.352258064515</v>
      </c>
      <c r="E178" s="326"/>
      <c r="F178" s="326">
        <v>38160.850645161292</v>
      </c>
      <c r="G178" s="326">
        <v>37024.474000000002</v>
      </c>
      <c r="H178" s="326">
        <v>28829.33935483871</v>
      </c>
      <c r="I178" s="326">
        <v>25480.597741935486</v>
      </c>
      <c r="J178" s="326">
        <v>39301.926333333337</v>
      </c>
      <c r="K178" s="326">
        <v>0</v>
      </c>
      <c r="L178" s="326">
        <v>0</v>
      </c>
      <c r="M178" s="326">
        <v>0</v>
      </c>
      <c r="N178" s="326"/>
    </row>
    <row r="179" spans="1:14">
      <c r="A179" s="311" t="s">
        <v>195</v>
      </c>
      <c r="B179" s="326">
        <v>0</v>
      </c>
      <c r="C179" s="326">
        <v>0</v>
      </c>
      <c r="D179" s="326">
        <v>0</v>
      </c>
      <c r="E179" s="326"/>
      <c r="F179" s="326">
        <v>0</v>
      </c>
      <c r="G179" s="326">
        <v>0</v>
      </c>
      <c r="H179" s="326">
        <v>112.99451612903225</v>
      </c>
      <c r="I179" s="326">
        <v>0</v>
      </c>
      <c r="J179" s="326">
        <v>0</v>
      </c>
      <c r="K179" s="326">
        <v>0</v>
      </c>
      <c r="L179" s="326">
        <v>0</v>
      </c>
      <c r="M179" s="326">
        <v>0</v>
      </c>
      <c r="N179" s="326"/>
    </row>
    <row r="180" spans="1:14">
      <c r="A180" s="311" t="s">
        <v>196</v>
      </c>
      <c r="B180" s="326">
        <v>0</v>
      </c>
      <c r="C180" s="326">
        <v>0</v>
      </c>
      <c r="D180" s="326">
        <v>0</v>
      </c>
      <c r="E180" s="326"/>
      <c r="F180" s="326">
        <v>0</v>
      </c>
      <c r="G180" s="326">
        <v>0</v>
      </c>
      <c r="H180" s="326">
        <v>0</v>
      </c>
      <c r="I180" s="326">
        <v>0</v>
      </c>
      <c r="J180" s="326">
        <v>0</v>
      </c>
      <c r="K180" s="326">
        <v>0</v>
      </c>
      <c r="L180" s="326">
        <v>0</v>
      </c>
      <c r="M180" s="326">
        <v>0</v>
      </c>
      <c r="N180" s="326"/>
    </row>
    <row r="181" spans="1:14">
      <c r="A181" s="311" t="s">
        <v>161</v>
      </c>
      <c r="B181" s="326">
        <v>0</v>
      </c>
      <c r="C181" s="326">
        <v>0</v>
      </c>
      <c r="D181" s="326">
        <v>0</v>
      </c>
      <c r="E181" s="326"/>
      <c r="F181" s="326">
        <v>0</v>
      </c>
      <c r="G181" s="326">
        <v>0</v>
      </c>
      <c r="H181" s="326">
        <v>0</v>
      </c>
      <c r="I181" s="326">
        <v>0</v>
      </c>
      <c r="J181" s="326">
        <v>0</v>
      </c>
      <c r="K181" s="326">
        <v>0</v>
      </c>
      <c r="L181" s="326">
        <v>0</v>
      </c>
      <c r="M181" s="326">
        <v>0</v>
      </c>
      <c r="N181" s="326"/>
    </row>
    <row r="182" spans="1:14">
      <c r="A182" s="311" t="s">
        <v>174</v>
      </c>
      <c r="B182" s="326">
        <v>0</v>
      </c>
      <c r="C182" s="326">
        <v>0</v>
      </c>
      <c r="D182" s="326">
        <v>0</v>
      </c>
      <c r="E182" s="326"/>
      <c r="F182" s="326">
        <v>0</v>
      </c>
      <c r="G182" s="326">
        <v>0</v>
      </c>
      <c r="H182" s="326">
        <v>0</v>
      </c>
      <c r="I182" s="326">
        <v>0</v>
      </c>
      <c r="J182" s="326">
        <v>0</v>
      </c>
      <c r="K182" s="326">
        <v>0</v>
      </c>
      <c r="L182" s="326">
        <v>0</v>
      </c>
      <c r="M182" s="326">
        <v>0</v>
      </c>
      <c r="N182" s="326"/>
    </row>
    <row r="183" spans="1:14">
      <c r="A183" s="311" t="s">
        <v>175</v>
      </c>
      <c r="B183" s="326">
        <v>0</v>
      </c>
      <c r="C183" s="326">
        <v>0</v>
      </c>
      <c r="D183" s="326">
        <v>0</v>
      </c>
      <c r="E183" s="326"/>
      <c r="F183" s="326">
        <v>0</v>
      </c>
      <c r="G183" s="326">
        <v>0</v>
      </c>
      <c r="H183" s="326">
        <v>0</v>
      </c>
      <c r="I183" s="326">
        <v>0</v>
      </c>
      <c r="J183" s="326">
        <v>0</v>
      </c>
      <c r="K183" s="326">
        <v>0</v>
      </c>
      <c r="L183" s="326">
        <v>0</v>
      </c>
      <c r="M183" s="326">
        <v>0</v>
      </c>
      <c r="N183" s="326"/>
    </row>
    <row r="184" spans="1:14">
      <c r="A184" s="311" t="s">
        <v>176</v>
      </c>
      <c r="B184" s="326">
        <v>0</v>
      </c>
      <c r="C184" s="326">
        <v>0</v>
      </c>
      <c r="D184" s="326">
        <v>0</v>
      </c>
      <c r="E184" s="326"/>
      <c r="F184" s="326">
        <v>0</v>
      </c>
      <c r="G184" s="326">
        <v>0</v>
      </c>
      <c r="H184" s="326">
        <v>0</v>
      </c>
      <c r="I184" s="326">
        <v>0</v>
      </c>
      <c r="J184" s="326">
        <v>0</v>
      </c>
      <c r="K184" s="326">
        <v>0</v>
      </c>
      <c r="L184" s="326">
        <v>0</v>
      </c>
      <c r="M184" s="326">
        <v>0</v>
      </c>
      <c r="N184" s="326"/>
    </row>
    <row r="185" spans="1:14">
      <c r="A185" s="311" t="s">
        <v>163</v>
      </c>
      <c r="B185" s="326">
        <v>0</v>
      </c>
      <c r="C185" s="326">
        <v>0</v>
      </c>
      <c r="D185" s="326">
        <v>0</v>
      </c>
      <c r="E185" s="326"/>
      <c r="F185" s="326">
        <v>0</v>
      </c>
      <c r="G185" s="326">
        <v>0</v>
      </c>
      <c r="H185" s="326">
        <v>0</v>
      </c>
      <c r="I185" s="326">
        <v>0</v>
      </c>
      <c r="J185" s="326">
        <v>0</v>
      </c>
      <c r="K185" s="326">
        <v>0</v>
      </c>
      <c r="L185" s="326">
        <v>0</v>
      </c>
      <c r="M185" s="326">
        <v>0</v>
      </c>
      <c r="N185" s="326"/>
    </row>
    <row r="186" spans="1:14">
      <c r="A186" s="311" t="s">
        <v>166</v>
      </c>
      <c r="B186" s="326">
        <v>0</v>
      </c>
      <c r="C186" s="326">
        <v>0</v>
      </c>
      <c r="D186" s="326">
        <v>0</v>
      </c>
      <c r="E186" s="326"/>
      <c r="F186" s="326">
        <v>0</v>
      </c>
      <c r="G186" s="326">
        <v>0</v>
      </c>
      <c r="H186" s="326">
        <v>0</v>
      </c>
      <c r="I186" s="326">
        <v>0</v>
      </c>
      <c r="J186" s="326">
        <v>0</v>
      </c>
      <c r="K186" s="326">
        <v>0</v>
      </c>
      <c r="L186" s="326">
        <v>0</v>
      </c>
      <c r="M186" s="326">
        <v>0</v>
      </c>
      <c r="N186" s="326"/>
    </row>
    <row r="187" spans="1:14">
      <c r="A187" s="311" t="s">
        <v>167</v>
      </c>
      <c r="B187" s="326">
        <v>0</v>
      </c>
      <c r="C187" s="326">
        <v>0</v>
      </c>
      <c r="D187" s="326">
        <v>0</v>
      </c>
      <c r="E187" s="326"/>
      <c r="F187" s="326">
        <v>0</v>
      </c>
      <c r="G187" s="326">
        <v>0</v>
      </c>
      <c r="H187" s="326">
        <v>0</v>
      </c>
      <c r="I187" s="326">
        <v>0</v>
      </c>
      <c r="J187" s="326">
        <v>0</v>
      </c>
      <c r="K187" s="326">
        <v>0</v>
      </c>
      <c r="L187" s="326">
        <v>0</v>
      </c>
      <c r="M187" s="326">
        <v>0</v>
      </c>
      <c r="N187" s="326"/>
    </row>
    <row r="188" spans="1:14">
      <c r="A188" s="311" t="s">
        <v>169</v>
      </c>
      <c r="B188" s="326">
        <v>0</v>
      </c>
      <c r="C188" s="326">
        <v>0</v>
      </c>
      <c r="D188" s="326">
        <v>0</v>
      </c>
      <c r="E188" s="326"/>
      <c r="F188" s="326">
        <v>0</v>
      </c>
      <c r="G188" s="326">
        <v>0</v>
      </c>
      <c r="H188" s="326">
        <v>0</v>
      </c>
      <c r="I188" s="326">
        <v>0</v>
      </c>
      <c r="J188" s="326">
        <v>0</v>
      </c>
      <c r="K188" s="326">
        <v>0</v>
      </c>
      <c r="L188" s="326">
        <v>0</v>
      </c>
      <c r="M188" s="326">
        <v>0</v>
      </c>
      <c r="N188" s="326"/>
    </row>
    <row r="189" spans="1:14">
      <c r="A189" s="311" t="s">
        <v>170</v>
      </c>
      <c r="B189" s="326">
        <v>0</v>
      </c>
      <c r="C189" s="326">
        <v>0</v>
      </c>
      <c r="D189" s="326">
        <v>0</v>
      </c>
      <c r="E189" s="326"/>
      <c r="F189" s="326">
        <v>0</v>
      </c>
      <c r="G189" s="326">
        <v>0</v>
      </c>
      <c r="H189" s="326">
        <v>0</v>
      </c>
      <c r="I189" s="326">
        <v>0</v>
      </c>
      <c r="J189" s="326">
        <v>0</v>
      </c>
      <c r="K189" s="326">
        <v>0</v>
      </c>
      <c r="L189" s="326">
        <v>0</v>
      </c>
      <c r="M189" s="326">
        <v>0</v>
      </c>
      <c r="N189" s="326"/>
    </row>
    <row r="190" spans="1:14">
      <c r="A190" s="311" t="s">
        <v>171</v>
      </c>
      <c r="B190" s="326">
        <v>0</v>
      </c>
      <c r="C190" s="326">
        <v>0</v>
      </c>
      <c r="D190" s="326">
        <v>0</v>
      </c>
      <c r="E190" s="326"/>
      <c r="F190" s="326">
        <v>0</v>
      </c>
      <c r="G190" s="326">
        <v>0</v>
      </c>
      <c r="H190" s="326">
        <v>0</v>
      </c>
      <c r="I190" s="326">
        <v>0</v>
      </c>
      <c r="J190" s="326">
        <v>0</v>
      </c>
      <c r="K190" s="326">
        <v>0</v>
      </c>
      <c r="L190" s="326">
        <v>0</v>
      </c>
      <c r="M190" s="326">
        <v>0</v>
      </c>
      <c r="N190" s="326"/>
    </row>
    <row r="191" spans="1:14">
      <c r="A191" s="311" t="s">
        <v>159</v>
      </c>
      <c r="B191" s="326">
        <v>0</v>
      </c>
      <c r="C191" s="326">
        <v>0</v>
      </c>
      <c r="D191" s="326">
        <v>0</v>
      </c>
      <c r="E191" s="326"/>
      <c r="F191" s="326">
        <v>0</v>
      </c>
      <c r="G191" s="326">
        <v>0</v>
      </c>
      <c r="H191" s="326">
        <v>0</v>
      </c>
      <c r="I191" s="326">
        <v>0</v>
      </c>
      <c r="J191" s="326">
        <v>0</v>
      </c>
      <c r="K191" s="326">
        <v>0</v>
      </c>
      <c r="L191" s="326">
        <v>0</v>
      </c>
      <c r="M191" s="326">
        <v>0</v>
      </c>
      <c r="N191" s="326"/>
    </row>
    <row r="192" spans="1:14">
      <c r="B192" s="326"/>
      <c r="C192" s="326"/>
      <c r="D192" s="326"/>
      <c r="E192" s="326"/>
      <c r="F192" s="326"/>
      <c r="G192" s="326"/>
      <c r="H192" s="326"/>
      <c r="I192" s="326"/>
      <c r="J192" s="326"/>
      <c r="K192" s="326"/>
      <c r="L192" s="326"/>
      <c r="M192" s="326"/>
      <c r="N192" s="326"/>
    </row>
    <row r="193" spans="1:14">
      <c r="B193" s="326"/>
      <c r="C193" s="326"/>
      <c r="D193" s="326"/>
      <c r="E193" s="326"/>
      <c r="F193" s="326"/>
      <c r="G193" s="326"/>
      <c r="H193" s="326"/>
      <c r="I193" s="326"/>
      <c r="J193" s="326"/>
      <c r="K193" s="326"/>
      <c r="L193" s="326"/>
      <c r="M193" s="326"/>
      <c r="N193" s="326"/>
    </row>
    <row r="194" spans="1:14">
      <c r="B194" s="326"/>
      <c r="C194" s="326"/>
      <c r="D194" s="326"/>
      <c r="E194" s="326"/>
      <c r="F194" s="326"/>
      <c r="G194" s="326"/>
      <c r="H194" s="326"/>
      <c r="I194" s="326"/>
      <c r="J194" s="326"/>
      <c r="K194" s="326"/>
      <c r="L194" s="326"/>
      <c r="M194" s="326"/>
      <c r="N194" s="326"/>
    </row>
    <row r="195" spans="1:14">
      <c r="A195" s="311" t="s">
        <v>197</v>
      </c>
      <c r="B195" s="326">
        <v>129621.09903225806</v>
      </c>
      <c r="C195" s="326">
        <v>119886.56137931034</v>
      </c>
      <c r="D195" s="326">
        <v>118487.92838709676</v>
      </c>
      <c r="E195" s="326"/>
      <c r="F195" s="326">
        <v>134634.56709677418</v>
      </c>
      <c r="G195" s="326">
        <v>145472.6713333333</v>
      </c>
      <c r="H195" s="326">
        <v>115323.22548387096</v>
      </c>
      <c r="I195" s="326">
        <v>110993.75774193549</v>
      </c>
      <c r="J195" s="326">
        <v>145520.26899999997</v>
      </c>
      <c r="K195" s="326">
        <v>0</v>
      </c>
      <c r="L195" s="326">
        <v>0</v>
      </c>
      <c r="M195" s="326">
        <v>0</v>
      </c>
      <c r="N195" s="326"/>
    </row>
    <row r="196" spans="1:14">
      <c r="B196" s="326">
        <v>0.93873089233855778</v>
      </c>
      <c r="C196" s="326">
        <v>0.9563075448142071</v>
      </c>
      <c r="D196" s="326">
        <v>1.8196813281185418</v>
      </c>
      <c r="E196" s="326"/>
      <c r="F196" s="326">
        <v>-1</v>
      </c>
      <c r="G196" s="326">
        <v>-1</v>
      </c>
      <c r="H196" s="326">
        <v>-1</v>
      </c>
      <c r="I196" s="326">
        <v>-1</v>
      </c>
      <c r="J196" s="326">
        <v>-1</v>
      </c>
      <c r="K196" s="326">
        <v>-1</v>
      </c>
      <c r="L196" s="326">
        <v>-1</v>
      </c>
      <c r="M196" s="326">
        <v>-1</v>
      </c>
      <c r="N196" s="326"/>
    </row>
    <row r="197" spans="1:14">
      <c r="A197" s="311" t="s">
        <v>198</v>
      </c>
      <c r="B197" s="326"/>
      <c r="C197" s="326"/>
      <c r="D197" s="326"/>
      <c r="E197" s="326"/>
      <c r="F197" s="326"/>
      <c r="G197" s="326"/>
      <c r="H197" s="326"/>
      <c r="I197" s="326"/>
      <c r="J197" s="326"/>
      <c r="K197" s="326"/>
      <c r="L197" s="326"/>
      <c r="M197" s="326"/>
      <c r="N197" s="326"/>
    </row>
    <row r="198" spans="1:14">
      <c r="A198" s="311" t="s">
        <v>158</v>
      </c>
      <c r="B198" s="326"/>
      <c r="C198" s="326"/>
      <c r="D198" s="326"/>
      <c r="E198" s="326"/>
      <c r="F198" s="326"/>
      <c r="G198" s="326"/>
      <c r="H198" s="326"/>
      <c r="I198" s="326"/>
      <c r="J198" s="326"/>
      <c r="K198" s="326"/>
      <c r="L198" s="326"/>
      <c r="M198" s="326"/>
      <c r="N198" s="326"/>
    </row>
    <row r="199" spans="1:14">
      <c r="A199" s="311" t="s">
        <v>173</v>
      </c>
      <c r="B199" s="326">
        <v>6129.0322580645161</v>
      </c>
      <c r="C199" s="326">
        <v>6551.7241379310344</v>
      </c>
      <c r="D199" s="326">
        <v>5806.4516129032254</v>
      </c>
      <c r="E199" s="326"/>
      <c r="F199" s="326">
        <v>0</v>
      </c>
      <c r="G199" s="326">
        <v>5666.666666666667</v>
      </c>
      <c r="H199" s="326">
        <v>6129.0322580645161</v>
      </c>
      <c r="I199" s="326">
        <v>6774.1935483870966</v>
      </c>
      <c r="J199" s="326">
        <v>7000</v>
      </c>
      <c r="K199" s="326">
        <v>0</v>
      </c>
      <c r="L199" s="326">
        <v>0</v>
      </c>
      <c r="M199" s="326">
        <v>0</v>
      </c>
      <c r="N199" s="326"/>
    </row>
    <row r="200" spans="1:14"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26"/>
      <c r="M200" s="326"/>
      <c r="N200" s="326"/>
    </row>
    <row r="201" spans="1:14">
      <c r="B201" s="326"/>
      <c r="C201" s="326"/>
      <c r="D201" s="326"/>
      <c r="E201" s="326"/>
      <c r="F201" s="326"/>
      <c r="G201" s="326"/>
      <c r="H201" s="326"/>
      <c r="I201" s="326"/>
      <c r="J201" s="326"/>
      <c r="K201" s="326"/>
      <c r="L201" s="326"/>
      <c r="M201" s="326"/>
      <c r="N201" s="326"/>
    </row>
    <row r="202" spans="1:14">
      <c r="A202" s="311" t="s">
        <v>197</v>
      </c>
      <c r="B202" s="326">
        <v>6129.0322580645161</v>
      </c>
      <c r="C202" s="326">
        <v>6551.7241379310344</v>
      </c>
      <c r="D202" s="326">
        <v>5806.4516129032254</v>
      </c>
      <c r="E202" s="326"/>
      <c r="F202" s="326">
        <v>0</v>
      </c>
      <c r="G202" s="326">
        <v>5666.666666666667</v>
      </c>
      <c r="H202" s="326">
        <v>6129.0322580645161</v>
      </c>
      <c r="I202" s="326">
        <v>6774.1935483870966</v>
      </c>
      <c r="J202" s="326">
        <v>7000</v>
      </c>
      <c r="K202" s="326">
        <v>0</v>
      </c>
      <c r="L202" s="326">
        <v>0</v>
      </c>
      <c r="M202" s="326">
        <v>0</v>
      </c>
      <c r="N202" s="326"/>
    </row>
    <row r="203" spans="1:14">
      <c r="B203" s="326"/>
      <c r="C203" s="326"/>
      <c r="D203" s="326"/>
      <c r="E203" s="326"/>
      <c r="F203" s="326"/>
      <c r="G203" s="326"/>
      <c r="H203" s="326"/>
      <c r="I203" s="326"/>
      <c r="J203" s="326"/>
      <c r="K203" s="326"/>
      <c r="L203" s="326"/>
      <c r="M203" s="326"/>
      <c r="N203" s="326"/>
    </row>
    <row r="204" spans="1:14">
      <c r="A204" s="311" t="s">
        <v>199</v>
      </c>
      <c r="B204" s="326">
        <v>365824.29451612901</v>
      </c>
      <c r="C204" s="326">
        <v>362719.98000000004</v>
      </c>
      <c r="D204" s="326">
        <v>318338.41387096775</v>
      </c>
      <c r="E204" s="326"/>
      <c r="F204" s="326">
        <v>340285.49741935486</v>
      </c>
      <c r="G204" s="326">
        <v>347508.05733333336</v>
      </c>
      <c r="H204" s="326">
        <v>406796.57741935487</v>
      </c>
      <c r="I204" s="326">
        <v>292660.75483870978</v>
      </c>
      <c r="J204" s="326">
        <v>292541.76900000003</v>
      </c>
      <c r="K204" s="326">
        <v>0</v>
      </c>
      <c r="L204" s="326">
        <v>0</v>
      </c>
      <c r="M204" s="326">
        <v>0</v>
      </c>
      <c r="N204" s="326"/>
    </row>
    <row r="208" spans="1:14">
      <c r="B208" s="324">
        <f t="shared" ref="B208:M208" si="1">+B177+B178+B179</f>
        <v>38394.208064516133</v>
      </c>
      <c r="C208" s="324">
        <f t="shared" si="1"/>
        <v>21569.631379310347</v>
      </c>
      <c r="D208" s="324">
        <f t="shared" si="1"/>
        <v>12859.352258064515</v>
      </c>
      <c r="E208" s="324"/>
      <c r="F208" s="324">
        <f t="shared" si="1"/>
        <v>38160.850645161292</v>
      </c>
      <c r="G208" s="324">
        <f t="shared" si="1"/>
        <v>37024.474000000002</v>
      </c>
      <c r="H208" s="324">
        <f t="shared" si="1"/>
        <v>28942.333870967741</v>
      </c>
      <c r="I208" s="324">
        <f t="shared" si="1"/>
        <v>25480.597741935486</v>
      </c>
      <c r="J208" s="324">
        <f t="shared" si="1"/>
        <v>39301.926333333337</v>
      </c>
      <c r="K208" s="324">
        <f t="shared" si="1"/>
        <v>0</v>
      </c>
      <c r="L208" s="324">
        <f t="shared" si="1"/>
        <v>0</v>
      </c>
      <c r="M208" s="324">
        <f t="shared" si="1"/>
        <v>0</v>
      </c>
      <c r="N208" s="324">
        <v>23474</v>
      </c>
    </row>
    <row r="211" spans="2:13">
      <c r="B211" s="324">
        <f t="shared" ref="B211:M211" si="2">+B199+B165</f>
        <v>38549.665483870966</v>
      </c>
      <c r="C211" s="324">
        <f t="shared" si="2"/>
        <v>42530.436551724139</v>
      </c>
      <c r="D211" s="324">
        <f t="shared" si="2"/>
        <v>47024.444838709678</v>
      </c>
      <c r="E211" s="324"/>
      <c r="F211" s="324">
        <f t="shared" si="2"/>
        <v>45316.871935483869</v>
      </c>
      <c r="G211" s="324">
        <f t="shared" si="2"/>
        <v>58575.36033333333</v>
      </c>
      <c r="H211" s="324">
        <f t="shared" si="2"/>
        <v>37485.088387096774</v>
      </c>
      <c r="I211" s="324">
        <f t="shared" si="2"/>
        <v>31111.480000000003</v>
      </c>
      <c r="J211" s="324">
        <f t="shared" si="2"/>
        <v>59406.215333333334</v>
      </c>
      <c r="K211" s="324">
        <f t="shared" si="2"/>
        <v>0</v>
      </c>
      <c r="L211" s="324">
        <f t="shared" si="2"/>
        <v>0</v>
      </c>
      <c r="M211" s="324">
        <f t="shared" si="2"/>
        <v>0</v>
      </c>
    </row>
  </sheetData>
  <mergeCells count="4">
    <mergeCell ref="A5:D5"/>
    <mergeCell ref="A8:A11"/>
    <mergeCell ref="A12:A15"/>
    <mergeCell ref="A16:A19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41" sqref="Q41"/>
    </sheetView>
  </sheetViews>
  <sheetFormatPr baseColWidth="10" defaultRowHeight="11.25"/>
  <cols>
    <col min="1" max="16384" width="12" style="37"/>
  </cols>
  <sheetData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8"/>
  <sheetViews>
    <sheetView zoomScaleNormal="100" workbookViewId="0">
      <selection activeCell="A19" sqref="A19"/>
    </sheetView>
  </sheetViews>
  <sheetFormatPr baseColWidth="10" defaultRowHeight="15"/>
  <cols>
    <col min="1" max="1" width="23.1640625" style="311" customWidth="1"/>
    <col min="2" max="2" width="12.33203125" style="311" bestFit="1" customWidth="1"/>
    <col min="3" max="3" width="12" style="311"/>
    <col min="4" max="4" width="10.83203125" style="311" customWidth="1"/>
    <col min="5" max="5" width="14.1640625" style="311" bestFit="1" customWidth="1"/>
    <col min="6" max="6" width="12" style="311"/>
    <col min="7" max="8" width="13.5" style="311" bestFit="1" customWidth="1"/>
    <col min="9" max="9" width="14.6640625" style="311" bestFit="1" customWidth="1"/>
    <col min="10" max="16384" width="12" style="311"/>
  </cols>
  <sheetData>
    <row r="1" spans="1:7">
      <c r="A1" s="25" t="s">
        <v>200</v>
      </c>
    </row>
    <row r="2" spans="1:7">
      <c r="A2" s="38" t="s">
        <v>201</v>
      </c>
    </row>
    <row r="3" spans="1:7">
      <c r="A3" s="25" t="s">
        <v>16</v>
      </c>
    </row>
    <row r="4" spans="1:7">
      <c r="A4" s="25"/>
    </row>
    <row r="5" spans="1:7">
      <c r="A5" s="311" t="s">
        <v>202</v>
      </c>
      <c r="G5" s="84" t="s">
        <v>269</v>
      </c>
    </row>
    <row r="7" spans="1:7">
      <c r="A7" s="327" t="s">
        <v>123</v>
      </c>
      <c r="B7" s="328">
        <v>2016</v>
      </c>
      <c r="C7" s="328">
        <v>2017</v>
      </c>
      <c r="F7" s="324"/>
    </row>
    <row r="8" spans="1:7">
      <c r="A8" s="365" t="s">
        <v>203</v>
      </c>
      <c r="B8" s="376">
        <v>128891</v>
      </c>
      <c r="C8" s="376">
        <v>125437</v>
      </c>
      <c r="D8" s="329"/>
      <c r="E8" s="330"/>
      <c r="F8" s="324"/>
    </row>
    <row r="9" spans="1:7">
      <c r="A9" s="365" t="s">
        <v>204</v>
      </c>
      <c r="B9" s="376">
        <v>107254</v>
      </c>
      <c r="C9" s="376">
        <v>108573</v>
      </c>
      <c r="D9" s="329"/>
      <c r="E9" s="324"/>
      <c r="F9" s="324"/>
    </row>
    <row r="10" spans="1:7">
      <c r="A10" s="365" t="s">
        <v>205</v>
      </c>
      <c r="B10" s="376">
        <v>3862</v>
      </c>
      <c r="C10" s="376">
        <v>3644</v>
      </c>
      <c r="D10" s="329"/>
      <c r="E10" s="330"/>
      <c r="F10" s="324"/>
    </row>
    <row r="11" spans="1:7">
      <c r="A11" s="365" t="s">
        <v>128</v>
      </c>
      <c r="B11" s="376">
        <v>17786.318754094231</v>
      </c>
      <c r="C11" s="376">
        <v>19446</v>
      </c>
      <c r="D11" s="329"/>
      <c r="E11" s="324"/>
      <c r="F11" s="324"/>
    </row>
    <row r="12" spans="1:7">
      <c r="A12" s="365" t="s">
        <v>270</v>
      </c>
      <c r="B12" s="376">
        <v>27498</v>
      </c>
      <c r="C12" s="376">
        <v>28046</v>
      </c>
      <c r="D12" s="329"/>
      <c r="E12" s="324"/>
      <c r="F12" s="324"/>
    </row>
    <row r="13" spans="1:7">
      <c r="A13" s="365" t="s">
        <v>206</v>
      </c>
      <c r="B13" s="376">
        <v>8307</v>
      </c>
      <c r="C13" s="376">
        <v>10334</v>
      </c>
      <c r="D13" s="329"/>
      <c r="E13" s="324"/>
      <c r="F13" s="324"/>
    </row>
    <row r="14" spans="1:7">
      <c r="A14" s="368" t="s">
        <v>207</v>
      </c>
      <c r="B14" s="377">
        <v>7868</v>
      </c>
      <c r="C14" s="377">
        <v>7865</v>
      </c>
      <c r="D14" s="329"/>
      <c r="E14" s="324"/>
      <c r="F14" s="324"/>
    </row>
    <row r="15" spans="1:7">
      <c r="A15" s="368" t="s">
        <v>161</v>
      </c>
      <c r="B15" s="377"/>
      <c r="C15" s="376"/>
      <c r="D15" s="324"/>
      <c r="E15" s="324"/>
      <c r="F15" s="324"/>
    </row>
    <row r="16" spans="1:7">
      <c r="A16" s="368" t="s">
        <v>271</v>
      </c>
      <c r="B16" s="377"/>
      <c r="C16" s="376"/>
      <c r="D16" s="324"/>
      <c r="E16" s="324"/>
      <c r="F16" s="324"/>
    </row>
    <row r="17" spans="1:8">
      <c r="A17" s="378" t="s">
        <v>7</v>
      </c>
      <c r="B17" s="379">
        <v>301466.31875409425</v>
      </c>
      <c r="C17" s="379">
        <v>303345</v>
      </c>
      <c r="D17" s="324"/>
      <c r="E17" s="324"/>
      <c r="F17" s="324"/>
    </row>
    <row r="18" spans="1:8">
      <c r="B18" s="324"/>
      <c r="C18" s="325"/>
    </row>
    <row r="19" spans="1:8">
      <c r="B19" s="333"/>
      <c r="C19" s="333"/>
      <c r="D19" s="333"/>
    </row>
    <row r="20" spans="1:8">
      <c r="B20" s="324"/>
      <c r="C20" s="325"/>
    </row>
    <row r="21" spans="1:8">
      <c r="B21" s="329"/>
      <c r="C21" s="325"/>
    </row>
    <row r="22" spans="1:8">
      <c r="B22" s="329"/>
    </row>
    <row r="23" spans="1:8">
      <c r="B23" s="329"/>
    </row>
    <row r="24" spans="1:8">
      <c r="B24" s="329"/>
    </row>
    <row r="25" spans="1:8">
      <c r="B25" s="329"/>
    </row>
    <row r="26" spans="1:8">
      <c r="B26" s="329"/>
    </row>
    <row r="27" spans="1:8">
      <c r="B27" s="329"/>
    </row>
    <row r="28" spans="1:8">
      <c r="B28" s="329"/>
      <c r="D28" s="37"/>
      <c r="E28" s="37"/>
      <c r="F28" s="37"/>
      <c r="G28" s="37"/>
      <c r="H28" s="37"/>
    </row>
    <row r="29" spans="1:8">
      <c r="B29" s="329"/>
      <c r="D29" s="37"/>
      <c r="E29" s="37"/>
      <c r="F29" s="37"/>
      <c r="G29" s="37"/>
      <c r="H29" s="37"/>
    </row>
    <row r="30" spans="1:8">
      <c r="A30" s="37"/>
      <c r="B30" s="37"/>
      <c r="C30" s="37"/>
      <c r="D30" s="37"/>
      <c r="E30" s="37"/>
      <c r="F30" s="37"/>
      <c r="G30" s="37"/>
      <c r="H30" s="37"/>
    </row>
    <row r="31" spans="1:8">
      <c r="A31" s="37"/>
      <c r="B31" s="37"/>
      <c r="C31" s="37"/>
      <c r="D31" s="37"/>
      <c r="E31" s="37"/>
      <c r="F31" s="37"/>
      <c r="G31" s="37"/>
      <c r="H31" s="37"/>
    </row>
    <row r="32" spans="1:8">
      <c r="A32" s="37"/>
      <c r="B32" s="37"/>
      <c r="C32" s="37"/>
      <c r="D32" s="37"/>
      <c r="E32" s="37"/>
      <c r="F32" s="37"/>
      <c r="G32" s="37"/>
      <c r="H32" s="37"/>
    </row>
    <row r="33" spans="1:8">
      <c r="A33" s="37"/>
      <c r="B33" s="37"/>
      <c r="C33" s="37"/>
      <c r="D33" s="37"/>
      <c r="E33" s="37"/>
      <c r="F33" s="37"/>
      <c r="G33" s="37"/>
      <c r="H33" s="37"/>
    </row>
    <row r="34" spans="1:8">
      <c r="A34" s="37"/>
      <c r="B34" s="37"/>
      <c r="C34" s="37"/>
      <c r="D34" s="37"/>
      <c r="E34" s="37"/>
      <c r="F34" s="37"/>
      <c r="G34" s="37"/>
      <c r="H34" s="37"/>
    </row>
    <row r="35" spans="1:8">
      <c r="A35" s="37"/>
      <c r="B35" s="37"/>
      <c r="C35" s="37"/>
      <c r="D35" s="37"/>
      <c r="E35" s="37"/>
      <c r="F35" s="37"/>
      <c r="G35" s="37"/>
      <c r="H35" s="37"/>
    </row>
    <row r="36" spans="1:8">
      <c r="A36" s="37"/>
      <c r="B36" s="37"/>
      <c r="C36" s="37"/>
      <c r="D36" s="37"/>
      <c r="E36" s="37"/>
      <c r="F36" s="37"/>
      <c r="G36" s="37"/>
      <c r="H36" s="37"/>
    </row>
    <row r="37" spans="1:8">
      <c r="A37" s="37"/>
      <c r="B37" s="37"/>
      <c r="C37" s="37"/>
      <c r="D37" s="37"/>
      <c r="E37" s="37"/>
      <c r="F37" s="37"/>
      <c r="G37" s="37"/>
      <c r="H37" s="37"/>
    </row>
    <row r="38" spans="1:8">
      <c r="A38" s="37"/>
      <c r="B38" s="37"/>
      <c r="C38" s="37"/>
      <c r="D38" s="37"/>
      <c r="E38" s="37"/>
      <c r="F38" s="37"/>
      <c r="G38" s="37"/>
      <c r="H38" s="37"/>
    </row>
    <row r="39" spans="1:8">
      <c r="A39" s="37"/>
      <c r="B39" s="37"/>
      <c r="C39" s="37"/>
      <c r="D39" s="37"/>
      <c r="E39" s="37"/>
      <c r="F39" s="37"/>
      <c r="G39" s="37"/>
      <c r="H39" s="37"/>
    </row>
    <row r="40" spans="1:8">
      <c r="A40" s="37"/>
      <c r="B40" s="37"/>
      <c r="C40" s="37"/>
      <c r="D40" s="37"/>
      <c r="E40" s="37"/>
      <c r="F40" s="37"/>
      <c r="G40" s="37"/>
      <c r="H40" s="37"/>
    </row>
    <row r="41" spans="1:8">
      <c r="A41" s="37"/>
      <c r="B41" s="37"/>
      <c r="C41" s="37"/>
      <c r="D41" s="37"/>
      <c r="E41" s="37"/>
      <c r="F41" s="37"/>
      <c r="G41" s="37"/>
      <c r="H41" s="37"/>
    </row>
    <row r="42" spans="1:8">
      <c r="A42" s="37"/>
      <c r="B42" s="37"/>
      <c r="C42" s="37"/>
      <c r="D42" s="37"/>
      <c r="E42" s="37"/>
      <c r="F42" s="37"/>
      <c r="G42" s="37"/>
      <c r="H42" s="37"/>
    </row>
    <row r="43" spans="1:8">
      <c r="A43" s="37"/>
      <c r="B43" s="37"/>
      <c r="C43" s="37"/>
      <c r="D43" s="37"/>
      <c r="E43" s="37"/>
      <c r="F43" s="37"/>
      <c r="G43" s="37"/>
      <c r="H43" s="37"/>
    </row>
    <row r="44" spans="1:8">
      <c r="A44" s="37"/>
      <c r="B44" s="37"/>
      <c r="C44" s="37"/>
      <c r="D44" s="37"/>
      <c r="E44" s="37"/>
      <c r="F44" s="37"/>
      <c r="G44" s="37"/>
      <c r="H44" s="37"/>
    </row>
    <row r="45" spans="1:8">
      <c r="A45" s="37"/>
      <c r="B45" s="37"/>
      <c r="C45" s="37"/>
      <c r="D45" s="37"/>
      <c r="E45" s="37"/>
      <c r="F45" s="37"/>
      <c r="G45" s="37"/>
      <c r="H45" s="37"/>
    </row>
    <row r="46" spans="1:8">
      <c r="A46" s="37"/>
      <c r="B46" s="37"/>
      <c r="C46" s="37"/>
      <c r="D46" s="37"/>
      <c r="E46" s="37"/>
      <c r="F46" s="37"/>
      <c r="G46" s="37"/>
      <c r="H46" s="37"/>
    </row>
    <row r="47" spans="1:8">
      <c r="A47" s="37"/>
      <c r="B47" s="37"/>
      <c r="C47" s="37"/>
      <c r="D47" s="37"/>
      <c r="E47" s="37"/>
      <c r="F47" s="37"/>
      <c r="G47" s="37"/>
      <c r="H47" s="37"/>
    </row>
    <row r="48" spans="1:8">
      <c r="A48" s="37"/>
      <c r="B48" s="37"/>
      <c r="C48" s="37"/>
      <c r="D48" s="37"/>
      <c r="E48" s="37"/>
      <c r="F48" s="37"/>
      <c r="G48" s="37"/>
      <c r="H48" s="37"/>
    </row>
    <row r="49" spans="1:5">
      <c r="A49" s="37"/>
      <c r="B49" s="37"/>
      <c r="C49" s="37"/>
      <c r="D49" s="331"/>
      <c r="E49" s="331"/>
    </row>
    <row r="50" spans="1:5">
      <c r="A50" s="37"/>
      <c r="B50" s="37"/>
      <c r="C50" s="37"/>
      <c r="D50" s="334"/>
      <c r="E50" s="331"/>
    </row>
    <row r="51" spans="1:5">
      <c r="A51" s="331"/>
      <c r="B51" s="331"/>
      <c r="C51" s="331"/>
      <c r="D51" s="331"/>
      <c r="E51" s="331"/>
    </row>
    <row r="52" spans="1:5">
      <c r="A52" s="331"/>
      <c r="B52" s="334"/>
      <c r="C52" s="334"/>
      <c r="D52" s="331"/>
      <c r="E52" s="331"/>
    </row>
    <row r="53" spans="1:5">
      <c r="A53" s="331"/>
      <c r="B53" s="331"/>
      <c r="C53" s="331"/>
      <c r="D53" s="331"/>
      <c r="E53" s="331"/>
    </row>
    <row r="54" spans="1:5">
      <c r="A54" s="331"/>
      <c r="B54" s="331"/>
      <c r="C54" s="331"/>
    </row>
    <row r="55" spans="1:5">
      <c r="A55" s="331"/>
      <c r="B55" s="331"/>
      <c r="C55" s="331"/>
    </row>
    <row r="97" spans="2:9">
      <c r="D97" s="335">
        <v>2015</v>
      </c>
      <c r="E97" s="335">
        <v>2016</v>
      </c>
      <c r="G97" s="335">
        <v>2014</v>
      </c>
      <c r="H97" s="335">
        <v>2015</v>
      </c>
      <c r="I97" s="335">
        <v>2016</v>
      </c>
    </row>
    <row r="98" spans="2:9">
      <c r="B98" s="335" t="s">
        <v>208</v>
      </c>
      <c r="D98" s="336">
        <v>139782.00157958604</v>
      </c>
      <c r="E98" s="336">
        <v>136164.41991057672</v>
      </c>
      <c r="F98" s="329">
        <f t="shared" ref="F98:F103" si="0">(E98/C100)^(1/3)-1</f>
        <v>5.2268794116836492E-3</v>
      </c>
      <c r="G98" s="329">
        <f t="shared" ref="G98:G103" si="1">+C100/$C$106</f>
        <v>0.52535473177976832</v>
      </c>
      <c r="H98" s="329">
        <f t="shared" ref="H98:H103" si="2">+D98/$D$104</f>
        <v>0.50824910928763622</v>
      </c>
      <c r="I98" s="329">
        <f t="shared" ref="I98:I103" si="3">+E98/$E$104</f>
        <v>0.48294231532224235</v>
      </c>
    </row>
    <row r="99" spans="2:9">
      <c r="C99" s="335">
        <v>2014</v>
      </c>
      <c r="D99" s="336">
        <v>102641.3988644317</v>
      </c>
      <c r="E99" s="336">
        <v>113303.36214395995</v>
      </c>
      <c r="F99" s="329">
        <f t="shared" si="0"/>
        <v>7.8697801440491988E-2</v>
      </c>
      <c r="G99" s="329">
        <f t="shared" si="1"/>
        <v>0.35377301545679485</v>
      </c>
      <c r="H99" s="329">
        <f t="shared" si="2"/>
        <v>0.37320541242344757</v>
      </c>
      <c r="I99" s="329">
        <f t="shared" si="3"/>
        <v>0.4018596640997269</v>
      </c>
    </row>
    <row r="100" spans="2:9">
      <c r="B100" s="337" t="s">
        <v>209</v>
      </c>
      <c r="C100" s="336">
        <v>134051.40226341496</v>
      </c>
      <c r="D100" s="336">
        <v>3941.0415564253099</v>
      </c>
      <c r="E100" s="336">
        <v>4072.9043183300701</v>
      </c>
      <c r="F100" s="329">
        <f t="shared" si="0"/>
        <v>2.2751076187399466E-2</v>
      </c>
      <c r="G100" s="329">
        <f t="shared" si="1"/>
        <v>1.4920234847439198E-2</v>
      </c>
      <c r="H100" s="329">
        <f t="shared" si="2"/>
        <v>1.4329676482549731E-2</v>
      </c>
      <c r="I100" s="329">
        <f t="shared" si="3"/>
        <v>1.4445608058786995E-2</v>
      </c>
    </row>
    <row r="101" spans="2:9">
      <c r="B101" s="337" t="s">
        <v>210</v>
      </c>
      <c r="C101" s="336">
        <v>90269.994607796616</v>
      </c>
      <c r="D101" s="336">
        <v>28662.112941296054</v>
      </c>
      <c r="E101" s="336">
        <v>28406.899478501979</v>
      </c>
      <c r="F101" s="329">
        <f t="shared" si="0"/>
        <v>1.6635559636549724E-2</v>
      </c>
      <c r="G101" s="329">
        <f t="shared" si="1"/>
        <v>0.10595201791599763</v>
      </c>
      <c r="H101" s="329">
        <f t="shared" si="2"/>
        <v>0.10421580180636653</v>
      </c>
      <c r="I101" s="329">
        <f t="shared" si="3"/>
        <v>0.10075241251924369</v>
      </c>
    </row>
    <row r="102" spans="2:9">
      <c r="B102" s="337" t="s">
        <v>211</v>
      </c>
      <c r="C102" s="336">
        <v>3807.1007690802298</v>
      </c>
      <c r="D102" s="336">
        <v>8086.9537455968684</v>
      </c>
      <c r="E102" s="336">
        <v>7867.6142120026088</v>
      </c>
      <c r="F102" s="329">
        <f t="shared" si="0"/>
        <v>1.799085823971236E-2</v>
      </c>
      <c r="G102" s="329">
        <f t="shared" si="1"/>
        <v>2.922756998845662E-2</v>
      </c>
      <c r="H102" s="329">
        <f t="shared" si="2"/>
        <v>2.940426515290492E-2</v>
      </c>
      <c r="I102" s="329">
        <f t="shared" si="3"/>
        <v>2.7904527673984391E-2</v>
      </c>
    </row>
    <row r="103" spans="2:9">
      <c r="B103" s="337" t="s">
        <v>212</v>
      </c>
      <c r="C103" s="336">
        <v>27035.097839819082</v>
      </c>
      <c r="D103" s="336">
        <v>8016.4448317025444</v>
      </c>
      <c r="E103" s="336">
        <v>8307.2955270711027</v>
      </c>
      <c r="F103" s="329">
        <f t="shared" si="0"/>
        <v>1.7802577402561193E-2</v>
      </c>
      <c r="G103" s="329">
        <f t="shared" si="1"/>
        <v>3.087808145039166E-2</v>
      </c>
      <c r="H103" s="329">
        <f t="shared" si="2"/>
        <v>2.914789385847024E-2</v>
      </c>
      <c r="I103" s="329">
        <f t="shared" si="3"/>
        <v>2.9463971120683295E-2</v>
      </c>
    </row>
    <row r="104" spans="2:9">
      <c r="B104" s="337" t="s">
        <v>213</v>
      </c>
      <c r="C104" s="336">
        <v>7457.8118454011747</v>
      </c>
      <c r="D104" s="338">
        <f>+D101+D100+D99+D98</f>
        <v>275026.55494173907</v>
      </c>
      <c r="E104" s="338">
        <f>+E101+E100+E99+E98</f>
        <v>281947.58585136873</v>
      </c>
    </row>
    <row r="105" spans="2:9">
      <c r="B105" s="337" t="s">
        <v>214</v>
      </c>
      <c r="C105" s="336">
        <v>7878.9622844096539</v>
      </c>
      <c r="D105" s="329">
        <f t="shared" ref="D105:D110" si="4">+D98/C100-1</f>
        <v>4.2749267962973514E-2</v>
      </c>
      <c r="E105" s="329">
        <f>+E98/D98-1</f>
        <v>-2.5880167890925621E-2</v>
      </c>
      <c r="G105" s="339">
        <f>+G98+G99</f>
        <v>0.87912774723656317</v>
      </c>
      <c r="H105" s="339">
        <f>+H98+H99</f>
        <v>0.88145452171108385</v>
      </c>
      <c r="I105" s="339">
        <f>+I98+I99</f>
        <v>0.88480197942196925</v>
      </c>
    </row>
    <row r="106" spans="2:9">
      <c r="C106" s="338">
        <f>+C103+C102+C101+C100</f>
        <v>255163.5954801109</v>
      </c>
      <c r="D106" s="329">
        <f t="shared" si="4"/>
        <v>0.13704890878066545</v>
      </c>
      <c r="E106" s="329">
        <f t="shared" ref="E106:E110" si="5">+E99/D99-1</f>
        <v>0.10387585708579961</v>
      </c>
    </row>
    <row r="107" spans="2:9">
      <c r="B107" s="337" t="s">
        <v>203</v>
      </c>
      <c r="D107" s="329">
        <f t="shared" si="4"/>
        <v>3.5181834017343094E-2</v>
      </c>
      <c r="E107" s="329">
        <f t="shared" si="5"/>
        <v>3.3458861069296963E-2</v>
      </c>
    </row>
    <row r="108" spans="2:9">
      <c r="B108" s="337" t="s">
        <v>210</v>
      </c>
      <c r="D108" s="329">
        <f t="shared" si="4"/>
        <v>6.0181587324629415E-2</v>
      </c>
      <c r="E108" s="329">
        <f t="shared" si="5"/>
        <v>-8.9042096553310079E-3</v>
      </c>
    </row>
    <row r="109" spans="2:9">
      <c r="B109" s="337" t="s">
        <v>211</v>
      </c>
      <c r="D109" s="329">
        <f t="shared" si="4"/>
        <v>8.4360119729173899E-2</v>
      </c>
      <c r="E109" s="329">
        <f t="shared" si="5"/>
        <v>-2.7122639809048499E-2</v>
      </c>
    </row>
    <row r="110" spans="2:9">
      <c r="B110" s="337" t="s">
        <v>212</v>
      </c>
      <c r="D110" s="329">
        <f t="shared" si="4"/>
        <v>1.7449321665739204E-2</v>
      </c>
      <c r="E110" s="329">
        <f t="shared" si="5"/>
        <v>3.6281755999658882E-2</v>
      </c>
    </row>
    <row r="111" spans="2:9">
      <c r="B111" s="337" t="s">
        <v>213</v>
      </c>
    </row>
    <row r="112" spans="2:9">
      <c r="B112" s="337" t="s">
        <v>214</v>
      </c>
    </row>
    <row r="113" spans="2:11">
      <c r="D113" s="338">
        <f>+D100+D99</f>
        <v>106582.440420857</v>
      </c>
      <c r="E113" s="338">
        <f>+E100+E99</f>
        <v>117376.26646229002</v>
      </c>
      <c r="F113" s="329">
        <f>(E113/C115)^(1/3)-1</f>
        <v>7.6544856601488132E-2</v>
      </c>
    </row>
    <row r="115" spans="2:11">
      <c r="C115" s="338">
        <f>+C102+C101</f>
        <v>94077.095376876852</v>
      </c>
    </row>
    <row r="120" spans="2:11">
      <c r="H120" s="340" t="s">
        <v>216</v>
      </c>
    </row>
    <row r="121" spans="2:11">
      <c r="D121" s="341">
        <v>2015</v>
      </c>
      <c r="E121" s="341">
        <v>2016</v>
      </c>
      <c r="H121" s="341">
        <v>2014</v>
      </c>
      <c r="I121" s="341">
        <v>2015</v>
      </c>
      <c r="J121" s="341">
        <v>2016</v>
      </c>
    </row>
    <row r="122" spans="2:11">
      <c r="B122" s="340" t="s">
        <v>215</v>
      </c>
      <c r="D122" s="342">
        <v>139782.00157958604</v>
      </c>
      <c r="E122" s="342">
        <v>136164.41991057672</v>
      </c>
      <c r="F122" s="329">
        <f>+E122/D122-1</f>
        <v>-2.5880167890925621E-2</v>
      </c>
      <c r="H122" s="342">
        <v>133496.42459230268</v>
      </c>
      <c r="I122" s="342">
        <v>139524.53437703848</v>
      </c>
      <c r="J122" s="342">
        <v>134311</v>
      </c>
      <c r="K122" s="337" t="s">
        <v>217</v>
      </c>
    </row>
    <row r="123" spans="2:11">
      <c r="B123" s="335" t="s">
        <v>208</v>
      </c>
      <c r="C123" s="341">
        <v>2014</v>
      </c>
      <c r="D123" s="342">
        <v>102641.3988644317</v>
      </c>
      <c r="E123" s="342">
        <v>113303.36214395995</v>
      </c>
      <c r="H123" s="342">
        <v>90463.8733855186</v>
      </c>
      <c r="I123" s="342">
        <v>102376.28610567514</v>
      </c>
      <c r="J123" s="342">
        <v>111926</v>
      </c>
      <c r="K123" s="337" t="s">
        <v>218</v>
      </c>
    </row>
    <row r="124" spans="2:11">
      <c r="B124" s="337" t="s">
        <v>209</v>
      </c>
      <c r="C124" s="342">
        <v>134051.40226341496</v>
      </c>
      <c r="D124" s="342">
        <v>3941.0415564253099</v>
      </c>
      <c r="E124" s="342">
        <v>4072.9043183300701</v>
      </c>
      <c r="F124" s="338">
        <f>+E124+E123</f>
        <v>117376.26646229002</v>
      </c>
      <c r="H124" s="342">
        <v>3755.5091976516633</v>
      </c>
      <c r="I124" s="342">
        <v>3894.0596868884541</v>
      </c>
      <c r="J124" s="342">
        <v>4021</v>
      </c>
      <c r="K124" s="337" t="s">
        <v>219</v>
      </c>
    </row>
    <row r="125" spans="2:11">
      <c r="B125" s="337" t="s">
        <v>210</v>
      </c>
      <c r="C125" s="342">
        <v>90269.994607796616</v>
      </c>
      <c r="D125" s="342">
        <v>28662.112941296054</v>
      </c>
      <c r="E125" s="342">
        <v>28406.899478501979</v>
      </c>
      <c r="J125" s="338">
        <f>+J124+J123</f>
        <v>115947</v>
      </c>
    </row>
    <row r="126" spans="2:11">
      <c r="B126" s="337" t="s">
        <v>211</v>
      </c>
      <c r="C126" s="342">
        <v>3807.1007690802298</v>
      </c>
      <c r="D126" s="342">
        <v>8086.9537455968684</v>
      </c>
      <c r="E126" s="342">
        <v>7867.6142120026088</v>
      </c>
    </row>
    <row r="127" spans="2:11">
      <c r="B127" s="337" t="s">
        <v>212</v>
      </c>
      <c r="C127" s="342">
        <v>27035.097839819082</v>
      </c>
      <c r="D127" s="342">
        <v>8016.4448317025444</v>
      </c>
      <c r="E127" s="342">
        <v>8307.2955270711027</v>
      </c>
    </row>
    <row r="128" spans="2:11">
      <c r="B128" s="337" t="s">
        <v>213</v>
      </c>
      <c r="C128" s="342">
        <v>7457.8118454011747</v>
      </c>
      <c r="D128" s="338">
        <f>+D124+D123</f>
        <v>106582.440420857</v>
      </c>
      <c r="E128" s="338">
        <f>+E124+E123</f>
        <v>117376.26646229002</v>
      </c>
      <c r="F128" s="311" t="s">
        <v>220</v>
      </c>
      <c r="G128" s="329">
        <f>+C125/C130</f>
        <v>0.95953211827141527</v>
      </c>
      <c r="H128" s="329">
        <f>+D123/D128</f>
        <v>0.96302353801561025</v>
      </c>
      <c r="I128" s="329">
        <f>+E123/E128</f>
        <v>0.96530044410946925</v>
      </c>
    </row>
    <row r="129" spans="2:9">
      <c r="B129" s="337" t="s">
        <v>214</v>
      </c>
      <c r="C129" s="342">
        <v>7878.9622844096539</v>
      </c>
      <c r="D129" s="338">
        <f>+D128-D126</f>
        <v>98495.486675260137</v>
      </c>
      <c r="E129" s="338">
        <f>+E128-E126</f>
        <v>109508.65225028741</v>
      </c>
      <c r="G129" s="311">
        <f>+C131*G128</f>
        <v>83113.984610109183</v>
      </c>
      <c r="H129" s="311">
        <f>+D129*H128</f>
        <v>94853.472056578408</v>
      </c>
      <c r="I129" s="311">
        <f>+E129*I128</f>
        <v>105708.75065103186</v>
      </c>
    </row>
    <row r="130" spans="2:9">
      <c r="C130" s="338">
        <f>+C126+C125</f>
        <v>94077.095376876852</v>
      </c>
      <c r="D130" s="338">
        <f>+D122-D127</f>
        <v>131765.5567478835</v>
      </c>
      <c r="E130" s="338">
        <f>+E122-E127</f>
        <v>127857.12438350561</v>
      </c>
      <c r="G130" s="343">
        <f>+C131*(1-G128)</f>
        <v>3505.2989213665051</v>
      </c>
      <c r="H130" s="343">
        <f>+D129*(1-H128)</f>
        <v>3642.0146186817237</v>
      </c>
      <c r="I130" s="343">
        <f>+E129*(1-I128)</f>
        <v>3799.9015992555446</v>
      </c>
    </row>
    <row r="131" spans="2:9">
      <c r="C131" s="338">
        <f>+C130-C128</f>
        <v>86619.283531475681</v>
      </c>
      <c r="G131" s="344">
        <f>+G130+G129</f>
        <v>86619.283531475681</v>
      </c>
      <c r="H131" s="344">
        <f>+H130+H129</f>
        <v>98495.486675260137</v>
      </c>
      <c r="I131" s="344">
        <f>+I130+I129</f>
        <v>109508.65225028741</v>
      </c>
    </row>
    <row r="132" spans="2:9">
      <c r="B132" s="311" t="s">
        <v>203</v>
      </c>
      <c r="C132" s="338">
        <f>+C124-C129</f>
        <v>126172.4399790053</v>
      </c>
    </row>
    <row r="133" spans="2:9">
      <c r="B133" s="311" t="s">
        <v>221</v>
      </c>
    </row>
    <row r="134" spans="2:9">
      <c r="B134" s="311" t="s">
        <v>222</v>
      </c>
    </row>
    <row r="135" spans="2:9">
      <c r="B135" s="311" t="s">
        <v>212</v>
      </c>
    </row>
    <row r="136" spans="2:9">
      <c r="B136" s="311" t="s">
        <v>128</v>
      </c>
    </row>
    <row r="137" spans="2:9">
      <c r="B137" s="311" t="s">
        <v>223</v>
      </c>
    </row>
    <row r="138" spans="2:9">
      <c r="B138" s="311" t="s">
        <v>206</v>
      </c>
    </row>
  </sheetData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1"/>
  <sheetViews>
    <sheetView zoomScale="110" zoomScaleNormal="110" workbookViewId="0">
      <selection activeCell="A4" sqref="A4"/>
    </sheetView>
  </sheetViews>
  <sheetFormatPr baseColWidth="10" defaultRowHeight="15"/>
  <cols>
    <col min="1" max="1" width="23.1640625" style="311" customWidth="1"/>
    <col min="2" max="4" width="12" style="311"/>
    <col min="5" max="5" width="17.33203125" style="311" bestFit="1" customWidth="1"/>
    <col min="6" max="6" width="12" style="311"/>
    <col min="7" max="8" width="13.5" style="311" bestFit="1" customWidth="1"/>
    <col min="9" max="9" width="14.6640625" style="311" bestFit="1" customWidth="1"/>
    <col min="10" max="16384" width="12" style="311"/>
  </cols>
  <sheetData>
    <row r="1" spans="1:6">
      <c r="A1" s="25" t="s">
        <v>200</v>
      </c>
    </row>
    <row r="2" spans="1:6">
      <c r="A2" s="38" t="s">
        <v>201</v>
      </c>
    </row>
    <row r="3" spans="1:6">
      <c r="A3" s="25" t="s">
        <v>120</v>
      </c>
    </row>
    <row r="4" spans="1:6">
      <c r="A4" s="25"/>
    </row>
    <row r="5" spans="1:6">
      <c r="A5" s="311" t="s">
        <v>202</v>
      </c>
      <c r="F5" s="84" t="s">
        <v>272</v>
      </c>
    </row>
    <row r="7" spans="1:6">
      <c r="A7" s="380" t="s">
        <v>123</v>
      </c>
      <c r="B7" s="381">
        <v>2014</v>
      </c>
      <c r="C7" s="381">
        <v>2015</v>
      </c>
      <c r="D7" s="381">
        <v>2016</v>
      </c>
      <c r="E7" s="381">
        <v>2017</v>
      </c>
    </row>
    <row r="8" spans="1:6">
      <c r="A8" s="365" t="s">
        <v>203</v>
      </c>
      <c r="B8" s="376">
        <v>126172.4399790053</v>
      </c>
      <c r="C8" s="376">
        <v>131765.5567478835</v>
      </c>
      <c r="D8" s="376">
        <v>127857.12438350561</v>
      </c>
      <c r="E8" s="376">
        <v>125437</v>
      </c>
      <c r="F8" s="329"/>
    </row>
    <row r="9" spans="1:6">
      <c r="A9" s="365" t="s">
        <v>204</v>
      </c>
      <c r="B9" s="376">
        <v>83113.984610109183</v>
      </c>
      <c r="C9" s="376">
        <v>94853.472056578408</v>
      </c>
      <c r="D9" s="376">
        <v>105708.75065103186</v>
      </c>
      <c r="E9" s="376">
        <v>108573</v>
      </c>
      <c r="F9" s="329"/>
    </row>
    <row r="10" spans="1:6">
      <c r="A10" s="365" t="s">
        <v>270</v>
      </c>
      <c r="B10" s="376">
        <v>27035.097839819082</v>
      </c>
      <c r="C10" s="376">
        <v>28662.112941296054</v>
      </c>
      <c r="D10" s="376">
        <v>28806.899478502</v>
      </c>
      <c r="E10" s="376">
        <v>28046</v>
      </c>
      <c r="F10" s="329"/>
    </row>
    <row r="11" spans="1:6">
      <c r="A11" s="365" t="s">
        <v>128</v>
      </c>
      <c r="B11" s="376">
        <v>17321</v>
      </c>
      <c r="C11" s="376">
        <v>17155</v>
      </c>
      <c r="D11" s="376">
        <v>16269</v>
      </c>
      <c r="E11" s="376">
        <v>19446</v>
      </c>
      <c r="F11" s="329"/>
    </row>
    <row r="12" spans="1:6">
      <c r="A12" s="365" t="s">
        <v>206</v>
      </c>
      <c r="B12" s="376">
        <v>7878.9622844096539</v>
      </c>
      <c r="C12" s="376">
        <v>8016.4448317025444</v>
      </c>
      <c r="D12" s="376">
        <v>8307.2955270711027</v>
      </c>
      <c r="E12" s="376">
        <v>10334</v>
      </c>
      <c r="F12" s="329"/>
    </row>
    <row r="13" spans="1:6">
      <c r="A13" s="382" t="s">
        <v>207</v>
      </c>
      <c r="B13" s="383">
        <v>7457.8118454011747</v>
      </c>
      <c r="C13" s="383">
        <v>8086.9537455968684</v>
      </c>
      <c r="D13" s="383">
        <v>7867.6142120026097</v>
      </c>
      <c r="E13" s="383">
        <v>7865</v>
      </c>
      <c r="F13" s="329"/>
    </row>
    <row r="14" spans="1:6">
      <c r="A14" s="370" t="s">
        <v>205</v>
      </c>
      <c r="B14" s="384">
        <v>3505.2989213665051</v>
      </c>
      <c r="C14" s="384">
        <v>3642.0146186817237</v>
      </c>
      <c r="D14" s="384">
        <v>3799.9015992555446</v>
      </c>
      <c r="E14" s="384">
        <v>3644</v>
      </c>
      <c r="F14" s="329"/>
    </row>
    <row r="15" spans="1:6">
      <c r="A15" s="365"/>
      <c r="B15" s="365"/>
      <c r="C15" s="365"/>
      <c r="D15" s="365"/>
      <c r="E15" s="365"/>
      <c r="F15" s="329"/>
    </row>
    <row r="16" spans="1:6">
      <c r="A16" s="366" t="s">
        <v>7</v>
      </c>
      <c r="B16" s="385">
        <v>134051.40226341496</v>
      </c>
      <c r="C16" s="385">
        <v>139782.00157958604</v>
      </c>
      <c r="D16" s="385">
        <v>136164.41991057672</v>
      </c>
      <c r="E16" s="385">
        <v>135771</v>
      </c>
    </row>
    <row r="17" spans="1:5">
      <c r="A17" s="345"/>
      <c r="B17" s="334"/>
      <c r="C17" s="334"/>
      <c r="D17" s="334"/>
      <c r="E17" s="331"/>
    </row>
    <row r="18" spans="1:5">
      <c r="A18" s="345"/>
      <c r="B18" s="346"/>
      <c r="C18" s="346"/>
      <c r="D18" s="334"/>
      <c r="E18" s="331"/>
    </row>
    <row r="19" spans="1:5">
      <c r="A19" s="345"/>
      <c r="B19" s="347"/>
      <c r="C19" s="348"/>
      <c r="D19" s="349"/>
      <c r="E19" s="331"/>
    </row>
    <row r="20" spans="1:5">
      <c r="B20" s="318"/>
      <c r="C20" s="318"/>
      <c r="D20" s="329"/>
      <c r="E20" s="331"/>
    </row>
    <row r="21" spans="1:5">
      <c r="B21" s="318"/>
      <c r="C21" s="318"/>
      <c r="D21" s="329"/>
      <c r="E21" s="331"/>
    </row>
    <row r="22" spans="1:5">
      <c r="B22" s="318"/>
      <c r="C22" s="318"/>
      <c r="D22" s="329"/>
      <c r="E22" s="331"/>
    </row>
    <row r="23" spans="1:5">
      <c r="B23" s="318"/>
      <c r="C23" s="318"/>
      <c r="D23" s="329"/>
      <c r="E23" s="331"/>
    </row>
    <row r="24" spans="1:5">
      <c r="B24" s="318"/>
      <c r="C24" s="318"/>
      <c r="D24" s="329"/>
      <c r="E24" s="331"/>
    </row>
    <row r="25" spans="1:5">
      <c r="B25" s="318"/>
      <c r="C25" s="318"/>
      <c r="D25" s="329"/>
      <c r="E25" s="331"/>
    </row>
    <row r="26" spans="1:5">
      <c r="A26" s="331"/>
      <c r="B26" s="332"/>
      <c r="C26" s="332"/>
      <c r="D26" s="329"/>
      <c r="E26" s="331"/>
    </row>
    <row r="27" spans="1:5">
      <c r="A27" s="331"/>
      <c r="B27" s="331"/>
      <c r="C27" s="350"/>
      <c r="D27" s="331"/>
      <c r="E27" s="331"/>
    </row>
    <row r="28" spans="1:5">
      <c r="A28" s="331"/>
      <c r="B28" s="331"/>
      <c r="C28" s="331"/>
      <c r="D28" s="331"/>
      <c r="E28" s="331"/>
    </row>
    <row r="39" spans="11:11">
      <c r="K39" s="323"/>
    </row>
    <row r="71" spans="2:9">
      <c r="B71" s="335" t="s">
        <v>208</v>
      </c>
    </row>
    <row r="72" spans="2:9">
      <c r="C72" s="335">
        <v>2014</v>
      </c>
      <c r="D72" s="335">
        <v>2015</v>
      </c>
      <c r="E72" s="335">
        <v>2016</v>
      </c>
      <c r="G72" s="335">
        <v>2014</v>
      </c>
      <c r="H72" s="335">
        <v>2015</v>
      </c>
      <c r="I72" s="335">
        <v>2016</v>
      </c>
    </row>
    <row r="73" spans="2:9">
      <c r="B73" s="337" t="s">
        <v>209</v>
      </c>
      <c r="C73" s="336">
        <v>134051.40226341496</v>
      </c>
      <c r="D73" s="336">
        <v>139782.00157958604</v>
      </c>
      <c r="E73" s="336">
        <v>136164.41991057672</v>
      </c>
      <c r="F73" s="329">
        <f t="shared" ref="F73:F78" si="0">(E73/C73)^(1/3)-1</f>
        <v>5.2268794116836492E-3</v>
      </c>
      <c r="G73" s="329">
        <f t="shared" ref="G73:G78" si="1">+C73/$C$79</f>
        <v>0.52535473177976832</v>
      </c>
      <c r="H73" s="329">
        <f t="shared" ref="H73:H78" si="2">+D73/$D$79</f>
        <v>0.50824910928763622</v>
      </c>
      <c r="I73" s="329">
        <f t="shared" ref="I73:I78" si="3">+E73/$E$79</f>
        <v>0.48294231532224235</v>
      </c>
    </row>
    <row r="74" spans="2:9">
      <c r="B74" s="337" t="s">
        <v>210</v>
      </c>
      <c r="C74" s="336">
        <v>90269.994607796616</v>
      </c>
      <c r="D74" s="336">
        <v>102641.3988644317</v>
      </c>
      <c r="E74" s="336">
        <v>113303.36214395995</v>
      </c>
      <c r="F74" s="329">
        <f t="shared" si="0"/>
        <v>7.8697801440491988E-2</v>
      </c>
      <c r="G74" s="329">
        <f t="shared" si="1"/>
        <v>0.35377301545679485</v>
      </c>
      <c r="H74" s="329">
        <f t="shared" si="2"/>
        <v>0.37320541242344757</v>
      </c>
      <c r="I74" s="329">
        <f t="shared" si="3"/>
        <v>0.4018596640997269</v>
      </c>
    </row>
    <row r="75" spans="2:9">
      <c r="B75" s="337" t="s">
        <v>211</v>
      </c>
      <c r="C75" s="336">
        <v>3807.1007690802298</v>
      </c>
      <c r="D75" s="336">
        <v>3941.0415564253099</v>
      </c>
      <c r="E75" s="336">
        <v>4072.9043183300701</v>
      </c>
      <c r="F75" s="329">
        <f t="shared" si="0"/>
        <v>2.2751076187399466E-2</v>
      </c>
      <c r="G75" s="329">
        <f t="shared" si="1"/>
        <v>1.4920234847439198E-2</v>
      </c>
      <c r="H75" s="329">
        <f t="shared" si="2"/>
        <v>1.4329676482549731E-2</v>
      </c>
      <c r="I75" s="329">
        <f t="shared" si="3"/>
        <v>1.4445608058786995E-2</v>
      </c>
    </row>
    <row r="76" spans="2:9">
      <c r="B76" s="337" t="s">
        <v>212</v>
      </c>
      <c r="C76" s="336">
        <v>27035.097839819082</v>
      </c>
      <c r="D76" s="336">
        <v>28662.112941296054</v>
      </c>
      <c r="E76" s="336">
        <v>28406.899478501979</v>
      </c>
      <c r="F76" s="329">
        <f t="shared" si="0"/>
        <v>1.6635559636549724E-2</v>
      </c>
      <c r="G76" s="329">
        <f t="shared" si="1"/>
        <v>0.10595201791599763</v>
      </c>
      <c r="H76" s="329">
        <f t="shared" si="2"/>
        <v>0.10421580180636653</v>
      </c>
      <c r="I76" s="329">
        <f t="shared" si="3"/>
        <v>0.10075241251924369</v>
      </c>
    </row>
    <row r="77" spans="2:9">
      <c r="B77" s="337" t="s">
        <v>213</v>
      </c>
      <c r="C77" s="336">
        <v>7457.8118454011747</v>
      </c>
      <c r="D77" s="336">
        <v>8086.9537455968684</v>
      </c>
      <c r="E77" s="336">
        <v>7867.6142120026088</v>
      </c>
      <c r="F77" s="329">
        <f t="shared" si="0"/>
        <v>1.799085823971236E-2</v>
      </c>
      <c r="G77" s="329">
        <f t="shared" si="1"/>
        <v>2.922756998845662E-2</v>
      </c>
      <c r="H77" s="329">
        <f t="shared" si="2"/>
        <v>2.940426515290492E-2</v>
      </c>
      <c r="I77" s="329">
        <f t="shared" si="3"/>
        <v>2.7904527673984391E-2</v>
      </c>
    </row>
    <row r="78" spans="2:9">
      <c r="B78" s="337" t="s">
        <v>214</v>
      </c>
      <c r="C78" s="336">
        <v>7878.9622844096539</v>
      </c>
      <c r="D78" s="336">
        <v>8016.4448317025444</v>
      </c>
      <c r="E78" s="336">
        <v>8307.2955270711027</v>
      </c>
      <c r="F78" s="329">
        <f t="shared" si="0"/>
        <v>1.7802577402561193E-2</v>
      </c>
      <c r="G78" s="329">
        <f t="shared" si="1"/>
        <v>3.087808145039166E-2</v>
      </c>
      <c r="H78" s="329">
        <f t="shared" si="2"/>
        <v>2.914789385847024E-2</v>
      </c>
      <c r="I78" s="329">
        <f t="shared" si="3"/>
        <v>2.9463971120683295E-2</v>
      </c>
    </row>
    <row r="79" spans="2:9">
      <c r="C79" s="338">
        <f>+C76+C75+C74+C73</f>
        <v>255163.5954801109</v>
      </c>
      <c r="D79" s="338">
        <f>+D76+D75+D74+D73</f>
        <v>275026.55494173907</v>
      </c>
      <c r="E79" s="338">
        <f>+E76+E75+E74+E73</f>
        <v>281947.58585136873</v>
      </c>
    </row>
    <row r="80" spans="2:9">
      <c r="B80" s="337" t="s">
        <v>203</v>
      </c>
      <c r="D80" s="329">
        <f>+D73/C73-1</f>
        <v>4.2749267962973514E-2</v>
      </c>
      <c r="E80" s="329">
        <f>+E73/D73-1</f>
        <v>-2.5880167890925621E-2</v>
      </c>
      <c r="G80" s="339">
        <f>+G73+G74</f>
        <v>0.87912774723656317</v>
      </c>
      <c r="H80" s="339">
        <f>+H73+H74</f>
        <v>0.88145452171108385</v>
      </c>
      <c r="I80" s="339">
        <f>+I73+I74</f>
        <v>0.88480197942196925</v>
      </c>
    </row>
    <row r="81" spans="2:10">
      <c r="B81" s="337" t="s">
        <v>210</v>
      </c>
      <c r="D81" s="329">
        <f t="shared" ref="D81:E85" si="4">+D74/C74-1</f>
        <v>0.13704890878066545</v>
      </c>
      <c r="E81" s="329">
        <f t="shared" si="4"/>
        <v>0.10387585708579961</v>
      </c>
    </row>
    <row r="82" spans="2:10">
      <c r="B82" s="337" t="s">
        <v>211</v>
      </c>
      <c r="D82" s="329">
        <f t="shared" si="4"/>
        <v>3.5181834017343094E-2</v>
      </c>
      <c r="E82" s="329">
        <f t="shared" si="4"/>
        <v>3.3458861069296963E-2</v>
      </c>
    </row>
    <row r="83" spans="2:10">
      <c r="B83" s="337" t="s">
        <v>212</v>
      </c>
      <c r="D83" s="329">
        <f t="shared" si="4"/>
        <v>6.0181587324629415E-2</v>
      </c>
      <c r="E83" s="329">
        <f t="shared" si="4"/>
        <v>-8.9042096553310079E-3</v>
      </c>
    </row>
    <row r="84" spans="2:10">
      <c r="B84" s="337" t="s">
        <v>213</v>
      </c>
      <c r="D84" s="329">
        <f t="shared" si="4"/>
        <v>8.4360119729173899E-2</v>
      </c>
      <c r="E84" s="329">
        <f t="shared" si="4"/>
        <v>-2.7122639809048499E-2</v>
      </c>
    </row>
    <row r="85" spans="2:10">
      <c r="B85" s="337" t="s">
        <v>214</v>
      </c>
      <c r="D85" s="329">
        <f t="shared" si="4"/>
        <v>1.7449321665739204E-2</v>
      </c>
      <c r="E85" s="329">
        <f t="shared" si="4"/>
        <v>3.6281755999658882E-2</v>
      </c>
    </row>
    <row r="88" spans="2:10">
      <c r="C88" s="338">
        <f>+C75+C74</f>
        <v>94077.095376876852</v>
      </c>
      <c r="D88" s="338">
        <f>+D75+D74</f>
        <v>106582.440420857</v>
      </c>
      <c r="E88" s="338">
        <f>+E75+E74</f>
        <v>117376.26646229002</v>
      </c>
      <c r="F88" s="329">
        <f>(E88/C88)^(1/3)-1</f>
        <v>7.6544856601488132E-2</v>
      </c>
    </row>
    <row r="95" spans="2:10">
      <c r="B95" s="340" t="s">
        <v>215</v>
      </c>
      <c r="H95" s="340" t="s">
        <v>216</v>
      </c>
    </row>
    <row r="96" spans="2:10">
      <c r="B96" s="335" t="s">
        <v>208</v>
      </c>
      <c r="C96" s="341">
        <v>2014</v>
      </c>
      <c r="D96" s="341">
        <v>2015</v>
      </c>
      <c r="E96" s="341">
        <v>2016</v>
      </c>
      <c r="H96" s="341">
        <v>2014</v>
      </c>
      <c r="I96" s="341">
        <v>2015</v>
      </c>
      <c r="J96" s="341">
        <v>2016</v>
      </c>
    </row>
    <row r="97" spans="2:11">
      <c r="B97" s="337" t="s">
        <v>209</v>
      </c>
      <c r="C97" s="342">
        <v>134051.40226341496</v>
      </c>
      <c r="D97" s="342">
        <v>139782.00157958604</v>
      </c>
      <c r="E97" s="342">
        <v>136164.41991057672</v>
      </c>
      <c r="F97" s="329">
        <f>+E97/D97-1</f>
        <v>-2.5880167890925621E-2</v>
      </c>
      <c r="H97" s="342">
        <v>133496.42459230268</v>
      </c>
      <c r="I97" s="342">
        <v>139524.53437703848</v>
      </c>
      <c r="J97" s="342">
        <v>134311</v>
      </c>
      <c r="K97" s="337" t="s">
        <v>217</v>
      </c>
    </row>
    <row r="98" spans="2:11">
      <c r="B98" s="337" t="s">
        <v>210</v>
      </c>
      <c r="C98" s="342">
        <v>90269.994607796616</v>
      </c>
      <c r="D98" s="342">
        <v>102641.3988644317</v>
      </c>
      <c r="E98" s="342">
        <v>113303.36214395995</v>
      </c>
      <c r="H98" s="342">
        <v>90463.8733855186</v>
      </c>
      <c r="I98" s="342">
        <v>102376.28610567514</v>
      </c>
      <c r="J98" s="342">
        <v>111926</v>
      </c>
      <c r="K98" s="337" t="s">
        <v>218</v>
      </c>
    </row>
    <row r="99" spans="2:11">
      <c r="B99" s="337" t="s">
        <v>211</v>
      </c>
      <c r="C99" s="342">
        <v>3807.1007690802298</v>
      </c>
      <c r="D99" s="342">
        <v>3941.0415564253099</v>
      </c>
      <c r="E99" s="342">
        <v>4072.9043183300701</v>
      </c>
      <c r="F99" s="338">
        <f>+E99+E98</f>
        <v>117376.26646229002</v>
      </c>
      <c r="H99" s="342">
        <v>3755.5091976516633</v>
      </c>
      <c r="I99" s="342">
        <v>3894.0596868884541</v>
      </c>
      <c r="J99" s="342">
        <v>4021</v>
      </c>
      <c r="K99" s="337" t="s">
        <v>219</v>
      </c>
    </row>
    <row r="100" spans="2:11">
      <c r="B100" s="337" t="s">
        <v>212</v>
      </c>
      <c r="C100" s="342">
        <v>27035.097839819082</v>
      </c>
      <c r="D100" s="342">
        <v>28662.112941296054</v>
      </c>
      <c r="E100" s="342">
        <v>28406.899478501979</v>
      </c>
      <c r="J100" s="338">
        <f>+J99+J98</f>
        <v>115947</v>
      </c>
    </row>
    <row r="101" spans="2:11">
      <c r="B101" s="337" t="s">
        <v>213</v>
      </c>
      <c r="C101" s="342">
        <v>7457.8118454011747</v>
      </c>
      <c r="D101" s="342">
        <v>8086.9537455968684</v>
      </c>
      <c r="E101" s="342">
        <v>7867.6142120026088</v>
      </c>
    </row>
    <row r="102" spans="2:11">
      <c r="B102" s="337" t="s">
        <v>214</v>
      </c>
      <c r="C102" s="342">
        <v>7878.9622844096539</v>
      </c>
      <c r="D102" s="342">
        <v>8016.4448317025444</v>
      </c>
      <c r="E102" s="342">
        <v>8307.2955270711027</v>
      </c>
    </row>
    <row r="103" spans="2:11">
      <c r="C103" s="338">
        <f>+C99+C98</f>
        <v>94077.095376876852</v>
      </c>
      <c r="D103" s="338">
        <f>+D99+D98</f>
        <v>106582.440420857</v>
      </c>
      <c r="E103" s="338">
        <f>+E99+E98</f>
        <v>117376.26646229002</v>
      </c>
      <c r="F103" s="311" t="s">
        <v>220</v>
      </c>
      <c r="G103" s="329">
        <f>+C98/C103</f>
        <v>0.95953211827141527</v>
      </c>
      <c r="H103" s="329">
        <f>+D98/D103</f>
        <v>0.96302353801561025</v>
      </c>
      <c r="I103" s="329">
        <f>+E98/E103</f>
        <v>0.96530044410946925</v>
      </c>
    </row>
    <row r="104" spans="2:11">
      <c r="C104" s="338">
        <f>+C103-C101</f>
        <v>86619.283531475681</v>
      </c>
      <c r="D104" s="338">
        <f>+D103-D101</f>
        <v>98495.486675260137</v>
      </c>
      <c r="E104" s="338">
        <f>+E103-E101</f>
        <v>109508.65225028741</v>
      </c>
      <c r="G104" s="311">
        <f>+C104*G103</f>
        <v>83113.984610109183</v>
      </c>
      <c r="H104" s="311">
        <f>+D104*H103</f>
        <v>94853.472056578408</v>
      </c>
      <c r="I104" s="311">
        <f>+E104*I103</f>
        <v>105708.75065103186</v>
      </c>
    </row>
    <row r="105" spans="2:11">
      <c r="B105" s="311" t="s">
        <v>203</v>
      </c>
      <c r="C105" s="338">
        <f>+C97-C102</f>
        <v>126172.4399790053</v>
      </c>
      <c r="D105" s="338">
        <f>+D97-D102</f>
        <v>131765.5567478835</v>
      </c>
      <c r="E105" s="338">
        <f>+E97-E102</f>
        <v>127857.12438350561</v>
      </c>
      <c r="G105" s="343">
        <f>+C104*(1-G103)</f>
        <v>3505.2989213665051</v>
      </c>
      <c r="H105" s="343">
        <f>+D104*(1-H103)</f>
        <v>3642.0146186817237</v>
      </c>
      <c r="I105" s="343">
        <f>+E104*(1-I103)</f>
        <v>3799.9015992555446</v>
      </c>
    </row>
    <row r="106" spans="2:11">
      <c r="B106" s="311" t="s">
        <v>221</v>
      </c>
      <c r="G106" s="344">
        <f>+G105+G104</f>
        <v>86619.283531475681</v>
      </c>
      <c r="H106" s="344">
        <f>+H105+H104</f>
        <v>98495.486675260137</v>
      </c>
      <c r="I106" s="344">
        <f>+I105+I104</f>
        <v>109508.65225028741</v>
      </c>
    </row>
    <row r="107" spans="2:11">
      <c r="B107" s="311" t="s">
        <v>222</v>
      </c>
    </row>
    <row r="108" spans="2:11">
      <c r="B108" s="311" t="s">
        <v>212</v>
      </c>
    </row>
    <row r="109" spans="2:11">
      <c r="B109" s="311" t="s">
        <v>128</v>
      </c>
    </row>
    <row r="110" spans="2:11">
      <c r="B110" s="311" t="s">
        <v>223</v>
      </c>
    </row>
    <row r="111" spans="2:11">
      <c r="B111" s="311" t="s">
        <v>206</v>
      </c>
    </row>
  </sheetData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"/>
  <sheetViews>
    <sheetView zoomScale="110" zoomScaleNormal="110" workbookViewId="0">
      <selection activeCell="A3" sqref="A3"/>
    </sheetView>
  </sheetViews>
  <sheetFormatPr baseColWidth="10" defaultRowHeight="15"/>
  <cols>
    <col min="1" max="1" width="12" style="393"/>
    <col min="2" max="4" width="18" style="393" customWidth="1"/>
    <col min="5" max="16384" width="12" style="393"/>
  </cols>
  <sheetData>
    <row r="1" spans="1:4">
      <c r="A1" s="391" t="s">
        <v>277</v>
      </c>
      <c r="B1" s="392"/>
    </row>
    <row r="2" spans="1:4">
      <c r="A2" s="391" t="s">
        <v>278</v>
      </c>
      <c r="B2" s="391" t="s">
        <v>279</v>
      </c>
    </row>
    <row r="4" spans="1:4">
      <c r="A4" s="394"/>
      <c r="B4" s="395" t="s">
        <v>280</v>
      </c>
      <c r="C4" s="395" t="s">
        <v>281</v>
      </c>
      <c r="D4" s="395" t="s">
        <v>282</v>
      </c>
    </row>
    <row r="5" spans="1:4">
      <c r="A5" s="396">
        <v>2017</v>
      </c>
      <c r="B5" s="397">
        <v>50.883333333333333</v>
      </c>
      <c r="C5" s="397">
        <v>50.883333333333333</v>
      </c>
      <c r="D5" s="397">
        <v>50.883333333333333</v>
      </c>
    </row>
    <row r="6" spans="1:4">
      <c r="A6" s="396">
        <v>2018</v>
      </c>
      <c r="B6" s="397">
        <v>51.331293392355057</v>
      </c>
      <c r="C6" s="397">
        <v>77.617061801324795</v>
      </c>
      <c r="D6" s="397">
        <v>26.371903824418368</v>
      </c>
    </row>
    <row r="7" spans="1:4">
      <c r="A7" s="396">
        <v>2019</v>
      </c>
      <c r="B7" s="397">
        <v>54.592084210509192</v>
      </c>
      <c r="C7" s="397">
        <v>103.97924061252495</v>
      </c>
      <c r="D7" s="397">
        <v>28.582341780445947</v>
      </c>
    </row>
    <row r="8" spans="1:4">
      <c r="A8" s="396">
        <v>2020</v>
      </c>
      <c r="B8" s="397">
        <v>67.894510648608559</v>
      </c>
      <c r="C8" s="397">
        <v>119.02570226214976</v>
      </c>
      <c r="D8" s="397">
        <v>30.354789247433935</v>
      </c>
    </row>
    <row r="9" spans="1:4">
      <c r="A9" s="396">
        <v>2021</v>
      </c>
      <c r="B9" s="397">
        <v>75.077755166585717</v>
      </c>
      <c r="C9" s="397">
        <v>136.54592254054631</v>
      </c>
      <c r="D9" s="397">
        <v>33.058773807829326</v>
      </c>
    </row>
    <row r="10" spans="1:4">
      <c r="A10" s="396">
        <v>2022</v>
      </c>
      <c r="B10" s="397">
        <v>78.169818315529056</v>
      </c>
      <c r="C10" s="397">
        <v>144.17181091932051</v>
      </c>
      <c r="D10" s="397">
        <v>33.305486941285615</v>
      </c>
    </row>
    <row r="11" spans="1:4">
      <c r="A11" s="396">
        <v>2023</v>
      </c>
      <c r="B11" s="397">
        <v>80.495452211984798</v>
      </c>
      <c r="C11" s="397">
        <v>150.07787132434152</v>
      </c>
      <c r="D11" s="397">
        <v>33.727059131390369</v>
      </c>
    </row>
    <row r="12" spans="1:4">
      <c r="A12" s="396">
        <v>2024</v>
      </c>
      <c r="B12" s="397">
        <v>82.012563978662499</v>
      </c>
      <c r="C12" s="397">
        <v>155.37151403986468</v>
      </c>
      <c r="D12" s="397">
        <v>34.028519013741978</v>
      </c>
    </row>
    <row r="13" spans="1:4">
      <c r="A13" s="396">
        <v>2025</v>
      </c>
      <c r="B13" s="397">
        <v>83.164026505709515</v>
      </c>
      <c r="C13" s="397">
        <v>159.98035608655704</v>
      </c>
      <c r="D13" s="397">
        <v>34.230071635262284</v>
      </c>
    </row>
    <row r="14" spans="1:4">
      <c r="A14" s="396">
        <v>2026</v>
      </c>
      <c r="B14" s="397">
        <v>84.881669966464585</v>
      </c>
      <c r="C14" s="397">
        <v>163.38589248364664</v>
      </c>
      <c r="D14" s="397">
        <v>34.265074307326465</v>
      </c>
    </row>
    <row r="15" spans="1:4">
      <c r="A15" s="396">
        <v>2027</v>
      </c>
      <c r="B15" s="397">
        <v>86.038055654080026</v>
      </c>
      <c r="C15" s="397">
        <v>169.2840455533017</v>
      </c>
      <c r="D15" s="397">
        <v>35.248668995689712</v>
      </c>
    </row>
    <row r="16" spans="1:4">
      <c r="A16" s="396">
        <v>2028</v>
      </c>
      <c r="B16" s="397">
        <v>87.640210094475606</v>
      </c>
      <c r="C16" s="397">
        <v>171.899436514586</v>
      </c>
      <c r="D16" s="397">
        <v>35.621065866984537</v>
      </c>
    </row>
    <row r="17" spans="1:4">
      <c r="A17" s="396">
        <v>2029</v>
      </c>
      <c r="B17" s="397">
        <v>89.092951027228025</v>
      </c>
      <c r="C17" s="397">
        <v>178.44987196718054</v>
      </c>
      <c r="D17" s="397">
        <v>36.070765966790638</v>
      </c>
    </row>
    <row r="18" spans="1:4">
      <c r="A18" s="396">
        <v>2030</v>
      </c>
      <c r="B18" s="397">
        <v>90.079925839435091</v>
      </c>
      <c r="C18" s="397">
        <v>180.05373636399665</v>
      </c>
      <c r="D18" s="397">
        <v>36.468341509669834</v>
      </c>
    </row>
    <row r="19" spans="1:4">
      <c r="A19" s="396">
        <v>2031</v>
      </c>
      <c r="B19" s="397">
        <v>92.065009589849922</v>
      </c>
      <c r="C19" s="397">
        <v>182.31710921384737</v>
      </c>
      <c r="D19" s="397">
        <v>37.392784515997576</v>
      </c>
    </row>
    <row r="20" spans="1:4">
      <c r="A20" s="396">
        <v>2032</v>
      </c>
      <c r="B20" s="397">
        <v>93.0067676032468</v>
      </c>
      <c r="C20" s="397">
        <v>185.13959123098354</v>
      </c>
      <c r="D20" s="397">
        <v>37.873303620371239</v>
      </c>
    </row>
    <row r="21" spans="1:4">
      <c r="A21" s="396">
        <v>2033</v>
      </c>
      <c r="B21" s="397">
        <v>94.300054614549438</v>
      </c>
      <c r="C21" s="397">
        <v>186.87088037688594</v>
      </c>
      <c r="D21" s="397">
        <v>38.545768729575499</v>
      </c>
    </row>
    <row r="22" spans="1:4">
      <c r="A22" s="396">
        <v>2034</v>
      </c>
      <c r="B22" s="397">
        <v>95.822578655323341</v>
      </c>
      <c r="C22" s="397">
        <v>190.73857665271677</v>
      </c>
      <c r="D22" s="397">
        <v>39.239724749638746</v>
      </c>
    </row>
    <row r="23" spans="1:4">
      <c r="A23" s="396">
        <v>2035</v>
      </c>
      <c r="B23" s="397">
        <v>96.915979330675569</v>
      </c>
      <c r="C23" s="397">
        <v>193.83882954186058</v>
      </c>
      <c r="D23" s="397">
        <v>39.909756907227596</v>
      </c>
    </row>
    <row r="24" spans="1:4">
      <c r="A24" s="396">
        <v>2036</v>
      </c>
      <c r="B24" s="397">
        <v>97.35321771061983</v>
      </c>
      <c r="C24" s="397">
        <v>196.25653226667941</v>
      </c>
      <c r="D24" s="397">
        <v>40.572115611117567</v>
      </c>
    </row>
    <row r="25" spans="1:4">
      <c r="A25" s="396">
        <v>2037</v>
      </c>
      <c r="B25" s="397">
        <v>99.738683583918572</v>
      </c>
      <c r="C25" s="397">
        <v>197.68660899838417</v>
      </c>
      <c r="D25" s="397">
        <v>41.597817733721485</v>
      </c>
    </row>
    <row r="26" spans="1:4">
      <c r="A26" s="396">
        <v>2038</v>
      </c>
      <c r="B26" s="397">
        <v>100.85474748985509</v>
      </c>
      <c r="C26" s="397">
        <v>200.21556564150839</v>
      </c>
      <c r="D26" s="397">
        <v>42.159640316530123</v>
      </c>
    </row>
    <row r="27" spans="1:4">
      <c r="A27" s="396">
        <v>2039</v>
      </c>
      <c r="B27" s="397">
        <v>101.76816991439397</v>
      </c>
      <c r="C27" s="397">
        <v>203.51355043796826</v>
      </c>
      <c r="D27" s="397">
        <v>42.936746606781107</v>
      </c>
    </row>
    <row r="28" spans="1:4">
      <c r="A28" s="394">
        <v>2040</v>
      </c>
      <c r="B28" s="398">
        <v>102.94534680879387</v>
      </c>
      <c r="C28" s="398">
        <v>205.3350946162349</v>
      </c>
      <c r="D28" s="398">
        <v>43.55549171731306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2"/>
  <sheetViews>
    <sheetView showGridLines="0" zoomScale="115" zoomScaleNormal="115" workbookViewId="0">
      <selection activeCell="A6" sqref="A6"/>
    </sheetView>
  </sheetViews>
  <sheetFormatPr baseColWidth="10" defaultColWidth="10.33203125" defaultRowHeight="11.25"/>
  <cols>
    <col min="1" max="1" width="20.6640625" style="40" customWidth="1"/>
    <col min="2" max="2" width="16" style="40" customWidth="1"/>
    <col min="3" max="4" width="14.5" style="40" bestFit="1" customWidth="1"/>
    <col min="5" max="5" width="12.5" style="40" bestFit="1" customWidth="1"/>
    <col min="6" max="6" width="14.5" style="40" bestFit="1" customWidth="1"/>
    <col min="7" max="7" width="9.5" style="40" customWidth="1"/>
    <col min="8" max="9" width="10.33203125" style="40"/>
    <col min="10" max="10" width="22.5" style="40" customWidth="1"/>
    <col min="11" max="16384" width="10.33203125" style="40"/>
  </cols>
  <sheetData>
    <row r="1" spans="1:6" ht="12.75">
      <c r="A1" s="1" t="s">
        <v>254</v>
      </c>
    </row>
    <row r="2" spans="1:6" ht="12.75">
      <c r="A2" s="133" t="s">
        <v>224</v>
      </c>
    </row>
    <row r="3" spans="1:6" ht="12.75">
      <c r="A3" s="1" t="s">
        <v>40</v>
      </c>
    </row>
    <row r="5" spans="1:6" ht="14.25">
      <c r="F5" s="5" t="s">
        <v>244</v>
      </c>
    </row>
    <row r="9" spans="1:6">
      <c r="A9" s="182"/>
      <c r="B9" s="747">
        <v>2017</v>
      </c>
      <c r="C9" s="747"/>
    </row>
    <row r="10" spans="1:6">
      <c r="A10" s="172" t="s">
        <v>27</v>
      </c>
      <c r="B10" s="180">
        <v>50</v>
      </c>
      <c r="C10" s="166">
        <v>2.9470706065108182E-2</v>
      </c>
    </row>
    <row r="11" spans="1:6">
      <c r="A11" s="172" t="s">
        <v>41</v>
      </c>
      <c r="B11" s="180">
        <v>97.800003051757813</v>
      </c>
      <c r="C11" s="166">
        <v>5.7644702862100758E-2</v>
      </c>
    </row>
    <row r="12" spans="1:6">
      <c r="A12" s="172" t="s">
        <v>42</v>
      </c>
      <c r="B12" s="180">
        <v>101.5</v>
      </c>
      <c r="C12" s="166">
        <v>5.982553331216961E-2</v>
      </c>
    </row>
    <row r="13" spans="1:6">
      <c r="A13" s="172" t="s">
        <v>21</v>
      </c>
      <c r="B13" s="180">
        <v>106.2</v>
      </c>
      <c r="C13" s="166">
        <v>6.2595779682289784E-2</v>
      </c>
    </row>
    <row r="14" spans="1:6">
      <c r="A14" s="172" t="s">
        <v>43</v>
      </c>
      <c r="B14" s="180">
        <v>148.80000000000001</v>
      </c>
      <c r="C14" s="166">
        <v>8.7704821249761963E-2</v>
      </c>
    </row>
    <row r="15" spans="1:6">
      <c r="A15" s="172" t="s">
        <v>44</v>
      </c>
      <c r="B15" s="180">
        <v>157.19999999999999</v>
      </c>
      <c r="C15" s="166">
        <v>9.2655899868700126E-2</v>
      </c>
    </row>
    <row r="16" spans="1:6">
      <c r="A16" s="172" t="s">
        <v>18</v>
      </c>
      <c r="B16" s="180">
        <v>168.9</v>
      </c>
      <c r="C16" s="166">
        <v>9.9552045087935442E-2</v>
      </c>
    </row>
    <row r="17" spans="1:3">
      <c r="A17" s="172" t="s">
        <v>23</v>
      </c>
      <c r="B17" s="180">
        <v>266.2</v>
      </c>
      <c r="C17" s="166">
        <v>0.15690203909063596</v>
      </c>
    </row>
    <row r="18" spans="1:3">
      <c r="A18" s="172" t="s">
        <v>45</v>
      </c>
      <c r="B18" s="180">
        <v>303.2</v>
      </c>
      <c r="C18" s="166">
        <v>0.17871036157881601</v>
      </c>
    </row>
    <row r="19" spans="1:3">
      <c r="A19" s="170" t="s">
        <v>245</v>
      </c>
      <c r="B19" s="183">
        <v>296.8</v>
      </c>
      <c r="C19" s="184">
        <v>0.17493811120248218</v>
      </c>
    </row>
    <row r="20" spans="1:3">
      <c r="A20" s="172"/>
    </row>
    <row r="21" spans="1:3">
      <c r="A21" s="185" t="s">
        <v>46</v>
      </c>
      <c r="B21" s="186">
        <v>1696.6000030517578</v>
      </c>
      <c r="C21" s="187">
        <v>1</v>
      </c>
    </row>
    <row r="23" spans="1:3">
      <c r="A23" s="172"/>
      <c r="B23" s="181"/>
    </row>
    <row r="44" s="41" customFormat="1"/>
    <row r="62" spans="20:20" s="43" customFormat="1">
      <c r="T62" s="42"/>
    </row>
    <row r="63" spans="20:20" s="43" customFormat="1">
      <c r="T63" s="42"/>
    </row>
    <row r="64" spans="20:20" s="43" customFormat="1">
      <c r="T64" s="42"/>
    </row>
    <row r="65" spans="16:20" s="43" customFormat="1">
      <c r="T65" s="42"/>
    </row>
    <row r="66" spans="16:20" s="43" customFormat="1">
      <c r="P66" s="44"/>
      <c r="T66" s="42"/>
    </row>
    <row r="67" spans="16:20" s="43" customFormat="1">
      <c r="P67" s="44"/>
      <c r="T67" s="42"/>
    </row>
    <row r="68" spans="16:20" s="43" customFormat="1">
      <c r="P68" s="44"/>
      <c r="T68" s="42"/>
    </row>
    <row r="69" spans="16:20" s="43" customFormat="1">
      <c r="P69" s="44"/>
      <c r="T69" s="42"/>
    </row>
    <row r="70" spans="16:20" s="43" customFormat="1">
      <c r="P70" s="44"/>
      <c r="T70" s="42"/>
    </row>
    <row r="72" spans="16:20">
      <c r="R72" s="45"/>
    </row>
  </sheetData>
  <mergeCells count="1">
    <mergeCell ref="B9:C9"/>
  </mergeCells>
  <pageMargins left="0.23622047244094491" right="0" top="0.23622047244094491" bottom="0" header="0" footer="0"/>
  <pageSetup paperSize="8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2"/>
  <sheetViews>
    <sheetView zoomScale="110" zoomScaleNormal="110" workbookViewId="0">
      <selection activeCell="A3" sqref="A3"/>
    </sheetView>
  </sheetViews>
  <sheetFormatPr baseColWidth="10" defaultRowHeight="15"/>
  <cols>
    <col min="1" max="1" width="12" style="400"/>
    <col min="2" max="4" width="15.33203125" style="400" customWidth="1"/>
    <col min="5" max="5" width="12" style="393"/>
    <col min="6" max="16384" width="12" style="400"/>
  </cols>
  <sheetData>
    <row r="1" spans="1:10">
      <c r="A1" s="399" t="s">
        <v>283</v>
      </c>
    </row>
    <row r="2" spans="1:10">
      <c r="A2" s="391" t="s">
        <v>278</v>
      </c>
      <c r="B2" s="391" t="s">
        <v>284</v>
      </c>
    </row>
    <row r="3" spans="1:10">
      <c r="A3" s="391"/>
    </row>
    <row r="4" spans="1:10">
      <c r="A4" s="401" t="s">
        <v>285</v>
      </c>
      <c r="B4" s="767" t="s">
        <v>203</v>
      </c>
      <c r="C4" s="767"/>
      <c r="D4" s="767"/>
      <c r="E4" s="396"/>
      <c r="F4" s="401" t="s">
        <v>285</v>
      </c>
      <c r="G4" s="767" t="s">
        <v>286</v>
      </c>
      <c r="H4" s="767"/>
      <c r="I4" s="767"/>
    </row>
    <row r="5" spans="1:10" ht="33.75">
      <c r="A5" s="394"/>
      <c r="B5" s="402" t="s">
        <v>287</v>
      </c>
      <c r="C5" s="402" t="s">
        <v>288</v>
      </c>
      <c r="D5" s="402" t="s">
        <v>289</v>
      </c>
      <c r="E5" s="396"/>
      <c r="F5" s="394"/>
      <c r="G5" s="403" t="s">
        <v>290</v>
      </c>
      <c r="H5" s="403" t="s">
        <v>291</v>
      </c>
      <c r="I5" s="403" t="s">
        <v>292</v>
      </c>
    </row>
    <row r="6" spans="1:10">
      <c r="A6" s="404">
        <v>43101</v>
      </c>
      <c r="B6" s="405">
        <v>2.6654756201662009</v>
      </c>
      <c r="C6" s="405">
        <v>2.6654756201662009</v>
      </c>
      <c r="D6" s="405">
        <v>2.5795836747703387</v>
      </c>
      <c r="E6" s="396"/>
      <c r="F6" s="404">
        <v>43101</v>
      </c>
      <c r="G6" s="405">
        <v>2.9677217116332857</v>
      </c>
      <c r="H6" s="405">
        <v>2.9677217116332857</v>
      </c>
      <c r="I6" s="405">
        <v>2.8761648144245848</v>
      </c>
      <c r="J6" s="406"/>
    </row>
    <row r="7" spans="1:10">
      <c r="A7" s="404">
        <v>43132</v>
      </c>
      <c r="B7" s="405">
        <v>2.7096240800996738</v>
      </c>
      <c r="C7" s="405">
        <v>2.7096240800996738</v>
      </c>
      <c r="D7" s="405">
        <v>2.5378401893079494</v>
      </c>
      <c r="E7" s="396"/>
      <c r="F7" s="404">
        <v>43132</v>
      </c>
      <c r="G7" s="405">
        <v>3.0148735136957665</v>
      </c>
      <c r="H7" s="405">
        <v>3.0148735136957665</v>
      </c>
      <c r="I7" s="405">
        <v>2.8317597192783648</v>
      </c>
      <c r="J7" s="406"/>
    </row>
    <row r="8" spans="1:10">
      <c r="A8" s="404">
        <v>43160</v>
      </c>
      <c r="B8" s="405">
        <v>2.6642394632880633</v>
      </c>
      <c r="C8" s="405">
        <v>2.7550086969112844</v>
      </c>
      <c r="D8" s="405">
        <v>2.4972655214385071</v>
      </c>
      <c r="E8" s="396"/>
      <c r="F8" s="404">
        <v>43160</v>
      </c>
      <c r="G8" s="405">
        <v>2.9701641604797029</v>
      </c>
      <c r="H8" s="405">
        <v>3.0634398698201215</v>
      </c>
      <c r="I8" s="405">
        <v>2.7886867769865313</v>
      </c>
      <c r="J8" s="406"/>
    </row>
    <row r="9" spans="1:10">
      <c r="A9" s="404">
        <v>43191</v>
      </c>
      <c r="B9" s="405">
        <v>2.6392673308952386</v>
      </c>
      <c r="C9" s="405">
        <v>2.8016640829936197</v>
      </c>
      <c r="D9" s="405">
        <v>2.4578269442694092</v>
      </c>
      <c r="E9" s="396"/>
      <c r="F9" s="404">
        <v>43191</v>
      </c>
      <c r="G9" s="405">
        <v>3.0173892360075762</v>
      </c>
      <c r="H9" s="405">
        <v>3.1134632166282072</v>
      </c>
      <c r="I9" s="405">
        <v>2.7469060229634534</v>
      </c>
      <c r="J9" s="406"/>
    </row>
    <row r="10" spans="1:10">
      <c r="A10" s="404">
        <v>43221</v>
      </c>
      <c r="B10" s="405">
        <v>2.5958527030613521</v>
      </c>
      <c r="C10" s="405">
        <v>2.8496258198862607</v>
      </c>
      <c r="D10" s="405">
        <v>2.4194926472610461</v>
      </c>
      <c r="E10" s="396"/>
      <c r="F10" s="404">
        <v>43221</v>
      </c>
      <c r="G10" s="405">
        <v>3.0343284386019507</v>
      </c>
      <c r="H10" s="405">
        <v>3.1649872638405361</v>
      </c>
      <c r="I10" s="405">
        <v>2.706378691561067</v>
      </c>
      <c r="J10" s="406"/>
    </row>
    <row r="11" spans="1:10">
      <c r="A11" s="404">
        <v>43252</v>
      </c>
      <c r="B11" s="405">
        <v>2.5536536848068145</v>
      </c>
      <c r="C11" s="405">
        <v>2.898930485411896</v>
      </c>
      <c r="D11" s="405">
        <v>2.382231710568917</v>
      </c>
      <c r="E11" s="396"/>
      <c r="F11" s="404">
        <v>43252</v>
      </c>
      <c r="G11" s="405">
        <v>3.0097190568657348</v>
      </c>
      <c r="H11" s="405">
        <v>3.2180570324692344</v>
      </c>
      <c r="I11" s="405">
        <v>2.6670671801007528</v>
      </c>
      <c r="J11" s="406"/>
    </row>
    <row r="12" spans="1:10">
      <c r="A12" s="404">
        <v>43282</v>
      </c>
      <c r="B12" s="405">
        <v>2.5285052725196397</v>
      </c>
      <c r="C12" s="405">
        <v>2.949615681572249</v>
      </c>
      <c r="D12" s="405">
        <v>2.346014080104168</v>
      </c>
      <c r="E12" s="396"/>
      <c r="F12" s="404">
        <v>43282</v>
      </c>
      <c r="G12" s="405">
        <v>2.9785521241535786</v>
      </c>
      <c r="H12" s="405">
        <v>3.2727188941567942</v>
      </c>
      <c r="I12" s="405">
        <v>2.6289350139842478</v>
      </c>
      <c r="J12" s="406"/>
    </row>
    <row r="13" spans="1:10">
      <c r="A13" s="404">
        <v>43313</v>
      </c>
      <c r="B13" s="405">
        <v>2.5057007048069679</v>
      </c>
      <c r="C13" s="405">
        <v>3.0017200632250916</v>
      </c>
      <c r="D13" s="405">
        <v>2.3108105432924315</v>
      </c>
      <c r="E13" s="396"/>
      <c r="F13" s="404">
        <v>43313</v>
      </c>
      <c r="G13" s="405">
        <v>2.9443555357200548</v>
      </c>
      <c r="H13" s="405">
        <v>3.3290206116949799</v>
      </c>
      <c r="I13" s="405">
        <v>2.591946812851238</v>
      </c>
      <c r="J13" s="406"/>
    </row>
    <row r="14" spans="1:10">
      <c r="A14" s="404">
        <v>43344</v>
      </c>
      <c r="B14" s="405">
        <v>2.5014640383538547</v>
      </c>
      <c r="C14" s="405">
        <v>3.0552833675642135</v>
      </c>
      <c r="D14" s="405">
        <v>2.2765927055114239</v>
      </c>
      <c r="E14" s="396"/>
      <c r="F14" s="404">
        <v>43344</v>
      </c>
      <c r="G14" s="405">
        <v>2.930310683039429</v>
      </c>
      <c r="H14" s="405">
        <v>3.3870113807593119</v>
      </c>
      <c r="I14" s="405">
        <v>2.5560682577522185</v>
      </c>
      <c r="J14" s="406"/>
    </row>
    <row r="15" spans="1:10">
      <c r="A15" s="404">
        <v>43374</v>
      </c>
      <c r="B15" s="405">
        <v>2.4940035573945245</v>
      </c>
      <c r="C15" s="405">
        <v>3.110346444424831</v>
      </c>
      <c r="D15" s="405">
        <v>2.2433329671882847</v>
      </c>
      <c r="E15" s="396"/>
      <c r="F15" s="404">
        <v>43374</v>
      </c>
      <c r="G15" s="405">
        <v>2.8883405917048233</v>
      </c>
      <c r="H15" s="405">
        <v>3.4467418728955739</v>
      </c>
      <c r="I15" s="405">
        <v>2.5212660593061695</v>
      </c>
      <c r="J15" s="406"/>
    </row>
    <row r="16" spans="1:10">
      <c r="A16" s="404">
        <v>43405</v>
      </c>
      <c r="B16" s="405">
        <v>2.4948920208301431</v>
      </c>
      <c r="C16" s="405">
        <v>3.1669512874375458</v>
      </c>
      <c r="D16" s="405">
        <v>2.2110045015381932</v>
      </c>
      <c r="E16" s="396"/>
      <c r="F16" s="404">
        <v>43405</v>
      </c>
      <c r="G16" s="405">
        <v>2.8532633689212945</v>
      </c>
      <c r="H16" s="405">
        <v>3.5082642797959229</v>
      </c>
      <c r="I16" s="405">
        <v>2.4875079268135023</v>
      </c>
      <c r="J16" s="406"/>
    </row>
    <row r="17" spans="1:10">
      <c r="A17" s="404">
        <v>43435</v>
      </c>
      <c r="B17" s="405">
        <v>2.4948578171592848</v>
      </c>
      <c r="C17" s="405">
        <v>3.214901202736387</v>
      </c>
      <c r="D17" s="405">
        <v>2.1795812329263038</v>
      </c>
      <c r="E17" s="396"/>
      <c r="F17" s="404">
        <v>43435</v>
      </c>
      <c r="G17" s="405">
        <v>2.8095453171401736</v>
      </c>
      <c r="H17" s="405">
        <v>3.5716323589032832</v>
      </c>
      <c r="I17" s="405">
        <v>2.4547625382956149</v>
      </c>
      <c r="J17" s="406"/>
    </row>
    <row r="18" spans="1:10">
      <c r="A18" s="404">
        <v>43466</v>
      </c>
      <c r="B18" s="405">
        <v>2.4956846187467585</v>
      </c>
      <c r="C18" s="405">
        <v>3.2744335789818262</v>
      </c>
      <c r="D18" s="405">
        <v>2.1490378158355479</v>
      </c>
      <c r="E18" s="396"/>
      <c r="F18" s="404">
        <v>43466</v>
      </c>
      <c r="G18" s="405">
        <v>2.7730847729269952</v>
      </c>
      <c r="H18" s="405">
        <v>3.6369014803838642</v>
      </c>
      <c r="I18" s="405">
        <v>2.4229995114332641</v>
      </c>
      <c r="J18" s="406"/>
    </row>
    <row r="19" spans="1:10">
      <c r="A19" s="404">
        <v>43497</v>
      </c>
      <c r="B19" s="405">
        <v>2.4789895281899699</v>
      </c>
      <c r="C19" s="405">
        <v>3.3356328617621367</v>
      </c>
      <c r="D19" s="405">
        <v>2.1193496144233328</v>
      </c>
      <c r="E19" s="396"/>
      <c r="F19" s="404">
        <v>43497</v>
      </c>
      <c r="G19" s="405">
        <v>2.7373216437949903</v>
      </c>
      <c r="H19" s="405">
        <v>3.704128675508862</v>
      </c>
      <c r="I19" s="405">
        <v>2.392189375376784</v>
      </c>
      <c r="J19" s="406"/>
    </row>
    <row r="20" spans="1:10">
      <c r="A20" s="404">
        <v>43525</v>
      </c>
      <c r="B20" s="405">
        <v>2.474622521381431</v>
      </c>
      <c r="C20" s="405">
        <v>3.3985457244602966</v>
      </c>
      <c r="D20" s="405">
        <v>2.0904926826506598</v>
      </c>
      <c r="E20" s="396"/>
      <c r="F20" s="404">
        <v>43525</v>
      </c>
      <c r="G20" s="405">
        <v>2.7611324225565195</v>
      </c>
      <c r="H20" s="405">
        <v>3.77337268648761</v>
      </c>
      <c r="I20" s="405">
        <v>2.3623035434019979</v>
      </c>
      <c r="J20" s="406"/>
    </row>
    <row r="21" spans="1:10">
      <c r="A21" s="404">
        <v>43556</v>
      </c>
      <c r="B21" s="405">
        <v>2.4734965405421541</v>
      </c>
      <c r="C21" s="405">
        <v>3.4632201473140043</v>
      </c>
      <c r="D21" s="405">
        <v>2.0624437449676218</v>
      </c>
      <c r="E21" s="396"/>
      <c r="F21" s="404">
        <v>43556</v>
      </c>
      <c r="G21" s="405">
        <v>2.8020865459466977</v>
      </c>
      <c r="H21" s="405">
        <v>3.844694017795721</v>
      </c>
      <c r="I21" s="405">
        <v>2.333314286386456</v>
      </c>
      <c r="J21" s="406"/>
    </row>
    <row r="22" spans="1:10">
      <c r="A22" s="404">
        <v>43586</v>
      </c>
      <c r="B22" s="405">
        <v>2.4693960903841674</v>
      </c>
      <c r="C22" s="405">
        <v>3.5297054540076163</v>
      </c>
      <c r="D22" s="405">
        <v>2.0351801775397087</v>
      </c>
      <c r="E22" s="396"/>
      <c r="F22" s="404">
        <v>43586</v>
      </c>
      <c r="G22" s="405">
        <v>2.8442692930385807</v>
      </c>
      <c r="H22" s="405">
        <v>3.9181549890430745</v>
      </c>
      <c r="I22" s="405">
        <v>2.3051947070813799</v>
      </c>
      <c r="J22" s="406"/>
    </row>
    <row r="23" spans="1:10">
      <c r="A23" s="404">
        <v>43617</v>
      </c>
      <c r="B23" s="405">
        <v>2.4910377219919213</v>
      </c>
      <c r="C23" s="405">
        <v>3.5980523492886496</v>
      </c>
      <c r="D23" s="405">
        <v>2.0086799899997771</v>
      </c>
      <c r="E23" s="396"/>
      <c r="F23" s="404">
        <v>43617</v>
      </c>
      <c r="G23" s="405">
        <v>2.8734052299657344</v>
      </c>
      <c r="H23" s="405">
        <v>3.9938197894278495</v>
      </c>
      <c r="I23" s="405">
        <v>2.2779187151554563</v>
      </c>
      <c r="J23" s="406"/>
    </row>
    <row r="24" spans="1:10">
      <c r="A24" s="404">
        <v>43647</v>
      </c>
      <c r="B24" s="405">
        <v>2.4897662633244568</v>
      </c>
      <c r="C24" s="405">
        <v>3.6683129576375508</v>
      </c>
      <c r="D24" s="405">
        <v>1.9829218077109638</v>
      </c>
      <c r="E24" s="396"/>
      <c r="F24" s="404">
        <v>43647</v>
      </c>
      <c r="G24" s="405">
        <v>2.8810567559904117</v>
      </c>
      <c r="H24" s="405">
        <v>4.0717545338241674</v>
      </c>
      <c r="I24" s="405">
        <v>2.2514610029873103</v>
      </c>
      <c r="J24" s="406"/>
    </row>
    <row r="25" spans="1:10">
      <c r="A25" s="404">
        <v>43678</v>
      </c>
      <c r="B25" s="405">
        <v>2.513514530252523</v>
      </c>
      <c r="C25" s="405">
        <v>3.7405408630202226</v>
      </c>
      <c r="D25" s="405">
        <v>1.9578848545262373</v>
      </c>
      <c r="E25" s="396"/>
      <c r="F25" s="404">
        <v>43678</v>
      </c>
      <c r="G25" s="405">
        <v>2.8855268314383316</v>
      </c>
      <c r="H25" s="405">
        <v>4.1520273205523743</v>
      </c>
      <c r="I25" s="405">
        <v>2.2257970221842087</v>
      </c>
      <c r="J25" s="406"/>
    </row>
    <row r="26" spans="1:10">
      <c r="A26" s="404">
        <v>43709</v>
      </c>
      <c r="B26" s="405">
        <v>2.5092545006343649</v>
      </c>
      <c r="C26" s="405">
        <v>3.7943296250573857</v>
      </c>
      <c r="D26" s="405">
        <v>1.9335489360306828</v>
      </c>
      <c r="E26" s="396"/>
      <c r="F26" s="404">
        <v>43709</v>
      </c>
      <c r="G26" s="405">
        <v>2.8614074836233936</v>
      </c>
      <c r="H26" s="405">
        <v>4.2347082908824278</v>
      </c>
      <c r="I26" s="405">
        <v>2.2009029608052</v>
      </c>
      <c r="J26" s="406"/>
    </row>
    <row r="27" spans="1:10">
      <c r="A27" s="404">
        <v>43739</v>
      </c>
      <c r="B27" s="405">
        <v>2.5017528787332375</v>
      </c>
      <c r="C27" s="405">
        <v>3.7800416021705185</v>
      </c>
      <c r="D27" s="405">
        <v>1.9098944232530042</v>
      </c>
      <c r="E27" s="396"/>
      <c r="F27" s="404">
        <v>43739</v>
      </c>
      <c r="G27" s="405">
        <v>2.8174451084012091</v>
      </c>
      <c r="H27" s="405">
        <v>4.319869690322383</v>
      </c>
      <c r="I27" s="405">
        <v>2.1767557212675621</v>
      </c>
      <c r="J27" s="406"/>
    </row>
    <row r="28" spans="1:10">
      <c r="A28" s="404">
        <v>43770</v>
      </c>
      <c r="B28" s="405">
        <v>2.5252548514675794</v>
      </c>
      <c r="C28" s="405">
        <v>3.8248048185443437</v>
      </c>
      <c r="D28" s="405">
        <v>1.8869022368331003</v>
      </c>
      <c r="E28" s="396"/>
      <c r="F28" s="404">
        <v>43770</v>
      </c>
      <c r="G28" s="405">
        <v>2.8017618194343124</v>
      </c>
      <c r="H28" s="405">
        <v>4.4075859317455368</v>
      </c>
      <c r="I28" s="405">
        <v>2.1533328989160525</v>
      </c>
      <c r="J28" s="406"/>
    </row>
    <row r="29" spans="1:10">
      <c r="A29" s="404">
        <v>43800</v>
      </c>
      <c r="B29" s="405">
        <v>2.5252199092393854</v>
      </c>
      <c r="C29" s="405">
        <v>3.8247382655558395</v>
      </c>
      <c r="D29" s="405">
        <v>1.864553831632954</v>
      </c>
      <c r="E29" s="396"/>
      <c r="F29" s="404">
        <v>43800</v>
      </c>
      <c r="G29" s="405">
        <v>2.7726284023305174</v>
      </c>
      <c r="H29" s="405">
        <v>4.4069268561361152</v>
      </c>
      <c r="I29" s="405">
        <v>2.1306127612350889</v>
      </c>
      <c r="J29" s="406"/>
    </row>
    <row r="30" spans="1:10">
      <c r="A30" s="404">
        <v>43831</v>
      </c>
      <c r="B30" s="405">
        <v>2.5486866849836947</v>
      </c>
      <c r="C30" s="405">
        <v>3.7481304515514564</v>
      </c>
      <c r="D30" s="405">
        <v>1.8428311817784118</v>
      </c>
      <c r="E30" s="396"/>
      <c r="F30" s="404">
        <v>43831</v>
      </c>
      <c r="G30" s="405">
        <v>2.7545544926627024</v>
      </c>
      <c r="H30" s="405">
        <v>4.3165988997385494</v>
      </c>
      <c r="I30" s="405">
        <v>2.1085742276845538</v>
      </c>
      <c r="J30" s="406"/>
    </row>
    <row r="31" spans="1:10">
      <c r="A31" s="404">
        <v>43862</v>
      </c>
      <c r="B31" s="405">
        <v>2.5516036525409431</v>
      </c>
      <c r="C31" s="405">
        <v>3.6736676563391955</v>
      </c>
      <c r="D31" s="405">
        <v>1.8217167661197964</v>
      </c>
      <c r="E31" s="396"/>
      <c r="F31" s="404">
        <v>43862</v>
      </c>
      <c r="G31" s="405">
        <v>2.7792424957076496</v>
      </c>
      <c r="H31" s="405">
        <v>4.2289807820329104</v>
      </c>
      <c r="I31" s="405">
        <v>2.0871968501405349</v>
      </c>
      <c r="J31" s="406"/>
    </row>
    <row r="32" spans="1:10">
      <c r="A32" s="404">
        <v>43891</v>
      </c>
      <c r="B32" s="405">
        <v>2.5545264482071381</v>
      </c>
      <c r="C32" s="405">
        <v>3.6584029776470999</v>
      </c>
      <c r="D32" s="405">
        <v>1.8011935540996227</v>
      </c>
      <c r="E32" s="396"/>
      <c r="F32" s="404">
        <v>43891</v>
      </c>
      <c r="G32" s="405">
        <v>2.8043791338598334</v>
      </c>
      <c r="H32" s="405">
        <v>4.1439912078584413</v>
      </c>
      <c r="I32" s="405">
        <v>2.0664607939228365</v>
      </c>
      <c r="J32" s="406"/>
    </row>
    <row r="33" spans="1:10">
      <c r="A33" s="404">
        <v>43922</v>
      </c>
      <c r="B33" s="405">
        <v>2.557455083626857</v>
      </c>
      <c r="C33" s="405">
        <v>3.6635371613119023</v>
      </c>
      <c r="D33" s="405">
        <v>1.7812449920160134</v>
      </c>
      <c r="E33" s="396"/>
      <c r="F33" s="404">
        <v>43922</v>
      </c>
      <c r="G33" s="405">
        <v>2.8299725598021208</v>
      </c>
      <c r="H33" s="405">
        <v>4.1230625547136084</v>
      </c>
      <c r="I33" s="405">
        <v>2.0463468193916694</v>
      </c>
      <c r="J33" s="406"/>
    </row>
    <row r="34" spans="1:10">
      <c r="A34" s="404">
        <v>43952</v>
      </c>
      <c r="B34" s="405">
        <v>2.560389570467942</v>
      </c>
      <c r="C34" s="405">
        <v>3.668681603089337</v>
      </c>
      <c r="D34" s="405">
        <v>1.7618549896707454</v>
      </c>
      <c r="E34" s="396"/>
      <c r="F34" s="404">
        <v>43952</v>
      </c>
      <c r="G34" s="405">
        <v>2.856031074369489</v>
      </c>
      <c r="H34" s="405">
        <v>4.1726193476746181</v>
      </c>
      <c r="I34" s="405">
        <v>2.0487589129430468</v>
      </c>
      <c r="J34" s="406"/>
    </row>
    <row r="35" spans="1:10">
      <c r="A35" s="404">
        <v>43983</v>
      </c>
      <c r="B35" s="405">
        <v>2.5633299204215496</v>
      </c>
      <c r="C35" s="405">
        <v>3.6738363234751414</v>
      </c>
      <c r="D35" s="405">
        <v>1.7480134830512144</v>
      </c>
      <c r="E35" s="396"/>
      <c r="F35" s="404">
        <v>43983</v>
      </c>
      <c r="G35" s="405">
        <v>2.8825631292412734</v>
      </c>
      <c r="H35" s="405">
        <v>4.2230766961436563</v>
      </c>
      <c r="I35" s="405">
        <v>2.0606210638922251</v>
      </c>
      <c r="J35" s="406"/>
    </row>
    <row r="36" spans="1:10">
      <c r="A36" s="404">
        <v>44013</v>
      </c>
      <c r="B36" s="405">
        <v>2.5662761452021936</v>
      </c>
      <c r="C36" s="405">
        <v>3.6790013430060018</v>
      </c>
      <c r="D36" s="405">
        <v>1.749330703419071</v>
      </c>
      <c r="E36" s="396"/>
      <c r="F36" s="404">
        <v>44013</v>
      </c>
      <c r="G36" s="405">
        <v>2.9095773296823424</v>
      </c>
      <c r="H36" s="405">
        <v>4.2744509651874374</v>
      </c>
      <c r="I36" s="405">
        <v>2.0726987761143603</v>
      </c>
      <c r="J36" s="406"/>
    </row>
    <row r="37" spans="1:10">
      <c r="A37" s="404">
        <v>44044</v>
      </c>
      <c r="B37" s="405">
        <v>2.5692282565477935</v>
      </c>
      <c r="C37" s="405">
        <v>3.684176682259638</v>
      </c>
      <c r="D37" s="405">
        <v>1.7506505555967302</v>
      </c>
      <c r="E37" s="396"/>
      <c r="F37" s="404">
        <v>44044</v>
      </c>
      <c r="G37" s="405">
        <v>2.9370824373340803</v>
      </c>
      <c r="H37" s="405">
        <v>4.3267588172617995</v>
      </c>
      <c r="I37" s="405">
        <v>2.0849959668300815</v>
      </c>
      <c r="J37" s="406"/>
    </row>
    <row r="38" spans="1:10">
      <c r="A38" s="404">
        <v>44075</v>
      </c>
      <c r="B38" s="405">
        <v>2.572186266219723</v>
      </c>
      <c r="C38" s="405">
        <v>3.6893623618548821</v>
      </c>
      <c r="D38" s="405">
        <v>1.7519730448425543</v>
      </c>
      <c r="E38" s="396"/>
      <c r="F38" s="404">
        <v>44075</v>
      </c>
      <c r="G38" s="405">
        <v>2.9650873730560932</v>
      </c>
      <c r="H38" s="405">
        <v>4.3800172176159036</v>
      </c>
      <c r="I38" s="405">
        <v>2.0975166244444985</v>
      </c>
      <c r="J38" s="406"/>
    </row>
    <row r="39" spans="1:10">
      <c r="A39" s="404">
        <v>44105</v>
      </c>
      <c r="B39" s="405">
        <v>2.5751501860028529</v>
      </c>
      <c r="C39" s="405">
        <v>3.6945584024517659</v>
      </c>
      <c r="D39" s="405">
        <v>1.753298176425413</v>
      </c>
      <c r="E39" s="396"/>
      <c r="F39" s="404">
        <v>44105</v>
      </c>
      <c r="G39" s="405">
        <v>2.9936012198195492</v>
      </c>
      <c r="H39" s="405">
        <v>4.4342434397946651</v>
      </c>
      <c r="I39" s="405">
        <v>2.110264809840781</v>
      </c>
      <c r="J39" s="406"/>
    </row>
    <row r="40" spans="1:10">
      <c r="A40" s="404">
        <v>44136</v>
      </c>
      <c r="B40" s="405">
        <v>2.578120027705602</v>
      </c>
      <c r="C40" s="405">
        <v>3.6997648247515986</v>
      </c>
      <c r="D40" s="405">
        <v>1.7546259556247028</v>
      </c>
      <c r="E40" s="396"/>
      <c r="F40" s="404">
        <v>44136</v>
      </c>
      <c r="G40" s="405">
        <v>3.0226332256531081</v>
      </c>
      <c r="H40" s="405">
        <v>4.4894550712411547</v>
      </c>
      <c r="I40" s="405">
        <v>2.1232446576972439</v>
      </c>
      <c r="J40" s="406"/>
    </row>
    <row r="41" spans="1:10">
      <c r="A41" s="404">
        <v>44166</v>
      </c>
      <c r="B41" s="405">
        <v>2.5810958031599807</v>
      </c>
      <c r="C41" s="405">
        <v>3.7049816494970482</v>
      </c>
      <c r="D41" s="405">
        <v>1.7559563877303683</v>
      </c>
      <c r="E41" s="396"/>
      <c r="F41" s="404">
        <v>44166</v>
      </c>
      <c r="G41" s="405">
        <v>3.0521928066423696</v>
      </c>
      <c r="H41" s="405">
        <v>4.5456700190008172</v>
      </c>
      <c r="I41" s="405">
        <v>2.136460377828366</v>
      </c>
      <c r="J41" s="406"/>
    </row>
    <row r="42" spans="1:10">
      <c r="A42" s="404">
        <v>44197</v>
      </c>
      <c r="B42" s="405">
        <v>2.5840775242216401</v>
      </c>
      <c r="C42" s="405">
        <v>3.7782362782517858</v>
      </c>
      <c r="D42" s="405">
        <v>1.7471804542977063</v>
      </c>
      <c r="E42" s="396"/>
      <c r="F42" s="404">
        <v>44197</v>
      </c>
      <c r="G42" s="405">
        <v>3.0822895499838401</v>
      </c>
      <c r="H42" s="405">
        <v>4.5090791448161562</v>
      </c>
      <c r="I42" s="405">
        <v>2.1385162565062856</v>
      </c>
      <c r="J42" s="406"/>
    </row>
    <row r="43" spans="1:10">
      <c r="A43" s="404">
        <v>44228</v>
      </c>
      <c r="B43" s="405">
        <v>2.5870652027699208</v>
      </c>
      <c r="C43" s="405">
        <v>3.8137801257001973</v>
      </c>
      <c r="D43" s="405">
        <v>1.7484960102718956</v>
      </c>
      <c r="E43" s="396"/>
      <c r="F43" s="404">
        <v>44228</v>
      </c>
      <c r="G43" s="405">
        <v>3.096421980854716</v>
      </c>
      <c r="H43" s="405">
        <v>4.5351691574938773</v>
      </c>
      <c r="I43" s="405">
        <v>2.1447391494854169</v>
      </c>
      <c r="J43" s="406"/>
    </row>
    <row r="44" spans="1:10">
      <c r="A44" s="404">
        <v>44256</v>
      </c>
      <c r="B44" s="405">
        <v>2.5900588507078961</v>
      </c>
      <c r="C44" s="405">
        <v>3.8192247533205288</v>
      </c>
      <c r="D44" s="405">
        <v>1.749814194730424</v>
      </c>
      <c r="E44" s="396"/>
      <c r="F44" s="404">
        <v>44256</v>
      </c>
      <c r="G44" s="405">
        <v>3.1106728522432965</v>
      </c>
      <c r="H44" s="405">
        <v>4.5614778243179872</v>
      </c>
      <c r="I44" s="405">
        <v>2.1510141950399122</v>
      </c>
      <c r="J44" s="406"/>
    </row>
    <row r="45" spans="1:10">
      <c r="A45" s="404">
        <v>44287</v>
      </c>
      <c r="B45" s="405">
        <v>2.5930584799624219</v>
      </c>
      <c r="C45" s="405">
        <v>3.8246802593213411</v>
      </c>
      <c r="D45" s="405">
        <v>1.7511350129250101</v>
      </c>
      <c r="E45" s="396"/>
      <c r="F45" s="404">
        <v>44287</v>
      </c>
      <c r="G45" s="405">
        <v>3.1250431567711887</v>
      </c>
      <c r="H45" s="405">
        <v>4.5880069777765087</v>
      </c>
      <c r="I45" s="405">
        <v>2.1573418302480123</v>
      </c>
      <c r="J45" s="406"/>
    </row>
    <row r="46" spans="1:10">
      <c r="A46" s="404">
        <v>44317</v>
      </c>
      <c r="B46" s="405">
        <v>2.5960641024841857</v>
      </c>
      <c r="C46" s="405">
        <v>3.8301466654376704</v>
      </c>
      <c r="D46" s="405">
        <v>1.7524584701178663</v>
      </c>
      <c r="E46" s="396"/>
      <c r="F46" s="404">
        <v>44317</v>
      </c>
      <c r="G46" s="405">
        <v>3.1395338953789222</v>
      </c>
      <c r="H46" s="405">
        <v>4.6147584657151075</v>
      </c>
      <c r="I46" s="405">
        <v>2.1637224958510064</v>
      </c>
      <c r="J46" s="406"/>
    </row>
    <row r="47" spans="1:10">
      <c r="A47" s="404">
        <v>44348</v>
      </c>
      <c r="B47" s="405">
        <v>2.5990757302477507</v>
      </c>
      <c r="C47" s="405">
        <v>3.8356239934479746</v>
      </c>
      <c r="D47" s="405">
        <v>1.7537845715817175</v>
      </c>
      <c r="E47" s="396"/>
      <c r="F47" s="404">
        <v>44348</v>
      </c>
      <c r="G47" s="405">
        <v>3.1541460773956711</v>
      </c>
      <c r="H47" s="405">
        <v>4.6417341514658004</v>
      </c>
      <c r="I47" s="405">
        <v>2.1701566362839309</v>
      </c>
      <c r="J47" s="406"/>
    </row>
    <row r="48" spans="1:10">
      <c r="A48" s="404">
        <v>44378</v>
      </c>
      <c r="B48" s="405">
        <v>2.6020933752516067</v>
      </c>
      <c r="C48" s="405">
        <v>3.8411122651742282</v>
      </c>
      <c r="D48" s="405">
        <v>1.7551133225998248</v>
      </c>
      <c r="E48" s="396"/>
      <c r="F48" s="404">
        <v>44378</v>
      </c>
      <c r="G48" s="405">
        <v>3.1688807206095548</v>
      </c>
      <c r="H48" s="405">
        <v>4.6689359139767461</v>
      </c>
      <c r="I48" s="405">
        <v>2.1766446997065252</v>
      </c>
      <c r="J48" s="406"/>
    </row>
    <row r="49" spans="1:10">
      <c r="A49" s="404">
        <v>44409</v>
      </c>
      <c r="B49" s="405">
        <v>2.6051170495182152</v>
      </c>
      <c r="C49" s="405">
        <v>3.8466115024820047</v>
      </c>
      <c r="D49" s="405">
        <v>1.7564447284660041</v>
      </c>
      <c r="E49" s="396"/>
      <c r="F49" s="404">
        <v>44409</v>
      </c>
      <c r="G49" s="405">
        <v>3.1837388513385294</v>
      </c>
      <c r="H49" s="405">
        <v>4.6963656479431117</v>
      </c>
      <c r="I49" s="405">
        <v>2.183187138034449</v>
      </c>
      <c r="J49" s="406"/>
    </row>
    <row r="50" spans="1:10">
      <c r="A50" s="404">
        <v>44440</v>
      </c>
      <c r="B50" s="405">
        <v>2.6081467650940597</v>
      </c>
      <c r="C50" s="405">
        <v>3.852121727280565</v>
      </c>
      <c r="D50" s="405">
        <v>1.757778794484649</v>
      </c>
      <c r="E50" s="396"/>
      <c r="F50" s="404">
        <v>44440</v>
      </c>
      <c r="G50" s="405">
        <v>3.1987215045018789</v>
      </c>
      <c r="H50" s="405">
        <v>4.7240252639390574</v>
      </c>
      <c r="I50" s="405">
        <v>2.1897844069707579</v>
      </c>
      <c r="J50" s="406"/>
    </row>
    <row r="51" spans="1:10">
      <c r="A51" s="404">
        <v>44470</v>
      </c>
      <c r="B51" s="405">
        <v>2.6111825340496919</v>
      </c>
      <c r="C51" s="405">
        <v>3.8576429615229442</v>
      </c>
      <c r="D51" s="405">
        <v>1.7591155259707514</v>
      </c>
      <c r="E51" s="396"/>
      <c r="F51" s="404">
        <v>44470</v>
      </c>
      <c r="G51" s="405">
        <v>3.2138297236922955</v>
      </c>
      <c r="H51" s="405">
        <v>4.7519166885508044</v>
      </c>
      <c r="I51" s="405">
        <v>2.1964369660376462</v>
      </c>
      <c r="J51" s="406"/>
    </row>
    <row r="52" spans="1:10">
      <c r="A52" s="404">
        <v>44501</v>
      </c>
      <c r="B52" s="405">
        <v>2.6142243684797801</v>
      </c>
      <c r="C52" s="405">
        <v>3.8631752272060407</v>
      </c>
      <c r="D52" s="405">
        <v>1.7604549282499227</v>
      </c>
      <c r="E52" s="396"/>
      <c r="F52" s="404">
        <v>44501</v>
      </c>
      <c r="G52" s="405">
        <v>3.2290645612485736</v>
      </c>
      <c r="H52" s="405">
        <v>4.7800418645108325</v>
      </c>
      <c r="I52" s="405">
        <v>2.2031452786084538</v>
      </c>
      <c r="J52" s="406"/>
    </row>
    <row r="53" spans="1:10">
      <c r="A53" s="404">
        <v>44531</v>
      </c>
      <c r="B53" s="405">
        <v>2.6172722805031601</v>
      </c>
      <c r="C53" s="405">
        <v>3.8687185463707037</v>
      </c>
      <c r="D53" s="405">
        <v>1.7617970066584139</v>
      </c>
      <c r="E53" s="396"/>
      <c r="F53" s="404">
        <v>44531</v>
      </c>
      <c r="G53" s="405">
        <v>3.2444270783289051</v>
      </c>
      <c r="H53" s="405">
        <v>4.8084027508331948</v>
      </c>
      <c r="I53" s="405">
        <v>2.2099098119399407</v>
      </c>
      <c r="J53" s="406"/>
    </row>
    <row r="54" spans="1:10">
      <c r="A54" s="404">
        <v>44562</v>
      </c>
      <c r="B54" s="405">
        <v>2.6203262822628774</v>
      </c>
      <c r="C54" s="405">
        <v>3.9135034278364094</v>
      </c>
      <c r="D54" s="405">
        <v>1.7429515479031585</v>
      </c>
      <c r="E54" s="396"/>
      <c r="F54" s="404">
        <v>44562</v>
      </c>
      <c r="G54" s="405">
        <v>3.2599183449847962</v>
      </c>
      <c r="H54" s="405">
        <v>4.904421398966905</v>
      </c>
      <c r="I54" s="405">
        <v>2.1901489957067963</v>
      </c>
      <c r="J54" s="406"/>
    </row>
    <row r="55" spans="1:10">
      <c r="A55" s="404">
        <v>44593</v>
      </c>
      <c r="B55" s="405">
        <v>2.623386385926243</v>
      </c>
      <c r="C55" s="405">
        <v>3.9191473028799386</v>
      </c>
      <c r="D55" s="405">
        <v>1.7426031721681676</v>
      </c>
      <c r="E55" s="396"/>
      <c r="F55" s="404">
        <v>44593</v>
      </c>
      <c r="G55" s="405">
        <v>3.2661872327779271</v>
      </c>
      <c r="H55" s="405">
        <v>4.916221203585061</v>
      </c>
      <c r="I55" s="405">
        <v>2.1928199544608225</v>
      </c>
      <c r="J55" s="406"/>
    </row>
    <row r="56" spans="1:10">
      <c r="A56" s="404">
        <v>44621</v>
      </c>
      <c r="B56" s="405">
        <v>2.6264526036848759</v>
      </c>
      <c r="C56" s="405">
        <v>3.924802454400834</v>
      </c>
      <c r="D56" s="405">
        <v>1.743909582720474</v>
      </c>
      <c r="E56" s="396"/>
      <c r="F56" s="404">
        <v>44621</v>
      </c>
      <c r="G56" s="405">
        <v>3.2724772045677613</v>
      </c>
      <c r="H56" s="405">
        <v>4.9280606941969509</v>
      </c>
      <c r="I56" s="405">
        <v>2.1954998963849777</v>
      </c>
      <c r="J56" s="406"/>
    </row>
    <row r="57" spans="1:10">
      <c r="A57" s="404">
        <v>44652</v>
      </c>
      <c r="B57" s="405">
        <v>2.6295249477547551</v>
      </c>
      <c r="C57" s="405">
        <v>3.9304689049295245</v>
      </c>
      <c r="D57" s="405">
        <v>1.7452186034845427</v>
      </c>
      <c r="E57" s="396"/>
      <c r="F57" s="404">
        <v>44652</v>
      </c>
      <c r="G57" s="405">
        <v>3.2787883312655888</v>
      </c>
      <c r="H57" s="405">
        <v>4.9399400042775037</v>
      </c>
      <c r="I57" s="405">
        <v>2.1981888516921382</v>
      </c>
      <c r="J57" s="406"/>
    </row>
    <row r="58" spans="1:10">
      <c r="A58" s="404">
        <v>44682</v>
      </c>
      <c r="B58" s="405">
        <v>2.6326034303762658</v>
      </c>
      <c r="C58" s="405">
        <v>3.9361466770414584</v>
      </c>
      <c r="D58" s="405">
        <v>1.7465302396755831</v>
      </c>
      <c r="E58" s="396"/>
      <c r="F58" s="404">
        <v>44682</v>
      </c>
      <c r="G58" s="405">
        <v>3.2851206840211935</v>
      </c>
      <c r="H58" s="405">
        <v>4.9518592677505628</v>
      </c>
      <c r="I58" s="405">
        <v>2.2008868506967936</v>
      </c>
      <c r="J58" s="406"/>
    </row>
    <row r="59" spans="1:10">
      <c r="A59" s="404">
        <v>44713</v>
      </c>
      <c r="B59" s="405">
        <v>2.6356880638142517</v>
      </c>
      <c r="C59" s="405">
        <v>3.9418357933571917</v>
      </c>
      <c r="D59" s="405">
        <v>1.7478444965192259</v>
      </c>
      <c r="E59" s="396"/>
      <c r="F59" s="404">
        <v>44713</v>
      </c>
      <c r="G59" s="405">
        <v>3.2914743342236541</v>
      </c>
      <c r="H59" s="405">
        <v>4.9638186189903966</v>
      </c>
      <c r="I59" s="405">
        <v>2.2035939238153901</v>
      </c>
      <c r="J59" s="406"/>
    </row>
    <row r="60" spans="1:10">
      <c r="A60" s="404">
        <v>44743</v>
      </c>
      <c r="B60" s="405">
        <v>2.6387788603580598</v>
      </c>
      <c r="C60" s="405">
        <v>3.9475362765424702</v>
      </c>
      <c r="D60" s="405">
        <v>1.7491613792515415</v>
      </c>
      <c r="E60" s="396"/>
      <c r="F60" s="404">
        <v>44743</v>
      </c>
      <c r="G60" s="405">
        <v>3.2978493535021531</v>
      </c>
      <c r="H60" s="405">
        <v>4.9758181928232048</v>
      </c>
      <c r="I60" s="405">
        <v>2.2063101015666735</v>
      </c>
      <c r="J60" s="406"/>
    </row>
    <row r="61" spans="1:10">
      <c r="A61" s="404">
        <v>44774</v>
      </c>
      <c r="B61" s="405">
        <v>2.6418758323215927</v>
      </c>
      <c r="C61" s="405">
        <v>3.9532481493083322</v>
      </c>
      <c r="D61" s="405">
        <v>1.7504808931190627</v>
      </c>
      <c r="E61" s="396"/>
      <c r="F61" s="404">
        <v>44774</v>
      </c>
      <c r="G61" s="405">
        <v>3.3042458137267796</v>
      </c>
      <c r="H61" s="405">
        <v>4.9878581245286515</v>
      </c>
      <c r="I61" s="405">
        <v>2.209035414572031</v>
      </c>
      <c r="J61" s="406"/>
    </row>
    <row r="62" spans="1:10">
      <c r="A62" s="404">
        <v>44805</v>
      </c>
      <c r="B62" s="405">
        <v>2.6449789920433546</v>
      </c>
      <c r="C62" s="405">
        <v>3.9589714344111897</v>
      </c>
      <c r="D62" s="405">
        <v>1.7518030433788048</v>
      </c>
      <c r="E62" s="396"/>
      <c r="F62" s="404">
        <v>44805</v>
      </c>
      <c r="G62" s="405">
        <v>3.3106637870093429</v>
      </c>
      <c r="H62" s="405">
        <v>4.9999385498413798</v>
      </c>
      <c r="I62" s="405">
        <v>2.2117698935558394</v>
      </c>
      <c r="J62" s="406"/>
    </row>
    <row r="63" spans="1:10">
      <c r="A63" s="404">
        <v>44835</v>
      </c>
      <c r="B63" s="405">
        <v>2.6480883518865035</v>
      </c>
      <c r="C63" s="405">
        <v>3.9647061546529221</v>
      </c>
      <c r="D63" s="405">
        <v>1.7531278352982864</v>
      </c>
      <c r="E63" s="396"/>
      <c r="F63" s="404">
        <v>44835</v>
      </c>
      <c r="G63" s="405">
        <v>3.317103345704183</v>
      </c>
      <c r="H63" s="405">
        <v>5.0120596049525474</v>
      </c>
      <c r="I63" s="405">
        <v>2.2145135693458089</v>
      </c>
      <c r="J63" s="406"/>
    </row>
    <row r="64" spans="1:10">
      <c r="A64" s="404">
        <v>44866</v>
      </c>
      <c r="B64" s="405">
        <v>2.6512039242388985</v>
      </c>
      <c r="C64" s="405">
        <v>3.9704523328809662</v>
      </c>
      <c r="D64" s="405">
        <v>1.7544552741555506</v>
      </c>
      <c r="E64" s="396"/>
      <c r="F64" s="404">
        <v>44866</v>
      </c>
      <c r="G64" s="405">
        <v>3.323564562408988</v>
      </c>
      <c r="H64" s="405">
        <v>5.0242214265113594</v>
      </c>
      <c r="I64" s="405">
        <v>2.2172664728733325</v>
      </c>
      <c r="J64" s="406"/>
    </row>
    <row r="65" spans="1:10">
      <c r="A65" s="404">
        <v>44896</v>
      </c>
      <c r="B65" s="405">
        <v>2.6543257215131488</v>
      </c>
      <c r="C65" s="405">
        <v>3.9762099919884113</v>
      </c>
      <c r="D65" s="405">
        <v>1.7557853652391862</v>
      </c>
      <c r="E65" s="396"/>
      <c r="F65" s="404">
        <v>44896</v>
      </c>
      <c r="G65" s="405">
        <v>3.3300475099656128</v>
      </c>
      <c r="H65" s="405">
        <v>5.0364241516266102</v>
      </c>
      <c r="I65" s="405">
        <v>2.2200286351738341</v>
      </c>
      <c r="J65" s="406"/>
    </row>
    <row r="66" spans="1:10">
      <c r="A66" s="404">
        <v>44927</v>
      </c>
      <c r="B66" s="405">
        <v>2.6574537561466656</v>
      </c>
      <c r="C66" s="405">
        <v>4.0134875881164662</v>
      </c>
      <c r="D66" s="405">
        <v>1.746023482621063</v>
      </c>
      <c r="E66" s="396"/>
      <c r="F66" s="404">
        <v>44927</v>
      </c>
      <c r="G66" s="405">
        <v>3.3365522614608984</v>
      </c>
      <c r="H66" s="405">
        <v>5.1456370268888909</v>
      </c>
      <c r="I66" s="405">
        <v>2.2090755728067633</v>
      </c>
      <c r="J66" s="406"/>
    </row>
    <row r="67" spans="1:10">
      <c r="A67" s="404">
        <v>44958</v>
      </c>
      <c r="B67" s="405">
        <v>2.6605880406017084</v>
      </c>
      <c r="C67" s="405">
        <v>4.0193312317784597</v>
      </c>
      <c r="D67" s="405">
        <v>1.7473367269627613</v>
      </c>
      <c r="E67" s="396"/>
      <c r="F67" s="404">
        <v>44958</v>
      </c>
      <c r="G67" s="405">
        <v>3.3412932160324194</v>
      </c>
      <c r="H67" s="405">
        <v>5.1555754179450171</v>
      </c>
      <c r="I67" s="405">
        <v>2.2110620012418982</v>
      </c>
      <c r="J67" s="406"/>
    </row>
    <row r="68" spans="1:10">
      <c r="A68" s="404">
        <v>44986</v>
      </c>
      <c r="B68" s="405">
        <v>2.6637285873654388</v>
      </c>
      <c r="C68" s="405">
        <v>4.0251865510560503</v>
      </c>
      <c r="D68" s="405">
        <v>1.7486525951701515</v>
      </c>
      <c r="E68" s="396"/>
      <c r="F68" s="404">
        <v>44986</v>
      </c>
      <c r="G68" s="405">
        <v>3.3460457531789149</v>
      </c>
      <c r="H68" s="405">
        <v>5.1647604083690295</v>
      </c>
      <c r="I68" s="405">
        <v>2.2130532826989162</v>
      </c>
      <c r="J68" s="406"/>
    </row>
    <row r="69" spans="1:10">
      <c r="A69" s="404">
        <v>45017</v>
      </c>
      <c r="B69" s="405">
        <v>2.6668754089499656</v>
      </c>
      <c r="C69" s="405">
        <v>4.031053569277149</v>
      </c>
      <c r="D69" s="405">
        <v>1.7499710924857235</v>
      </c>
      <c r="E69" s="396"/>
      <c r="F69" s="404">
        <v>45017</v>
      </c>
      <c r="G69" s="405">
        <v>3.3508099011976493</v>
      </c>
      <c r="H69" s="405">
        <v>5.1739678385440699</v>
      </c>
      <c r="I69" s="405">
        <v>2.215049429034182</v>
      </c>
      <c r="J69" s="406"/>
    </row>
    <row r="70" spans="1:10">
      <c r="A70" s="404">
        <v>45047</v>
      </c>
      <c r="B70" s="405">
        <v>2.6700285178923968</v>
      </c>
      <c r="C70" s="405">
        <v>4.0369323098162742</v>
      </c>
      <c r="D70" s="405">
        <v>1.7512922241624427</v>
      </c>
      <c r="E70" s="396"/>
      <c r="F70" s="404">
        <v>45047</v>
      </c>
      <c r="G70" s="405">
        <v>3.3555856884550193</v>
      </c>
      <c r="H70" s="405">
        <v>5.1831977632924557</v>
      </c>
      <c r="I70" s="405">
        <v>2.2170504521330283</v>
      </c>
      <c r="J70" s="406"/>
    </row>
    <row r="71" spans="1:10">
      <c r="A71" s="404">
        <v>45078</v>
      </c>
      <c r="B71" s="405">
        <v>2.673187926754891</v>
      </c>
      <c r="C71" s="405">
        <v>4.0428227960946499</v>
      </c>
      <c r="D71" s="405">
        <v>1.7526159954637697</v>
      </c>
      <c r="E71" s="396"/>
      <c r="F71" s="404">
        <v>45078</v>
      </c>
      <c r="G71" s="405">
        <v>3.360373143386723</v>
      </c>
      <c r="H71" s="405">
        <v>5.1924502375704344</v>
      </c>
      <c r="I71" s="405">
        <v>2.2190563639098233</v>
      </c>
      <c r="J71" s="406"/>
    </row>
    <row r="72" spans="1:10">
      <c r="A72" s="404">
        <v>45108</v>
      </c>
      <c r="B72" s="405">
        <v>2.6763536481247048</v>
      </c>
      <c r="C72" s="405">
        <v>4.0487250515802948</v>
      </c>
      <c r="D72" s="405">
        <v>1.7539424116636817</v>
      </c>
      <c r="E72" s="396"/>
      <c r="F72" s="404">
        <v>45108</v>
      </c>
      <c r="G72" s="405">
        <v>3.3651722944979299</v>
      </c>
      <c r="H72" s="405">
        <v>5.2017253164685187</v>
      </c>
      <c r="I72" s="405">
        <v>2.221067176308043</v>
      </c>
      <c r="J72" s="406"/>
    </row>
    <row r="73" spans="1:10">
      <c r="A73" s="404">
        <v>45139</v>
      </c>
      <c r="B73" s="405">
        <v>2.6795256946142443</v>
      </c>
      <c r="C73" s="405">
        <v>4.0546390997881154</v>
      </c>
      <c r="D73" s="405">
        <v>1.7552714780466929</v>
      </c>
      <c r="E73" s="396"/>
      <c r="F73" s="404">
        <v>45139</v>
      </c>
      <c r="G73" s="405">
        <v>3.36998317036345</v>
      </c>
      <c r="H73" s="405">
        <v>5.211023055211812</v>
      </c>
      <c r="I73" s="405">
        <v>2.2230829013003426</v>
      </c>
      <c r="J73" s="406"/>
    </row>
    <row r="74" spans="1:10">
      <c r="A74" s="404">
        <v>45170</v>
      </c>
      <c r="B74" s="405">
        <v>2.6827040788611169</v>
      </c>
      <c r="C74" s="405">
        <v>4.0605649642800019</v>
      </c>
      <c r="D74" s="405">
        <v>1.7566031999078762</v>
      </c>
      <c r="E74" s="396"/>
      <c r="F74" s="404">
        <v>45170</v>
      </c>
      <c r="G74" s="405">
        <v>3.3748057996279037</v>
      </c>
      <c r="H74" s="405">
        <v>5.2203435091603367</v>
      </c>
      <c r="I74" s="405">
        <v>2.2251035508886283</v>
      </c>
      <c r="J74" s="406"/>
    </row>
    <row r="75" spans="1:10">
      <c r="A75" s="404">
        <v>45200</v>
      </c>
      <c r="B75" s="405">
        <v>2.6858888135281771</v>
      </c>
      <c r="C75" s="405">
        <v>4.0665026686649224</v>
      </c>
      <c r="D75" s="405">
        <v>1.7579375825528842</v>
      </c>
      <c r="E75" s="396"/>
      <c r="F75" s="404">
        <v>45200</v>
      </c>
      <c r="G75" s="405">
        <v>3.3796402110058938</v>
      </c>
      <c r="H75" s="405">
        <v>5.229686733809368</v>
      </c>
      <c r="I75" s="405">
        <v>2.2271291371041273</v>
      </c>
      <c r="J75" s="406"/>
    </row>
    <row r="76" spans="1:10">
      <c r="A76" s="404">
        <v>45231</v>
      </c>
      <c r="B76" s="405">
        <v>2.6890799113035819</v>
      </c>
      <c r="C76" s="405">
        <v>4.0724522365990143</v>
      </c>
      <c r="D76" s="405">
        <v>1.7592746312979695</v>
      </c>
      <c r="E76" s="396"/>
      <c r="F76" s="404">
        <v>45231</v>
      </c>
      <c r="G76" s="405">
        <v>3.3844864332821749</v>
      </c>
      <c r="H76" s="405">
        <v>5.2390527847897577</v>
      </c>
      <c r="I76" s="405">
        <v>2.22915967200746</v>
      </c>
      <c r="J76" s="406"/>
    </row>
    <row r="77" spans="1:10">
      <c r="A77" s="404">
        <v>45261</v>
      </c>
      <c r="B77" s="405">
        <v>2.692277384900839</v>
      </c>
      <c r="C77" s="405">
        <v>4.0784136917856797</v>
      </c>
      <c r="D77" s="405">
        <v>1.7606143514700081</v>
      </c>
      <c r="E77" s="396"/>
      <c r="F77" s="404">
        <v>45261</v>
      </c>
      <c r="G77" s="405">
        <v>3.3893444953118248</v>
      </c>
      <c r="H77" s="405">
        <v>5.2484417178682694</v>
      </c>
      <c r="I77" s="405">
        <v>2.2311951676887123</v>
      </c>
      <c r="J77" s="406"/>
    </row>
    <row r="78" spans="1:10">
      <c r="A78" s="404">
        <v>45292</v>
      </c>
      <c r="B78" s="405">
        <v>2.6954812470588578</v>
      </c>
      <c r="C78" s="405">
        <v>4.1326816602832439</v>
      </c>
      <c r="D78" s="405">
        <v>1.7554093240797681</v>
      </c>
      <c r="E78" s="396"/>
      <c r="F78" s="404">
        <v>45292</v>
      </c>
      <c r="G78" s="405">
        <v>3.394214426020417</v>
      </c>
      <c r="H78" s="405">
        <v>5.3640151201178004</v>
      </c>
      <c r="I78" s="405">
        <v>2.2250929246602147</v>
      </c>
      <c r="J78" s="406"/>
    </row>
    <row r="79" spans="1:10">
      <c r="A79" s="404">
        <v>45323</v>
      </c>
      <c r="B79" s="405">
        <v>2.6979812974990298</v>
      </c>
      <c r="C79" s="405">
        <v>4.137417966566348</v>
      </c>
      <c r="D79" s="405">
        <v>1.7564466409225976</v>
      </c>
      <c r="E79" s="396"/>
      <c r="F79" s="404">
        <v>45323</v>
      </c>
      <c r="G79" s="405">
        <v>3.3973236165542939</v>
      </c>
      <c r="H79" s="405">
        <v>5.3943607826582607</v>
      </c>
      <c r="I79" s="405">
        <v>2.226382984915213</v>
      </c>
      <c r="J79" s="406"/>
    </row>
    <row r="80" spans="1:10">
      <c r="A80" s="404">
        <v>45352</v>
      </c>
      <c r="B80" s="405">
        <v>2.7004852379689801</v>
      </c>
      <c r="C80" s="405">
        <v>4.1421616424497536</v>
      </c>
      <c r="D80" s="405">
        <v>1.7574855718102254</v>
      </c>
      <c r="E80" s="396"/>
      <c r="F80" s="404">
        <v>45352</v>
      </c>
      <c r="G80" s="405">
        <v>3.4004376449280675</v>
      </c>
      <c r="H80" s="405">
        <v>5.4005821619555103</v>
      </c>
      <c r="I80" s="405">
        <v>2.2276750524788351</v>
      </c>
      <c r="J80" s="406"/>
    </row>
    <row r="81" spans="1:10">
      <c r="A81" s="404">
        <v>45383</v>
      </c>
      <c r="B81" s="405">
        <v>2.7029930745215189</v>
      </c>
      <c r="C81" s="405">
        <v>4.1469126994004153</v>
      </c>
      <c r="D81" s="405">
        <v>1.7585261192540735</v>
      </c>
      <c r="E81" s="396"/>
      <c r="F81" s="404">
        <v>45383</v>
      </c>
      <c r="G81" s="405">
        <v>3.4035565186693226</v>
      </c>
      <c r="H81" s="405">
        <v>5.4068132215977389</v>
      </c>
      <c r="I81" s="405">
        <v>2.2289691304744137</v>
      </c>
      <c r="J81" s="406"/>
    </row>
    <row r="82" spans="1:10">
      <c r="A82" s="404">
        <v>45413</v>
      </c>
      <c r="B82" s="405">
        <v>2.7055048132188748</v>
      </c>
      <c r="C82" s="405">
        <v>4.151671148903131</v>
      </c>
      <c r="D82" s="405">
        <v>1.7595682857694719</v>
      </c>
      <c r="E82" s="396"/>
      <c r="F82" s="404">
        <v>45413</v>
      </c>
      <c r="G82" s="405">
        <v>3.4066802453173555</v>
      </c>
      <c r="H82" s="405">
        <v>5.4130539766473742</v>
      </c>
      <c r="I82" s="405">
        <v>2.2302652220301411</v>
      </c>
      <c r="J82" s="406"/>
    </row>
    <row r="83" spans="1:10">
      <c r="A83" s="404">
        <v>45444</v>
      </c>
      <c r="B83" s="405">
        <v>2.7080204601327091</v>
      </c>
      <c r="C83" s="405">
        <v>4.1564370024605681</v>
      </c>
      <c r="D83" s="405">
        <v>1.7606120738756645</v>
      </c>
      <c r="E83" s="396"/>
      <c r="F83" s="404">
        <v>45444</v>
      </c>
      <c r="G83" s="405">
        <v>3.4098088324231952</v>
      </c>
      <c r="H83" s="405">
        <v>5.419304442190283</v>
      </c>
      <c r="I83" s="405">
        <v>2.2315633302790787</v>
      </c>
      <c r="J83" s="406"/>
    </row>
    <row r="84" spans="1:10">
      <c r="A84" s="404">
        <v>45474</v>
      </c>
      <c r="B84" s="405">
        <v>2.7105400213441309</v>
      </c>
      <c r="C84" s="405">
        <v>4.1612102715932897</v>
      </c>
      <c r="D84" s="405">
        <v>1.7616574860958147</v>
      </c>
      <c r="E84" s="396"/>
      <c r="F84" s="404">
        <v>45474</v>
      </c>
      <c r="G84" s="405">
        <v>3.4129422875496198</v>
      </c>
      <c r="H84" s="405">
        <v>5.4255646333358021</v>
      </c>
      <c r="I84" s="405">
        <v>2.2328634583591613</v>
      </c>
      <c r="J84" s="406"/>
    </row>
    <row r="85" spans="1:10">
      <c r="A85" s="404">
        <v>45505</v>
      </c>
      <c r="B85" s="405">
        <v>2.7130635029437107</v>
      </c>
      <c r="C85" s="405">
        <v>4.1659909678397868</v>
      </c>
      <c r="D85" s="405">
        <v>1.7627045249570124</v>
      </c>
      <c r="E85" s="396"/>
      <c r="F85" s="404">
        <v>45505</v>
      </c>
      <c r="G85" s="405">
        <v>3.4160806182711729</v>
      </c>
      <c r="H85" s="405">
        <v>5.4318345652167803</v>
      </c>
      <c r="I85" s="405">
        <v>2.234165609413207</v>
      </c>
      <c r="J85" s="406"/>
    </row>
    <row r="86" spans="1:10">
      <c r="A86" s="404">
        <v>45536</v>
      </c>
      <c r="B86" s="405">
        <v>2.7155909110314957</v>
      </c>
      <c r="C86" s="405">
        <v>4.1707791027565051</v>
      </c>
      <c r="D86" s="405">
        <v>1.7637531929902794</v>
      </c>
      <c r="E86" s="396"/>
      <c r="F86" s="404">
        <v>45536</v>
      </c>
      <c r="G86" s="405">
        <v>3.4192238321741879</v>
      </c>
      <c r="H86" s="405">
        <v>5.438114252989612</v>
      </c>
      <c r="I86" s="405">
        <v>2.2354697865889239</v>
      </c>
      <c r="J86" s="406"/>
    </row>
    <row r="87" spans="1:10">
      <c r="A87" s="404">
        <v>45566</v>
      </c>
      <c r="B87" s="405">
        <v>2.718122251717026</v>
      </c>
      <c r="C87" s="405">
        <v>4.1755746879178695</v>
      </c>
      <c r="D87" s="405">
        <v>1.7648034927305756</v>
      </c>
      <c r="E87" s="396"/>
      <c r="F87" s="404">
        <v>45566</v>
      </c>
      <c r="G87" s="405">
        <v>3.4223719368567984</v>
      </c>
      <c r="H87" s="405">
        <v>5.4444037118342754</v>
      </c>
      <c r="I87" s="405">
        <v>2.2367759930389175</v>
      </c>
      <c r="J87" s="406"/>
    </row>
    <row r="88" spans="1:10">
      <c r="A88" s="404">
        <v>45597</v>
      </c>
      <c r="B88" s="405">
        <v>2.7206575311193459</v>
      </c>
      <c r="C88" s="405">
        <v>4.1803777349163154</v>
      </c>
      <c r="D88" s="405">
        <v>1.7658554267168056</v>
      </c>
      <c r="E88" s="396"/>
      <c r="F88" s="404">
        <v>45597</v>
      </c>
      <c r="G88" s="405">
        <v>3.4255249399289625</v>
      </c>
      <c r="H88" s="405">
        <v>5.4507029569543679</v>
      </c>
      <c r="I88" s="405">
        <v>2.2380842319206997</v>
      </c>
      <c r="J88" s="406"/>
    </row>
    <row r="89" spans="1:10">
      <c r="A89" s="404">
        <v>45627</v>
      </c>
      <c r="B89" s="405">
        <v>2.7231967553670229</v>
      </c>
      <c r="C89" s="405">
        <v>4.1851882553623163</v>
      </c>
      <c r="D89" s="405">
        <v>1.7669089974918237</v>
      </c>
      <c r="E89" s="396"/>
      <c r="F89" s="404">
        <v>45627</v>
      </c>
      <c r="G89" s="405">
        <v>3.4286828490124783</v>
      </c>
      <c r="H89" s="405">
        <v>5.4570120035771428</v>
      </c>
      <c r="I89" s="405">
        <v>2.2393945063966942</v>
      </c>
      <c r="J89" s="406"/>
    </row>
    <row r="90" spans="1:10">
      <c r="A90" s="404">
        <v>45658</v>
      </c>
      <c r="B90" s="405">
        <v>2.7257399305981593</v>
      </c>
      <c r="C90" s="405">
        <v>4.2377873198593692</v>
      </c>
      <c r="D90" s="405">
        <v>1.7625273023481689</v>
      </c>
      <c r="E90" s="396"/>
      <c r="F90" s="404">
        <v>45658</v>
      </c>
      <c r="G90" s="405">
        <v>3.4318456717410051</v>
      </c>
      <c r="H90" s="405">
        <v>5.5389728286774389</v>
      </c>
      <c r="I90" s="405">
        <v>2.2339452063169527</v>
      </c>
      <c r="J90" s="406"/>
    </row>
    <row r="91" spans="1:10">
      <c r="A91" s="404">
        <v>45689</v>
      </c>
      <c r="B91" s="405">
        <v>2.7276419040700945</v>
      </c>
      <c r="C91" s="405">
        <v>4.2414460940444618</v>
      </c>
      <c r="D91" s="405">
        <v>1.7633101491020864</v>
      </c>
      <c r="E91" s="396"/>
      <c r="F91" s="404">
        <v>45689</v>
      </c>
      <c r="G91" s="405">
        <v>3.4342110631825546</v>
      </c>
      <c r="H91" s="405">
        <v>5.5437864254585225</v>
      </c>
      <c r="I91" s="405">
        <v>2.234918794560472</v>
      </c>
      <c r="J91" s="406"/>
    </row>
    <row r="92" spans="1:10">
      <c r="A92" s="404">
        <v>45717</v>
      </c>
      <c r="B92" s="405">
        <v>2.7295460873857005</v>
      </c>
      <c r="C92" s="405">
        <v>4.2451091192451926</v>
      </c>
      <c r="D92" s="405">
        <v>1.764093905421237</v>
      </c>
      <c r="E92" s="396"/>
      <c r="F92" s="404">
        <v>45717</v>
      </c>
      <c r="G92" s="405">
        <v>3.4365792028986633</v>
      </c>
      <c r="H92" s="405">
        <v>5.5486056150076095</v>
      </c>
      <c r="I92" s="405">
        <v>2.2358935139858129</v>
      </c>
      <c r="J92" s="406"/>
    </row>
    <row r="93" spans="1:10">
      <c r="A93" s="404">
        <v>45748</v>
      </c>
      <c r="B93" s="405">
        <v>2.7314524831125242</v>
      </c>
      <c r="C93" s="405">
        <v>4.2487764004006836</v>
      </c>
      <c r="D93" s="405">
        <v>1.7648785723624156</v>
      </c>
      <c r="E93" s="396"/>
      <c r="F93" s="404">
        <v>45748</v>
      </c>
      <c r="G93" s="405">
        <v>3.4389500940824664</v>
      </c>
      <c r="H93" s="405">
        <v>5.5534304038227642</v>
      </c>
      <c r="I93" s="405">
        <v>2.2368693659072618</v>
      </c>
      <c r="J93" s="406"/>
    </row>
    <row r="94" spans="1:10">
      <c r="A94" s="404">
        <v>45778</v>
      </c>
      <c r="B94" s="405">
        <v>2.7333610938210979</v>
      </c>
      <c r="C94" s="405">
        <v>4.252447942455797</v>
      </c>
      <c r="D94" s="405">
        <v>1.7656641509836462</v>
      </c>
      <c r="E94" s="396"/>
      <c r="F94" s="404">
        <v>45778</v>
      </c>
      <c r="G94" s="405">
        <v>3.4413237399308061</v>
      </c>
      <c r="H94" s="405">
        <v>5.558260798409596</v>
      </c>
      <c r="I94" s="405">
        <v>2.2378463516406284</v>
      </c>
      <c r="J94" s="406"/>
    </row>
    <row r="95" spans="1:10">
      <c r="A95" s="404">
        <v>45809</v>
      </c>
      <c r="B95" s="405">
        <v>2.7352719220849404</v>
      </c>
      <c r="C95" s="405">
        <v>4.2561237503611391</v>
      </c>
      <c r="D95" s="405">
        <v>1.7664506423441806</v>
      </c>
      <c r="E95" s="396"/>
      <c r="F95" s="404">
        <v>45809</v>
      </c>
      <c r="G95" s="405">
        <v>3.443700143644242</v>
      </c>
      <c r="H95" s="405">
        <v>5.563096805281277</v>
      </c>
      <c r="I95" s="405">
        <v>2.2388244725032544</v>
      </c>
      <c r="J95" s="406"/>
    </row>
    <row r="96" spans="1:10">
      <c r="A96" s="404">
        <v>45839</v>
      </c>
      <c r="B96" s="405">
        <v>2.7371849704805591</v>
      </c>
      <c r="C96" s="405">
        <v>4.2598038290730669</v>
      </c>
      <c r="D96" s="405">
        <v>1.7672380475045026</v>
      </c>
      <c r="E96" s="396"/>
      <c r="F96" s="404">
        <v>45839</v>
      </c>
      <c r="G96" s="405">
        <v>3.446079308427052</v>
      </c>
      <c r="H96" s="405">
        <v>5.5679384309585469</v>
      </c>
      <c r="I96" s="405">
        <v>2.2398037298140112</v>
      </c>
      <c r="J96" s="406"/>
    </row>
    <row r="97" spans="1:10">
      <c r="A97" s="404">
        <v>45870</v>
      </c>
      <c r="B97" s="405">
        <v>2.7391002415874568</v>
      </c>
      <c r="C97" s="405">
        <v>4.2634881835537</v>
      </c>
      <c r="D97" s="405">
        <v>1.7680263675263279</v>
      </c>
      <c r="E97" s="396"/>
      <c r="F97" s="404">
        <v>45870</v>
      </c>
      <c r="G97" s="405">
        <v>3.448461237487237</v>
      </c>
      <c r="H97" s="405">
        <v>5.5727856819697212</v>
      </c>
      <c r="I97" s="405">
        <v>2.2407841248933025</v>
      </c>
      <c r="J97" s="406"/>
    </row>
    <row r="98" spans="1:10">
      <c r="A98" s="404">
        <v>45901</v>
      </c>
      <c r="B98" s="405">
        <v>2.7410177379881313</v>
      </c>
      <c r="C98" s="405">
        <v>4.2671768187709187</v>
      </c>
      <c r="D98" s="405">
        <v>1.768815603472605</v>
      </c>
      <c r="E98" s="396"/>
      <c r="F98" s="404">
        <v>45901</v>
      </c>
      <c r="G98" s="405">
        <v>3.4508459340365238</v>
      </c>
      <c r="H98" s="405">
        <v>5.577638564850699</v>
      </c>
      <c r="I98" s="405">
        <v>2.2417656590630655</v>
      </c>
      <c r="J98" s="406"/>
    </row>
    <row r="99" spans="1:10">
      <c r="A99" s="404">
        <v>45931</v>
      </c>
      <c r="B99" s="405">
        <v>2.7429374622680833</v>
      </c>
      <c r="C99" s="405">
        <v>4.2708697396983775</v>
      </c>
      <c r="D99" s="405">
        <v>1.7696057564075183</v>
      </c>
      <c r="E99" s="396"/>
      <c r="F99" s="404">
        <v>45931</v>
      </c>
      <c r="G99" s="405">
        <v>3.4532334012903725</v>
      </c>
      <c r="H99" s="405">
        <v>5.5824970861449756</v>
      </c>
      <c r="I99" s="405">
        <v>2.2427483336467748</v>
      </c>
      <c r="J99" s="406"/>
    </row>
    <row r="100" spans="1:10">
      <c r="A100" s="404">
        <v>45962</v>
      </c>
      <c r="B100" s="405">
        <v>2.7448594170158156</v>
      </c>
      <c r="C100" s="405">
        <v>4.27456695131551</v>
      </c>
      <c r="D100" s="405">
        <v>1.7703968273964885</v>
      </c>
      <c r="E100" s="396"/>
      <c r="F100" s="404">
        <v>45962</v>
      </c>
      <c r="G100" s="405">
        <v>3.4556236424679776</v>
      </c>
      <c r="H100" s="405">
        <v>5.5873612524036451</v>
      </c>
      <c r="I100" s="405">
        <v>2.2437321499694414</v>
      </c>
      <c r="J100" s="406"/>
    </row>
    <row r="101" spans="1:10">
      <c r="A101" s="404">
        <v>45992</v>
      </c>
      <c r="B101" s="405">
        <v>2.7467836048228387</v>
      </c>
      <c r="C101" s="405">
        <v>4.2782684586075339</v>
      </c>
      <c r="D101" s="405">
        <v>1.7711888175061734</v>
      </c>
      <c r="E101" s="396"/>
      <c r="F101" s="404">
        <v>45992</v>
      </c>
      <c r="G101" s="405">
        <v>3.4580166607922749</v>
      </c>
      <c r="H101" s="405">
        <v>5.5922310701854165</v>
      </c>
      <c r="I101" s="405">
        <v>2.2447171093576159</v>
      </c>
      <c r="J101" s="406"/>
    </row>
    <row r="102" spans="1:10">
      <c r="A102" s="404">
        <v>46023</v>
      </c>
      <c r="B102" s="405">
        <v>2.7487100282836754</v>
      </c>
      <c r="C102" s="405">
        <v>4.2839563447718385</v>
      </c>
      <c r="D102" s="405">
        <v>1.7588404448755401</v>
      </c>
      <c r="E102" s="396"/>
      <c r="F102" s="404">
        <v>46023</v>
      </c>
      <c r="G102" s="405">
        <v>3.4604124594899437</v>
      </c>
      <c r="H102" s="405">
        <v>5.6965906106054103</v>
      </c>
      <c r="I102" s="405">
        <v>2.2293600418860851</v>
      </c>
      <c r="J102" s="406"/>
    </row>
    <row r="103" spans="1:10">
      <c r="A103" s="404">
        <v>46054</v>
      </c>
      <c r="B103" s="405">
        <v>2.7515379570289955</v>
      </c>
      <c r="C103" s="405">
        <v>4.2893997303946341</v>
      </c>
      <c r="D103" s="405">
        <v>1.7599820245432412</v>
      </c>
      <c r="E103" s="396"/>
      <c r="F103" s="404">
        <v>46054</v>
      </c>
      <c r="G103" s="405">
        <v>3.4639294162457537</v>
      </c>
      <c r="H103" s="405">
        <v>5.7039171368497001</v>
      </c>
      <c r="I103" s="405">
        <v>2.230779768720172</v>
      </c>
      <c r="J103" s="406"/>
    </row>
    <row r="104" spans="1:10">
      <c r="A104" s="404">
        <v>46082</v>
      </c>
      <c r="B104" s="405">
        <v>2.7543707034544536</v>
      </c>
      <c r="C104" s="405">
        <v>4.2948523894090735</v>
      </c>
      <c r="D104" s="405">
        <v>1.7611255490144311</v>
      </c>
      <c r="E104" s="396"/>
      <c r="F104" s="404">
        <v>46082</v>
      </c>
      <c r="G104" s="405">
        <v>3.4674523645148705</v>
      </c>
      <c r="H104" s="405">
        <v>5.7112561446177992</v>
      </c>
      <c r="I104" s="405">
        <v>2.2322019142112985</v>
      </c>
      <c r="J104" s="406"/>
    </row>
    <row r="105" spans="1:10">
      <c r="A105" s="404">
        <v>46113</v>
      </c>
      <c r="B105" s="405">
        <v>2.7572082757674856</v>
      </c>
      <c r="C105" s="405">
        <v>4.3003143376133766</v>
      </c>
      <c r="D105" s="405">
        <v>1.7622710216022921</v>
      </c>
      <c r="E105" s="396"/>
      <c r="F105" s="404">
        <v>46113</v>
      </c>
      <c r="G105" s="405">
        <v>3.4709813145044803</v>
      </c>
      <c r="H105" s="405">
        <v>5.7186076551733249</v>
      </c>
      <c r="I105" s="405">
        <v>2.2336264824799086</v>
      </c>
      <c r="J105" s="406"/>
    </row>
    <row r="106" spans="1:10">
      <c r="A106" s="404">
        <v>46143</v>
      </c>
      <c r="B106" s="405">
        <v>2.7600506821895077</v>
      </c>
      <c r="C106" s="405">
        <v>4.3057855908326736</v>
      </c>
      <c r="D106" s="405">
        <v>1.7634184456256494</v>
      </c>
      <c r="E106" s="396"/>
      <c r="F106" s="404">
        <v>46143</v>
      </c>
      <c r="G106" s="405">
        <v>3.4745162764391582</v>
      </c>
      <c r="H106" s="405">
        <v>5.7259716898161157</v>
      </c>
      <c r="I106" s="405">
        <v>2.2350534776534623</v>
      </c>
      <c r="J106" s="406"/>
    </row>
    <row r="107" spans="1:10">
      <c r="A107" s="404">
        <v>46174</v>
      </c>
      <c r="B107" s="405">
        <v>2.762897930955944</v>
      </c>
      <c r="C107" s="405">
        <v>4.3112661649190578</v>
      </c>
      <c r="D107" s="405">
        <v>1.7645678244089833</v>
      </c>
      <c r="E107" s="396"/>
      <c r="F107" s="404">
        <v>46174</v>
      </c>
      <c r="G107" s="405">
        <v>3.478057260560897</v>
      </c>
      <c r="H107" s="405">
        <v>5.7333482698822991</v>
      </c>
      <c r="I107" s="405">
        <v>2.2364829038664524</v>
      </c>
      <c r="J107" s="406"/>
    </row>
    <row r="108" spans="1:10">
      <c r="A108" s="404">
        <v>46204</v>
      </c>
      <c r="B108" s="405">
        <v>2.7657500303162483</v>
      </c>
      <c r="C108" s="405">
        <v>4.3167560757516261</v>
      </c>
      <c r="D108" s="405">
        <v>1.7657191612824368</v>
      </c>
      <c r="E108" s="396"/>
      <c r="F108" s="404">
        <v>46204</v>
      </c>
      <c r="G108" s="405">
        <v>3.4816042771291409</v>
      </c>
      <c r="H108" s="405">
        <v>5.7407374167443512</v>
      </c>
      <c r="I108" s="405">
        <v>2.2379147652604163</v>
      </c>
      <c r="J108" s="406"/>
    </row>
    <row r="109" spans="1:10">
      <c r="A109" s="404">
        <v>46235</v>
      </c>
      <c r="B109" s="405">
        <v>2.7686069885339273</v>
      </c>
      <c r="C109" s="405">
        <v>4.3222553392365262</v>
      </c>
      <c r="D109" s="405">
        <v>1.7668724595818266</v>
      </c>
      <c r="E109" s="396"/>
      <c r="F109" s="404">
        <v>46235</v>
      </c>
      <c r="G109" s="405">
        <v>3.4851573364208077</v>
      </c>
      <c r="H109" s="405">
        <v>5.7481391518111566</v>
      </c>
      <c r="I109" s="405">
        <v>2.2393490659839461</v>
      </c>
      <c r="J109" s="406"/>
    </row>
    <row r="110" spans="1:10">
      <c r="A110" s="404">
        <v>46266</v>
      </c>
      <c r="B110" s="405">
        <v>2.7714688138865657</v>
      </c>
      <c r="C110" s="405">
        <v>4.3277639713070064</v>
      </c>
      <c r="D110" s="405">
        <v>1.7680277226486525</v>
      </c>
      <c r="E110" s="396"/>
      <c r="F110" s="404">
        <v>46266</v>
      </c>
      <c r="G110" s="405">
        <v>3.4887164487303259</v>
      </c>
      <c r="H110" s="405">
        <v>5.7555534965280728</v>
      </c>
      <c r="I110" s="405">
        <v>2.2407858101927012</v>
      </c>
      <c r="J110" s="406"/>
    </row>
    <row r="111" spans="1:10">
      <c r="A111" s="404">
        <v>46296</v>
      </c>
      <c r="B111" s="405">
        <v>2.7743355146658519</v>
      </c>
      <c r="C111" s="405">
        <v>4.333281987923459</v>
      </c>
      <c r="D111" s="405">
        <v>1.7691849538301065</v>
      </c>
      <c r="E111" s="396"/>
      <c r="F111" s="404">
        <v>46296</v>
      </c>
      <c r="G111" s="405">
        <v>3.4922816243696619</v>
      </c>
      <c r="H111" s="405">
        <v>5.7629804723769924</v>
      </c>
      <c r="I111" s="405">
        <v>2.2422250020494205</v>
      </c>
      <c r="J111" s="406"/>
    </row>
    <row r="112" spans="1:10">
      <c r="A112" s="404">
        <v>46327</v>
      </c>
      <c r="B112" s="405">
        <v>2.7772070991775966</v>
      </c>
      <c r="C112" s="405">
        <v>4.3388094050734622</v>
      </c>
      <c r="D112" s="405">
        <v>1.7703441564790836</v>
      </c>
      <c r="E112" s="396"/>
      <c r="F112" s="404">
        <v>46327</v>
      </c>
      <c r="G112" s="405">
        <v>3.4958528736683485</v>
      </c>
      <c r="H112" s="405">
        <v>5.7704201008764056</v>
      </c>
      <c r="I112" s="405">
        <v>2.2436666457239367</v>
      </c>
      <c r="J112" s="406"/>
    </row>
    <row r="113" spans="1:10">
      <c r="A113" s="404">
        <v>46357</v>
      </c>
      <c r="B113" s="405">
        <v>2.7800835757417626</v>
      </c>
      <c r="C113" s="405">
        <v>4.3443462387718368</v>
      </c>
      <c r="D113" s="405">
        <v>1.7715053339541895</v>
      </c>
      <c r="E113" s="396"/>
      <c r="F113" s="404">
        <v>46357</v>
      </c>
      <c r="G113" s="405">
        <v>3.499430206973515</v>
      </c>
      <c r="H113" s="405">
        <v>5.7778724035814593</v>
      </c>
      <c r="I113" s="405">
        <v>2.2451107453931827</v>
      </c>
      <c r="J113" s="406"/>
    </row>
    <row r="114" spans="1:10">
      <c r="A114" s="404">
        <v>46388</v>
      </c>
      <c r="B114" s="405">
        <v>2.7829649526924869</v>
      </c>
      <c r="C114" s="405">
        <v>4.4222049800732508</v>
      </c>
      <c r="D114" s="405">
        <v>1.7828447585865317</v>
      </c>
      <c r="E114" s="396"/>
      <c r="F114" s="404">
        <v>46388</v>
      </c>
      <c r="G114" s="405">
        <v>3.5030136346499221</v>
      </c>
      <c r="H114" s="405">
        <v>5.8565945151134429</v>
      </c>
      <c r="I114" s="405">
        <v>2.2592130335550427</v>
      </c>
      <c r="J114" s="406"/>
    </row>
    <row r="115" spans="1:10">
      <c r="A115" s="404">
        <v>46419</v>
      </c>
      <c r="B115" s="405">
        <v>2.7848754028545524</v>
      </c>
      <c r="C115" s="405">
        <v>4.4259638833841608</v>
      </c>
      <c r="D115" s="405">
        <v>1.7836274450952339</v>
      </c>
      <c r="E115" s="396"/>
      <c r="F115" s="404">
        <v>46419</v>
      </c>
      <c r="G115" s="405">
        <v>3.5053895681366587</v>
      </c>
      <c r="H115" s="405">
        <v>5.8616244125815884</v>
      </c>
      <c r="I115" s="405">
        <v>2.2601864225094199</v>
      </c>
      <c r="J115" s="406"/>
    </row>
    <row r="116" spans="1:10">
      <c r="A116" s="404">
        <v>46447</v>
      </c>
      <c r="B116" s="405">
        <v>2.7867880072939402</v>
      </c>
      <c r="C116" s="405">
        <v>4.4297270253401413</v>
      </c>
      <c r="D116" s="405">
        <v>1.7844110141832514</v>
      </c>
      <c r="E116" s="396"/>
      <c r="F116" s="404">
        <v>46447</v>
      </c>
      <c r="G116" s="405">
        <v>3.5077681807928052</v>
      </c>
      <c r="H116" s="405">
        <v>5.866659981903557</v>
      </c>
      <c r="I116" s="405">
        <v>2.2611609090845528</v>
      </c>
      <c r="J116" s="406"/>
    </row>
    <row r="117" spans="1:10">
      <c r="A117" s="404">
        <v>46478</v>
      </c>
      <c r="B117" s="405">
        <v>2.7887027684398751</v>
      </c>
      <c r="C117" s="405">
        <v>4.4334944107208063</v>
      </c>
      <c r="D117" s="405">
        <v>1.7851954668458061</v>
      </c>
      <c r="E117" s="396"/>
      <c r="F117" s="404">
        <v>46478</v>
      </c>
      <c r="G117" s="405">
        <v>3.5101494756394667</v>
      </c>
      <c r="H117" s="405">
        <v>5.8717012294750877</v>
      </c>
      <c r="I117" s="405">
        <v>2.2621364945181499</v>
      </c>
      <c r="J117" s="406"/>
    </row>
    <row r="118" spans="1:10">
      <c r="A118" s="404">
        <v>46508</v>
      </c>
      <c r="B118" s="405">
        <v>2.7906196887243189</v>
      </c>
      <c r="C118" s="405">
        <v>4.4372660443111629</v>
      </c>
      <c r="D118" s="405">
        <v>1.7859808040792409</v>
      </c>
      <c r="E118" s="396"/>
      <c r="F118" s="404">
        <v>46508</v>
      </c>
      <c r="G118" s="405">
        <v>3.5125334557011572</v>
      </c>
      <c r="H118" s="405">
        <v>5.8767481616991359</v>
      </c>
      <c r="I118" s="405">
        <v>2.2631131800493138</v>
      </c>
      <c r="J118" s="406"/>
    </row>
    <row r="119" spans="1:10">
      <c r="A119" s="404">
        <v>46539</v>
      </c>
      <c r="B119" s="405">
        <v>2.7925387705819782</v>
      </c>
      <c r="C119" s="405">
        <v>4.4410419309016111</v>
      </c>
      <c r="D119" s="405">
        <v>1.7867670268810234</v>
      </c>
      <c r="E119" s="396"/>
      <c r="F119" s="404">
        <v>46539</v>
      </c>
      <c r="G119" s="405">
        <v>3.5149201240058003</v>
      </c>
      <c r="H119" s="405">
        <v>5.8818007849858756</v>
      </c>
      <c r="I119" s="405">
        <v>2.2640909669185469</v>
      </c>
      <c r="J119" s="406"/>
    </row>
    <row r="120" spans="1:10">
      <c r="A120" s="404">
        <v>46569</v>
      </c>
      <c r="B120" s="405">
        <v>2.7944600164503024</v>
      </c>
      <c r="C120" s="405">
        <v>4.444822075287953</v>
      </c>
      <c r="D120" s="405">
        <v>1.7875541362497449</v>
      </c>
      <c r="E120" s="396"/>
      <c r="F120" s="404">
        <v>46569</v>
      </c>
      <c r="G120" s="405">
        <v>3.5173094835847349</v>
      </c>
      <c r="H120" s="405">
        <v>5.8868591057527073</v>
      </c>
      <c r="I120" s="405">
        <v>2.2650698563677478</v>
      </c>
      <c r="J120" s="406"/>
    </row>
    <row r="121" spans="1:10">
      <c r="A121" s="404">
        <v>46600</v>
      </c>
      <c r="B121" s="405">
        <v>2.796383428769492</v>
      </c>
      <c r="C121" s="405">
        <v>4.4486064822713995</v>
      </c>
      <c r="D121" s="405">
        <v>1.7883421331851233</v>
      </c>
      <c r="E121" s="396"/>
      <c r="F121" s="404">
        <v>46600</v>
      </c>
      <c r="G121" s="405">
        <v>3.5197015374727174</v>
      </c>
      <c r="H121" s="405">
        <v>5.8919231304242716</v>
      </c>
      <c r="I121" s="405">
        <v>2.2660498496402175</v>
      </c>
      <c r="J121" s="406"/>
    </row>
    <row r="122" spans="1:10">
      <c r="A122" s="404">
        <v>46631</v>
      </c>
      <c r="B122" s="405">
        <v>2.7983090099824972</v>
      </c>
      <c r="C122" s="405">
        <v>4.4523951566585742</v>
      </c>
      <c r="D122" s="405">
        <v>1.7891310186880038</v>
      </c>
      <c r="E122" s="396"/>
      <c r="F122" s="404">
        <v>46631</v>
      </c>
      <c r="G122" s="405">
        <v>3.5220962887079272</v>
      </c>
      <c r="H122" s="405">
        <v>5.8969928654324528</v>
      </c>
      <c r="I122" s="405">
        <v>2.2670309479806576</v>
      </c>
      <c r="J122" s="406"/>
    </row>
    <row r="123" spans="1:10">
      <c r="A123" s="404">
        <v>46661</v>
      </c>
      <c r="B123" s="405">
        <v>2.8002367625350235</v>
      </c>
      <c r="C123" s="405">
        <v>4.456188103261522</v>
      </c>
      <c r="D123" s="405">
        <v>1.7899207937603601</v>
      </c>
      <c r="E123" s="396"/>
      <c r="F123" s="404">
        <v>46661</v>
      </c>
      <c r="G123" s="405">
        <v>3.5244937403319678</v>
      </c>
      <c r="H123" s="405">
        <v>5.9020683172163846</v>
      </c>
      <c r="I123" s="405">
        <v>2.2680131526351737</v>
      </c>
      <c r="J123" s="406"/>
    </row>
    <row r="124" spans="1:10">
      <c r="A124" s="404">
        <v>46692</v>
      </c>
      <c r="B124" s="405">
        <v>2.802166688875535</v>
      </c>
      <c r="C124" s="405">
        <v>4.4599853268977139</v>
      </c>
      <c r="D124" s="405">
        <v>1.790711459405296</v>
      </c>
      <c r="E124" s="396"/>
      <c r="F124" s="404">
        <v>46692</v>
      </c>
      <c r="G124" s="405">
        <v>3.5268938953898727</v>
      </c>
      <c r="H124" s="405">
        <v>5.907149492222465</v>
      </c>
      <c r="I124" s="405">
        <v>2.268996464851277</v>
      </c>
      <c r="J124" s="406"/>
    </row>
    <row r="125" spans="1:10">
      <c r="A125" s="404">
        <v>46722</v>
      </c>
      <c r="B125" s="405">
        <v>2.8040987914552558</v>
      </c>
      <c r="C125" s="405">
        <v>4.4637868323900527</v>
      </c>
      <c r="D125" s="405">
        <v>1.7915030166270456</v>
      </c>
      <c r="E125" s="396"/>
      <c r="F125" s="404">
        <v>46722</v>
      </c>
      <c r="G125" s="405">
        <v>3.5292967569301119</v>
      </c>
      <c r="H125" s="405">
        <v>5.9122363969043601</v>
      </c>
      <c r="I125" s="405">
        <v>2.2699808858778852</v>
      </c>
      <c r="J125" s="406"/>
    </row>
    <row r="126" spans="1:10">
      <c r="A126" s="404">
        <v>46753</v>
      </c>
      <c r="B126" s="405">
        <v>2.8060330727281748</v>
      </c>
      <c r="C126" s="405">
        <v>4.4570717012620023</v>
      </c>
      <c r="D126" s="405">
        <v>1.7867308527595185</v>
      </c>
      <c r="E126" s="396"/>
      <c r="F126" s="404">
        <v>46753</v>
      </c>
      <c r="G126" s="405">
        <v>3.5317023280045907</v>
      </c>
      <c r="H126" s="405">
        <v>5.9338795328935863</v>
      </c>
      <c r="I126" s="405">
        <v>2.2640459789317657</v>
      </c>
      <c r="J126" s="406"/>
    </row>
    <row r="127" spans="1:10">
      <c r="A127" s="404">
        <v>46784</v>
      </c>
      <c r="B127" s="405">
        <v>2.8086734327593104</v>
      </c>
      <c r="C127" s="405">
        <v>4.4622505615255559</v>
      </c>
      <c r="D127" s="405">
        <v>1.7878040181305306</v>
      </c>
      <c r="E127" s="396"/>
      <c r="F127" s="404">
        <v>46784</v>
      </c>
      <c r="G127" s="405">
        <v>3.5349860147186352</v>
      </c>
      <c r="H127" s="405">
        <v>5.9408566082949301</v>
      </c>
      <c r="I127" s="405">
        <v>2.2653806222490447</v>
      </c>
      <c r="J127" s="406"/>
    </row>
    <row r="128" spans="1:10">
      <c r="A128" s="404">
        <v>46813</v>
      </c>
      <c r="B128" s="405">
        <v>2.8113178523893172</v>
      </c>
      <c r="C128" s="405">
        <v>4.4674373843756641</v>
      </c>
      <c r="D128" s="405">
        <v>1.7888788335117223</v>
      </c>
      <c r="E128" s="396"/>
      <c r="F128" s="404">
        <v>46813</v>
      </c>
      <c r="G128" s="405">
        <v>3.5382747501573686</v>
      </c>
      <c r="H128" s="405">
        <v>5.947844411069469</v>
      </c>
      <c r="I128" s="405">
        <v>2.2667173176033342</v>
      </c>
      <c r="J128" s="406"/>
    </row>
    <row r="129" spans="1:10">
      <c r="A129" s="404">
        <v>46844</v>
      </c>
      <c r="B129" s="405">
        <v>2.813966337859898</v>
      </c>
      <c r="C129" s="405">
        <v>4.4726321820549382</v>
      </c>
      <c r="D129" s="405">
        <v>1.7899553014400125</v>
      </c>
      <c r="E129" s="396"/>
      <c r="F129" s="404">
        <v>46844</v>
      </c>
      <c r="G129" s="405">
        <v>3.5415685420832927</v>
      </c>
      <c r="H129" s="405">
        <v>5.9548429577107251</v>
      </c>
      <c r="I129" s="405">
        <v>2.2680560681496758</v>
      </c>
      <c r="J129" s="406"/>
    </row>
    <row r="130" spans="1:10">
      <c r="A130" s="404">
        <v>46874</v>
      </c>
      <c r="B130" s="405">
        <v>2.8166188954223532</v>
      </c>
      <c r="C130" s="405">
        <v>4.4778349668248181</v>
      </c>
      <c r="D130" s="405">
        <v>1.7910334244562207</v>
      </c>
      <c r="E130" s="396"/>
      <c r="F130" s="404">
        <v>46874</v>
      </c>
      <c r="G130" s="405">
        <v>3.544867398270843</v>
      </c>
      <c r="H130" s="405">
        <v>5.9618522647375771</v>
      </c>
      <c r="I130" s="405">
        <v>2.2693968770479631</v>
      </c>
      <c r="J130" s="406"/>
    </row>
    <row r="131" spans="1:10">
      <c r="A131" s="404">
        <v>46905</v>
      </c>
      <c r="B131" s="405">
        <v>2.8192755313375928</v>
      </c>
      <c r="C131" s="405">
        <v>4.483045750965589</v>
      </c>
      <c r="D131" s="405">
        <v>1.792113205105073</v>
      </c>
      <c r="E131" s="396"/>
      <c r="F131" s="404">
        <v>46905</v>
      </c>
      <c r="G131" s="405">
        <v>3.5481713265064077</v>
      </c>
      <c r="H131" s="405">
        <v>5.9688723486942976</v>
      </c>
      <c r="I131" s="405">
        <v>2.2707397474629465</v>
      </c>
      <c r="J131" s="406"/>
    </row>
    <row r="132" spans="1:10">
      <c r="A132" s="404">
        <v>46935</v>
      </c>
      <c r="B132" s="405">
        <v>2.8219362518761555</v>
      </c>
      <c r="C132" s="405">
        <v>4.4882645467764224</v>
      </c>
      <c r="D132" s="405">
        <v>1.7931946459352077</v>
      </c>
      <c r="E132" s="396"/>
      <c r="F132" s="404">
        <v>46935</v>
      </c>
      <c r="G132" s="405">
        <v>3.5514803345883488</v>
      </c>
      <c r="H132" s="405">
        <v>5.9759032261506082</v>
      </c>
      <c r="I132" s="405">
        <v>2.2720846825642447</v>
      </c>
      <c r="J132" s="406"/>
    </row>
    <row r="133" spans="1:10">
      <c r="A133" s="404">
        <v>46966</v>
      </c>
      <c r="B133" s="405">
        <v>2.8246010633182177</v>
      </c>
      <c r="C133" s="405">
        <v>4.4934913665753973</v>
      </c>
      <c r="D133" s="405">
        <v>1.7942777494991824</v>
      </c>
      <c r="E133" s="396"/>
      <c r="F133" s="404">
        <v>46966</v>
      </c>
      <c r="G133" s="405">
        <v>3.5547944303270169</v>
      </c>
      <c r="H133" s="405">
        <v>5.9829449137016972</v>
      </c>
      <c r="I133" s="405">
        <v>2.2734316855263481</v>
      </c>
      <c r="J133" s="406"/>
    </row>
    <row r="134" spans="1:10">
      <c r="A134" s="404">
        <v>46997</v>
      </c>
      <c r="B134" s="405">
        <v>2.8272699719536165</v>
      </c>
      <c r="C134" s="405">
        <v>4.4987262226995375</v>
      </c>
      <c r="D134" s="405">
        <v>1.7953625183534789</v>
      </c>
      <c r="E134" s="396"/>
      <c r="F134" s="404">
        <v>46997</v>
      </c>
      <c r="G134" s="405">
        <v>3.5581136215447717</v>
      </c>
      <c r="H134" s="405">
        <v>5.9899974279682695</v>
      </c>
      <c r="I134" s="405">
        <v>2.2747807595286273</v>
      </c>
      <c r="J134" s="406"/>
    </row>
    <row r="135" spans="1:10">
      <c r="A135" s="404">
        <v>47027</v>
      </c>
      <c r="B135" s="405">
        <v>2.8299429840818546</v>
      </c>
      <c r="C135" s="405">
        <v>4.5039691275048259</v>
      </c>
      <c r="D135" s="405">
        <v>1.7964489550585094</v>
      </c>
      <c r="E135" s="396"/>
      <c r="F135" s="404">
        <v>47027</v>
      </c>
      <c r="G135" s="405">
        <v>3.5614379160759997</v>
      </c>
      <c r="H135" s="405">
        <v>5.9970607855965881</v>
      </c>
      <c r="I135" s="405">
        <v>2.2761319077553432</v>
      </c>
      <c r="J135" s="406"/>
    </row>
    <row r="136" spans="1:10">
      <c r="A136" s="404">
        <v>47058</v>
      </c>
      <c r="B136" s="405">
        <v>2.8326201060121239</v>
      </c>
      <c r="C136" s="405">
        <v>4.5092200933662498</v>
      </c>
      <c r="D136" s="405">
        <v>1.7975370621786233</v>
      </c>
      <c r="E136" s="396"/>
      <c r="F136" s="404">
        <v>47058</v>
      </c>
      <c r="G136" s="405">
        <v>3.5647673217671318</v>
      </c>
      <c r="H136" s="405">
        <v>6.0041350032585052</v>
      </c>
      <c r="I136" s="405">
        <v>2.2774851333956501</v>
      </c>
      <c r="J136" s="406"/>
    </row>
    <row r="137" spans="1:10">
      <c r="A137" s="404">
        <v>47088</v>
      </c>
      <c r="B137" s="405">
        <v>2.8353013440633159</v>
      </c>
      <c r="C137" s="405">
        <v>4.5144791326778222</v>
      </c>
      <c r="D137" s="405">
        <v>1.7986268422821123</v>
      </c>
      <c r="E137" s="396"/>
      <c r="F137" s="404">
        <v>47088</v>
      </c>
      <c r="G137" s="405">
        <v>3.5681018464766661</v>
      </c>
      <c r="H137" s="405">
        <v>6.0112200976515124</v>
      </c>
      <c r="I137" s="405">
        <v>2.2788404396436084</v>
      </c>
      <c r="J137" s="406"/>
    </row>
    <row r="138" spans="1:10">
      <c r="A138" s="404">
        <v>47119</v>
      </c>
      <c r="B138" s="405">
        <v>2.8379867045640363</v>
      </c>
      <c r="C138" s="405">
        <v>4.5924112588674255</v>
      </c>
      <c r="D138" s="405">
        <v>1.79695460079044</v>
      </c>
      <c r="E138" s="396"/>
      <c r="F138" s="404">
        <v>47119</v>
      </c>
      <c r="G138" s="405">
        <v>3.5714414980751812</v>
      </c>
      <c r="H138" s="405">
        <v>6.0723732155159782</v>
      </c>
      <c r="I138" s="405">
        <v>2.2767607546369706</v>
      </c>
      <c r="J138" s="406"/>
    </row>
    <row r="139" spans="1:10">
      <c r="A139" s="404">
        <v>47150</v>
      </c>
      <c r="B139" s="405">
        <v>2.8403832104785209</v>
      </c>
      <c r="C139" s="405">
        <v>4.597211371207151</v>
      </c>
      <c r="D139" s="405">
        <v>1.7979248661479428</v>
      </c>
      <c r="E139" s="396"/>
      <c r="F139" s="404">
        <v>47150</v>
      </c>
      <c r="G139" s="405">
        <v>3.5744219153435557</v>
      </c>
      <c r="H139" s="405">
        <v>6.0787799730794578</v>
      </c>
      <c r="I139" s="405">
        <v>2.2779674262370402</v>
      </c>
      <c r="J139" s="406"/>
    </row>
    <row r="140" spans="1:10">
      <c r="A140" s="404">
        <v>47178</v>
      </c>
      <c r="B140" s="405">
        <v>2.8427829996672851</v>
      </c>
      <c r="C140" s="405">
        <v>4.6020180598233162</v>
      </c>
      <c r="D140" s="405">
        <v>1.7988964607937539</v>
      </c>
      <c r="E140" s="396"/>
      <c r="F140" s="404">
        <v>47178</v>
      </c>
      <c r="G140" s="405">
        <v>3.577406415859671</v>
      </c>
      <c r="H140" s="405">
        <v>6.0851955080643485</v>
      </c>
      <c r="I140" s="405">
        <v>2.2791757510080051</v>
      </c>
      <c r="J140" s="406"/>
    </row>
    <row r="141" spans="1:10">
      <c r="A141" s="404">
        <v>47209</v>
      </c>
      <c r="B141" s="405">
        <v>2.8451860766284982</v>
      </c>
      <c r="C141" s="405">
        <v>4.6068313337255882</v>
      </c>
      <c r="D141" s="405">
        <v>1.7998693865490316</v>
      </c>
      <c r="E141" s="396"/>
      <c r="F141" s="404">
        <v>47209</v>
      </c>
      <c r="G141" s="405">
        <v>3.5803950052176798</v>
      </c>
      <c r="H141" s="405">
        <v>6.0916198324959385</v>
      </c>
      <c r="I141" s="405">
        <v>2.2803857312147513</v>
      </c>
      <c r="J141" s="406"/>
    </row>
    <row r="142" spans="1:10">
      <c r="A142" s="404">
        <v>47239</v>
      </c>
      <c r="B142" s="405">
        <v>2.8475924458664927</v>
      </c>
      <c r="C142" s="405">
        <v>4.6116512019359766</v>
      </c>
      <c r="D142" s="405">
        <v>1.8008436452374306</v>
      </c>
      <c r="E142" s="396"/>
      <c r="F142" s="404">
        <v>47239</v>
      </c>
      <c r="G142" s="405">
        <v>3.583387689019399</v>
      </c>
      <c r="H142" s="405">
        <v>6.0980529584159955</v>
      </c>
      <c r="I142" s="405">
        <v>2.2815973691252682</v>
      </c>
      <c r="J142" s="406"/>
    </row>
    <row r="143" spans="1:10">
      <c r="A143" s="404">
        <v>47270</v>
      </c>
      <c r="B143" s="405">
        <v>2.8500021118917713</v>
      </c>
      <c r="C143" s="405">
        <v>4.6164776734888529</v>
      </c>
      <c r="D143" s="405">
        <v>1.8018192386851029</v>
      </c>
      <c r="E143" s="396"/>
      <c r="F143" s="404">
        <v>47270</v>
      </c>
      <c r="G143" s="405">
        <v>3.5863844728743226</v>
      </c>
      <c r="H143" s="405">
        <v>6.1044948978827867</v>
      </c>
      <c r="I143" s="405">
        <v>2.2828106670106529</v>
      </c>
      <c r="J143" s="406"/>
    </row>
    <row r="144" spans="1:10">
      <c r="A144" s="404">
        <v>47300</v>
      </c>
      <c r="B144" s="405">
        <v>2.852415079221017</v>
      </c>
      <c r="C144" s="405">
        <v>4.6213107574309635</v>
      </c>
      <c r="D144" s="405">
        <v>1.802796168720703</v>
      </c>
      <c r="E144" s="396"/>
      <c r="F144" s="404">
        <v>47300</v>
      </c>
      <c r="G144" s="405">
        <v>3.5893853623996277</v>
      </c>
      <c r="H144" s="405">
        <v>6.1109456629710897</v>
      </c>
      <c r="I144" s="405">
        <v>2.2840256271451125</v>
      </c>
      <c r="J144" s="406"/>
    </row>
    <row r="145" spans="1:10">
      <c r="A145" s="404">
        <v>47331</v>
      </c>
      <c r="B145" s="405">
        <v>2.8548313523771007</v>
      </c>
      <c r="C145" s="405">
        <v>4.6261504628214496</v>
      </c>
      <c r="D145" s="405">
        <v>1.8037744371753901</v>
      </c>
      <c r="E145" s="396"/>
      <c r="F145" s="404">
        <v>47331</v>
      </c>
      <c r="G145" s="405">
        <v>3.5923903632201863</v>
      </c>
      <c r="H145" s="405">
        <v>6.117405265772236</v>
      </c>
      <c r="I145" s="405">
        <v>2.2852422518059714</v>
      </c>
      <c r="J145" s="406"/>
    </row>
    <row r="146" spans="1:10">
      <c r="A146" s="404">
        <v>47362</v>
      </c>
      <c r="B146" s="405">
        <v>2.8572509358890894</v>
      </c>
      <c r="C146" s="405">
        <v>4.6309967987318661</v>
      </c>
      <c r="D146" s="405">
        <v>1.8047540458828328</v>
      </c>
      <c r="E146" s="396"/>
      <c r="F146" s="404">
        <v>47362</v>
      </c>
      <c r="G146" s="405">
        <v>3.5953994809685801</v>
      </c>
      <c r="H146" s="405">
        <v>6.1238737183941172</v>
      </c>
      <c r="I146" s="405">
        <v>2.2864605432736727</v>
      </c>
      <c r="J146" s="406"/>
    </row>
    <row r="147" spans="1:10">
      <c r="A147" s="404">
        <v>47392</v>
      </c>
      <c r="B147" s="405">
        <v>2.8596738342922547</v>
      </c>
      <c r="C147" s="405">
        <v>4.6358497742461946</v>
      </c>
      <c r="D147" s="405">
        <v>1.8057349966792116</v>
      </c>
      <c r="E147" s="396"/>
      <c r="F147" s="404">
        <v>47392</v>
      </c>
      <c r="G147" s="405">
        <v>3.5984127212851034</v>
      </c>
      <c r="H147" s="405">
        <v>6.1303510329612134</v>
      </c>
      <c r="I147" s="405">
        <v>2.2876805038317847</v>
      </c>
      <c r="J147" s="406"/>
    </row>
    <row r="148" spans="1:10">
      <c r="A148" s="404">
        <v>47423</v>
      </c>
      <c r="B148" s="405">
        <v>2.8621000521280822</v>
      </c>
      <c r="C148" s="405">
        <v>4.6407093984608609</v>
      </c>
      <c r="D148" s="405">
        <v>1.8067172914032223</v>
      </c>
      <c r="E148" s="396"/>
      <c r="F148" s="404">
        <v>47423</v>
      </c>
      <c r="G148" s="405">
        <v>3.6014300898177805</v>
      </c>
      <c r="H148" s="405">
        <v>6.1368372216146136</v>
      </c>
      <c r="I148" s="405">
        <v>2.2889021357670032</v>
      </c>
      <c r="J148" s="406"/>
    </row>
    <row r="149" spans="1:10">
      <c r="A149" s="404">
        <v>47453</v>
      </c>
      <c r="B149" s="405">
        <v>2.8645295939442805</v>
      </c>
      <c r="C149" s="405">
        <v>4.6455756804847539</v>
      </c>
      <c r="D149" s="405">
        <v>1.8077009318960804</v>
      </c>
      <c r="E149" s="396"/>
      <c r="F149" s="404">
        <v>47453</v>
      </c>
      <c r="G149" s="405">
        <v>3.6044515922223725</v>
      </c>
      <c r="H149" s="405">
        <v>6.1433322965120443</v>
      </c>
      <c r="I149" s="405">
        <v>2.2901254413691587</v>
      </c>
      <c r="J149" s="406"/>
    </row>
    <row r="150" spans="1:10">
      <c r="A150" s="404">
        <v>47484</v>
      </c>
      <c r="B150" s="405">
        <v>2.8669624642947866</v>
      </c>
      <c r="C150" s="405">
        <v>4.6430852571090915</v>
      </c>
      <c r="D150" s="405">
        <v>1.8086460905430228</v>
      </c>
      <c r="E150" s="396"/>
      <c r="F150" s="404">
        <v>47484</v>
      </c>
      <c r="G150" s="405">
        <v>3.6074772341623902</v>
      </c>
      <c r="H150" s="405">
        <v>6.1492018018186032</v>
      </c>
      <c r="I150" s="405">
        <v>2.2913008889804805</v>
      </c>
      <c r="J150" s="406"/>
    </row>
    <row r="151" spans="1:10">
      <c r="A151" s="404">
        <v>47515</v>
      </c>
      <c r="B151" s="405">
        <v>2.8685950343960229</v>
      </c>
      <c r="C151" s="405">
        <v>4.6463484741229202</v>
      </c>
      <c r="D151" s="405">
        <v>1.8093070271882912</v>
      </c>
      <c r="E151" s="396"/>
      <c r="F151" s="404">
        <v>47515</v>
      </c>
      <c r="G151" s="405">
        <v>3.609507581799817</v>
      </c>
      <c r="H151" s="405">
        <v>6.1535656904339833</v>
      </c>
      <c r="I151" s="405">
        <v>2.2921228635806488</v>
      </c>
      <c r="J151" s="406"/>
    </row>
    <row r="152" spans="1:10">
      <c r="A152" s="404">
        <v>47543</v>
      </c>
      <c r="B152" s="405">
        <v>2.8702291033493683</v>
      </c>
      <c r="C152" s="405">
        <v>4.6496146870753003</v>
      </c>
      <c r="D152" s="405">
        <v>1.8099685706352426</v>
      </c>
      <c r="E152" s="396"/>
      <c r="F152" s="404">
        <v>47543</v>
      </c>
      <c r="G152" s="405">
        <v>3.6115397934863527</v>
      </c>
      <c r="H152" s="405">
        <v>6.1579335855074362</v>
      </c>
      <c r="I152" s="405">
        <v>2.292945592830411</v>
      </c>
      <c r="J152" s="406"/>
    </row>
    <row r="153" spans="1:10">
      <c r="A153" s="404">
        <v>47574</v>
      </c>
      <c r="B153" s="405">
        <v>2.8718646725309096</v>
      </c>
      <c r="C153" s="405">
        <v>4.6528838987167864</v>
      </c>
      <c r="D153" s="405">
        <v>1.8106307214409778</v>
      </c>
      <c r="E153" s="396"/>
      <c r="F153" s="404">
        <v>47574</v>
      </c>
      <c r="G153" s="405">
        <v>3.6135738709333669</v>
      </c>
      <c r="H153" s="405">
        <v>6.1623054907172623</v>
      </c>
      <c r="I153" s="405">
        <v>2.2937690774226054</v>
      </c>
      <c r="J153" s="406"/>
    </row>
    <row r="154" spans="1:10">
      <c r="A154" s="404">
        <v>47604</v>
      </c>
      <c r="B154" s="405">
        <v>2.8735017433179975</v>
      </c>
      <c r="C154" s="405">
        <v>4.6561561118004526</v>
      </c>
      <c r="D154" s="405">
        <v>1.8112934801631093</v>
      </c>
      <c r="E154" s="396"/>
      <c r="F154" s="404">
        <v>47604</v>
      </c>
      <c r="G154" s="405">
        <v>3.6156098158538015</v>
      </c>
      <c r="H154" s="405">
        <v>6.1666814097451423</v>
      </c>
      <c r="I154" s="405">
        <v>2.2945933180507079</v>
      </c>
      <c r="J154" s="406"/>
    </row>
    <row r="155" spans="1:10">
      <c r="A155" s="404">
        <v>47635</v>
      </c>
      <c r="B155" s="405">
        <v>2.875140317089246</v>
      </c>
      <c r="C155" s="405">
        <v>4.6594313290819063</v>
      </c>
      <c r="D155" s="405">
        <v>1.8119568473597605</v>
      </c>
      <c r="E155" s="396"/>
      <c r="F155" s="404">
        <v>47635</v>
      </c>
      <c r="G155" s="405">
        <v>3.6176476299621738</v>
      </c>
      <c r="H155" s="405">
        <v>6.1710613462761374</v>
      </c>
      <c r="I155" s="405">
        <v>2.2954183154088295</v>
      </c>
      <c r="J155" s="406"/>
    </row>
    <row r="156" spans="1:10">
      <c r="A156" s="404">
        <v>47665</v>
      </c>
      <c r="B156" s="405">
        <v>2.876780395224535</v>
      </c>
      <c r="C156" s="405">
        <v>4.6627095533192797</v>
      </c>
      <c r="D156" s="405">
        <v>1.8126208235895687</v>
      </c>
      <c r="E156" s="396"/>
      <c r="F156" s="404">
        <v>47665</v>
      </c>
      <c r="G156" s="405">
        <v>3.6196873149745725</v>
      </c>
      <c r="H156" s="405">
        <v>6.175445303998691</v>
      </c>
      <c r="I156" s="405">
        <v>2.2962440701917197</v>
      </c>
      <c r="J156" s="406"/>
    </row>
    <row r="157" spans="1:10">
      <c r="A157" s="404">
        <v>47696</v>
      </c>
      <c r="B157" s="405">
        <v>2.8784219791050116</v>
      </c>
      <c r="C157" s="405">
        <v>4.665990787273242</v>
      </c>
      <c r="D157" s="405">
        <v>1.8132854094116828</v>
      </c>
      <c r="E157" s="396"/>
      <c r="F157" s="404">
        <v>47696</v>
      </c>
      <c r="G157" s="405">
        <v>3.6217288726086627</v>
      </c>
      <c r="H157" s="405">
        <v>6.1798332866046346</v>
      </c>
      <c r="I157" s="405">
        <v>2.2970705830947651</v>
      </c>
      <c r="J157" s="406"/>
    </row>
    <row r="158" spans="1:10">
      <c r="A158" s="404">
        <v>47727</v>
      </c>
      <c r="B158" s="405">
        <v>2.8800650701130905</v>
      </c>
      <c r="C158" s="405">
        <v>4.6692750337069935</v>
      </c>
      <c r="D158" s="405">
        <v>1.8139506053857659</v>
      </c>
      <c r="E158" s="396"/>
      <c r="F158" s="404">
        <v>47727</v>
      </c>
      <c r="G158" s="405">
        <v>3.623772304583686</v>
      </c>
      <c r="H158" s="405">
        <v>6.1842252977891858</v>
      </c>
      <c r="I158" s="405">
        <v>2.297897854813991</v>
      </c>
      <c r="J158" s="406"/>
    </row>
    <row r="159" spans="1:10">
      <c r="A159" s="404">
        <v>47757</v>
      </c>
      <c r="B159" s="405">
        <v>2.881709669632456</v>
      </c>
      <c r="C159" s="405">
        <v>4.6725622953862702</v>
      </c>
      <c r="D159" s="405">
        <v>1.8146164120719943</v>
      </c>
      <c r="E159" s="396"/>
      <c r="F159" s="404">
        <v>47757</v>
      </c>
      <c r="G159" s="405">
        <v>3.6258176126204624</v>
      </c>
      <c r="H159" s="405">
        <v>6.1886213412509585</v>
      </c>
      <c r="I159" s="405">
        <v>2.2987258860460615</v>
      </c>
      <c r="J159" s="406"/>
    </row>
    <row r="160" spans="1:10">
      <c r="A160" s="404">
        <v>47788</v>
      </c>
      <c r="B160" s="405">
        <v>2.8833557790480633</v>
      </c>
      <c r="C160" s="405">
        <v>4.6758525750793547</v>
      </c>
      <c r="D160" s="405">
        <v>1.8152828300310593</v>
      </c>
      <c r="E160" s="396"/>
      <c r="F160" s="404">
        <v>47788</v>
      </c>
      <c r="G160" s="405">
        <v>3.6278647984413928</v>
      </c>
      <c r="H160" s="405">
        <v>6.1930214206919576</v>
      </c>
      <c r="I160" s="405">
        <v>2.2995546774882802</v>
      </c>
      <c r="J160" s="406"/>
    </row>
    <row r="161" spans="1:10">
      <c r="A161" s="404">
        <v>47818</v>
      </c>
      <c r="B161" s="405">
        <v>2.8850033997461377</v>
      </c>
      <c r="C161" s="405">
        <v>4.6791458755570625</v>
      </c>
      <c r="D161" s="405">
        <v>1.8159498598241663</v>
      </c>
      <c r="E161" s="396"/>
      <c r="F161" s="404">
        <v>47818</v>
      </c>
      <c r="G161" s="405">
        <v>3.629913863770458</v>
      </c>
      <c r="H161" s="405">
        <v>6.1974255398175924</v>
      </c>
      <c r="I161" s="405">
        <v>2.3003842298385919</v>
      </c>
      <c r="J161" s="406"/>
    </row>
    <row r="162" spans="1:10">
      <c r="A162" s="404">
        <v>47849</v>
      </c>
      <c r="B162" s="405">
        <v>2.8866525331141775</v>
      </c>
      <c r="C162" s="405">
        <v>4.6491564289622964</v>
      </c>
      <c r="D162" s="405">
        <v>1.8189764337347842</v>
      </c>
      <c r="E162" s="396"/>
      <c r="F162" s="404">
        <v>47849</v>
      </c>
      <c r="G162" s="405">
        <v>3.6319648103332227</v>
      </c>
      <c r="H162" s="405">
        <v>6.1592084585133415</v>
      </c>
      <c r="I162" s="405">
        <v>2.3041482318770168</v>
      </c>
      <c r="J162" s="406"/>
    </row>
    <row r="163" spans="1:10">
      <c r="A163" s="404">
        <v>47880</v>
      </c>
      <c r="B163" s="405">
        <v>2.8899183742372991</v>
      </c>
      <c r="C163" s="405">
        <v>4.6556238014784332</v>
      </c>
      <c r="D163" s="405">
        <v>1.8203028757123003</v>
      </c>
      <c r="E163" s="396"/>
      <c r="F163" s="404">
        <v>47880</v>
      </c>
      <c r="G163" s="405">
        <v>3.6360263773088306</v>
      </c>
      <c r="H163" s="405">
        <v>6.1678606819388495</v>
      </c>
      <c r="I163" s="405">
        <v>2.3057978629300386</v>
      </c>
      <c r="J163" s="406"/>
    </row>
    <row r="164" spans="1:10">
      <c r="A164" s="404">
        <v>47908</v>
      </c>
      <c r="B164" s="405">
        <v>2.893190147655325</v>
      </c>
      <c r="C164" s="405">
        <v>4.6621029217678309</v>
      </c>
      <c r="D164" s="405">
        <v>1.8216317271288205</v>
      </c>
      <c r="E164" s="396"/>
      <c r="F164" s="404">
        <v>47908</v>
      </c>
      <c r="G164" s="405">
        <v>3.6400953219896497</v>
      </c>
      <c r="H164" s="405">
        <v>6.176528621848715</v>
      </c>
      <c r="I164" s="405">
        <v>2.3074504904845812</v>
      </c>
      <c r="J164" s="406"/>
    </row>
    <row r="165" spans="1:10">
      <c r="A165" s="404">
        <v>47939</v>
      </c>
      <c r="B165" s="405">
        <v>2.896467864144078</v>
      </c>
      <c r="C165" s="405">
        <v>4.6685938111699414</v>
      </c>
      <c r="D165" s="405">
        <v>1.8229629923610133</v>
      </c>
      <c r="E165" s="396"/>
      <c r="F165" s="404">
        <v>47939</v>
      </c>
      <c r="G165" s="405">
        <v>3.6441716577770427</v>
      </c>
      <c r="H165" s="405">
        <v>6.1852123067914304</v>
      </c>
      <c r="I165" s="405">
        <v>2.3091061199836918</v>
      </c>
      <c r="J165" s="406"/>
    </row>
    <row r="166" spans="1:10">
      <c r="A166" s="404">
        <v>47969</v>
      </c>
      <c r="B166" s="405">
        <v>2.8997515344989528</v>
      </c>
      <c r="C166" s="405">
        <v>4.6750964910629769</v>
      </c>
      <c r="D166" s="405">
        <v>1.8242966757934966</v>
      </c>
      <c r="E166" s="396"/>
      <c r="F166" s="404">
        <v>47969</v>
      </c>
      <c r="G166" s="405">
        <v>3.6482553980967172</v>
      </c>
      <c r="H166" s="405">
        <v>6.1939117653673375</v>
      </c>
      <c r="I166" s="405">
        <v>2.3107647568803058</v>
      </c>
      <c r="J166" s="406"/>
    </row>
    <row r="167" spans="1:10">
      <c r="A167" s="404">
        <v>48000</v>
      </c>
      <c r="B167" s="405">
        <v>2.9030411695349558</v>
      </c>
      <c r="C167" s="405">
        <v>4.6816109828639831</v>
      </c>
      <c r="D167" s="405">
        <v>1.8256327818188538</v>
      </c>
      <c r="E167" s="396"/>
      <c r="F167" s="404">
        <v>48000</v>
      </c>
      <c r="G167" s="405">
        <v>3.6523465563987658</v>
      </c>
      <c r="H167" s="405">
        <v>6.2026270262287309</v>
      </c>
      <c r="I167" s="405">
        <v>2.3124264066372642</v>
      </c>
      <c r="J167" s="406"/>
    </row>
    <row r="168" spans="1:10">
      <c r="A168" s="404">
        <v>48030</v>
      </c>
      <c r="B168" s="405">
        <v>2.9063367800867375</v>
      </c>
      <c r="C168" s="405">
        <v>4.6881373080289102</v>
      </c>
      <c r="D168" s="405">
        <v>1.8269713148376456</v>
      </c>
      <c r="E168" s="396"/>
      <c r="F168" s="404">
        <v>48030</v>
      </c>
      <c r="G168" s="405">
        <v>3.656445146157715</v>
      </c>
      <c r="H168" s="405">
        <v>6.2113581180799509</v>
      </c>
      <c r="I168" s="405">
        <v>2.3140910747273304</v>
      </c>
      <c r="J168" s="406"/>
    </row>
    <row r="169" spans="1:10">
      <c r="A169" s="404">
        <v>48061</v>
      </c>
      <c r="B169" s="405">
        <v>2.9096383770086289</v>
      </c>
      <c r="C169" s="405">
        <v>4.6946754880526802</v>
      </c>
      <c r="D169" s="405">
        <v>1.8283122792584279</v>
      </c>
      <c r="E169" s="396"/>
      <c r="F169" s="404">
        <v>48061</v>
      </c>
      <c r="G169" s="405">
        <v>3.6605511808725648</v>
      </c>
      <c r="H169" s="405">
        <v>6.2201050696774809</v>
      </c>
      <c r="I169" s="405">
        <v>2.3157587666332082</v>
      </c>
      <c r="J169" s="406"/>
    </row>
    <row r="170" spans="1:10">
      <c r="A170" s="404">
        <v>48092</v>
      </c>
      <c r="B170" s="405">
        <v>2.9129459711746781</v>
      </c>
      <c r="C170" s="405">
        <v>4.7012255444692626</v>
      </c>
      <c r="D170" s="405">
        <v>1.8296556794977634</v>
      </c>
      <c r="E170" s="396"/>
      <c r="F170" s="404">
        <v>48092</v>
      </c>
      <c r="G170" s="405">
        <v>3.664664674066838</v>
      </c>
      <c r="H170" s="405">
        <v>6.2288679098300364</v>
      </c>
      <c r="I170" s="405">
        <v>2.3174294878475625</v>
      </c>
      <c r="J170" s="406"/>
    </row>
    <row r="171" spans="1:10">
      <c r="A171" s="404">
        <v>48122</v>
      </c>
      <c r="B171" s="405">
        <v>2.9162595734786851</v>
      </c>
      <c r="C171" s="405">
        <v>4.7077874988517401</v>
      </c>
      <c r="D171" s="405">
        <v>1.8310015199802383</v>
      </c>
      <c r="E171" s="396"/>
      <c r="F171" s="404">
        <v>48122</v>
      </c>
      <c r="G171" s="405">
        <v>3.6687856392886209</v>
      </c>
      <c r="H171" s="405">
        <v>6.2376466673986659</v>
      </c>
      <c r="I171" s="405">
        <v>2.3191032438730335</v>
      </c>
      <c r="J171" s="406"/>
    </row>
    <row r="172" spans="1:10">
      <c r="A172" s="404">
        <v>48153</v>
      </c>
      <c r="B172" s="405">
        <v>2.9195791948342391</v>
      </c>
      <c r="C172" s="405">
        <v>4.7143613728123839</v>
      </c>
      <c r="D172" s="405">
        <v>1.8323498051384752</v>
      </c>
      <c r="E172" s="396"/>
      <c r="F172" s="404">
        <v>48153</v>
      </c>
      <c r="G172" s="405">
        <v>3.672914090110611</v>
      </c>
      <c r="H172" s="405">
        <v>6.2464413712968394</v>
      </c>
      <c r="I172" s="405">
        <v>2.320780040222258</v>
      </c>
      <c r="J172" s="406"/>
    </row>
    <row r="173" spans="1:10">
      <c r="A173" s="404">
        <v>48183</v>
      </c>
      <c r="B173" s="405">
        <v>2.9229048461747524</v>
      </c>
      <c r="C173" s="405">
        <v>4.7209471880027234</v>
      </c>
      <c r="D173" s="405">
        <v>1.8337005394131487</v>
      </c>
      <c r="E173" s="396"/>
      <c r="F173" s="404">
        <v>48183</v>
      </c>
      <c r="G173" s="405">
        <v>3.6770500401301591</v>
      </c>
      <c r="H173" s="405">
        <v>6.2552520504905518</v>
      </c>
      <c r="I173" s="405">
        <v>2.3224598824178853</v>
      </c>
      <c r="J173" s="406"/>
    </row>
    <row r="174" spans="1:10">
      <c r="A174" s="404">
        <v>48214</v>
      </c>
      <c r="B174" s="405">
        <v>2.9262365384534981</v>
      </c>
      <c r="C174" s="405">
        <v>4.7464620623053548</v>
      </c>
      <c r="D174" s="405">
        <v>1.8369902263521396</v>
      </c>
      <c r="E174" s="396"/>
      <c r="F174" s="404">
        <v>48214</v>
      </c>
      <c r="G174" s="405">
        <v>3.6811935029693146</v>
      </c>
      <c r="H174" s="405">
        <v>6.3258342401028571</v>
      </c>
      <c r="I174" s="405">
        <v>2.3265511052691439</v>
      </c>
      <c r="J174" s="406"/>
    </row>
    <row r="175" spans="1:10">
      <c r="A175" s="404">
        <v>48245</v>
      </c>
      <c r="B175" s="405">
        <v>2.9277949314817056</v>
      </c>
      <c r="C175" s="405">
        <v>4.7495642048230939</v>
      </c>
      <c r="D175" s="405">
        <v>1.8376248198751504</v>
      </c>
      <c r="E175" s="396"/>
      <c r="F175" s="404">
        <v>48245</v>
      </c>
      <c r="G175" s="405">
        <v>3.6831316002066758</v>
      </c>
      <c r="H175" s="405">
        <v>6.3300152807197332</v>
      </c>
      <c r="I175" s="405">
        <v>2.3273403182157706</v>
      </c>
      <c r="J175" s="406"/>
    </row>
    <row r="176" spans="1:10">
      <c r="A176" s="404">
        <v>48274</v>
      </c>
      <c r="B176" s="405">
        <v>2.9293546461969298</v>
      </c>
      <c r="C176" s="405">
        <v>4.7526689782955511</v>
      </c>
      <c r="D176" s="405">
        <v>1.8382599516025835</v>
      </c>
      <c r="E176" s="396"/>
      <c r="F176" s="404">
        <v>48274</v>
      </c>
      <c r="G176" s="405">
        <v>3.6850713411615779</v>
      </c>
      <c r="H176" s="405">
        <v>6.3341998673144184</v>
      </c>
      <c r="I176" s="405">
        <v>2.3281302005009312</v>
      </c>
      <c r="J176" s="406"/>
    </row>
    <row r="177" spans="1:10">
      <c r="A177" s="404">
        <v>48305</v>
      </c>
      <c r="B177" s="405">
        <v>2.9309156837201042</v>
      </c>
      <c r="C177" s="405">
        <v>4.7557763849540606</v>
      </c>
      <c r="D177" s="405">
        <v>1.8388956219908956</v>
      </c>
      <c r="E177" s="396"/>
      <c r="F177" s="404">
        <v>48305</v>
      </c>
      <c r="G177" s="405">
        <v>3.6870127272280717</v>
      </c>
      <c r="H177" s="405">
        <v>6.3383880028942912</v>
      </c>
      <c r="I177" s="405">
        <v>2.3289207526922979</v>
      </c>
      <c r="J177" s="406"/>
    </row>
    <row r="178" spans="1:10">
      <c r="A178" s="404">
        <v>48335</v>
      </c>
      <c r="B178" s="405">
        <v>2.9324780451731156</v>
      </c>
      <c r="C178" s="405">
        <v>4.7588864270318529</v>
      </c>
      <c r="D178" s="405">
        <v>1.8395318314969293</v>
      </c>
      <c r="E178" s="396"/>
      <c r="F178" s="404">
        <v>48335</v>
      </c>
      <c r="G178" s="405">
        <v>3.6889557598013916</v>
      </c>
      <c r="H178" s="405">
        <v>6.3425796904692753</v>
      </c>
      <c r="I178" s="405">
        <v>2.3297119753580242</v>
      </c>
      <c r="J178" s="406"/>
    </row>
    <row r="179" spans="1:10">
      <c r="A179" s="404">
        <v>48366</v>
      </c>
      <c r="B179" s="405">
        <v>2.934041731678799</v>
      </c>
      <c r="C179" s="405">
        <v>4.7619991067640486</v>
      </c>
      <c r="D179" s="405">
        <v>1.8401685805779151</v>
      </c>
      <c r="E179" s="396"/>
      <c r="F179" s="404">
        <v>48366</v>
      </c>
      <c r="G179" s="405">
        <v>3.6909004402779537</v>
      </c>
      <c r="H179" s="405">
        <v>6.3467749330518508</v>
      </c>
      <c r="I179" s="405">
        <v>2.3305038690667446</v>
      </c>
      <c r="J179" s="406"/>
    </row>
    <row r="180" spans="1:10">
      <c r="A180" s="404">
        <v>48396</v>
      </c>
      <c r="B180" s="405">
        <v>2.9356067443609448</v>
      </c>
      <c r="C180" s="405">
        <v>4.7651144263876679</v>
      </c>
      <c r="D180" s="405">
        <v>1.8408058696914718</v>
      </c>
      <c r="E180" s="396"/>
      <c r="F180" s="404">
        <v>48396</v>
      </c>
      <c r="G180" s="405">
        <v>3.6928467700553602</v>
      </c>
      <c r="H180" s="405">
        <v>6.3509737336570495</v>
      </c>
      <c r="I180" s="405">
        <v>2.3312964343875775</v>
      </c>
      <c r="J180" s="406"/>
    </row>
    <row r="181" spans="1:10">
      <c r="A181" s="404">
        <v>48427</v>
      </c>
      <c r="B181" s="405">
        <v>2.9371730843442942</v>
      </c>
      <c r="C181" s="405">
        <v>4.7682323881416249</v>
      </c>
      <c r="D181" s="405">
        <v>1.8414436992956054</v>
      </c>
      <c r="E181" s="396"/>
      <c r="F181" s="404">
        <v>48427</v>
      </c>
      <c r="G181" s="405">
        <v>3.694794750532397</v>
      </c>
      <c r="H181" s="405">
        <v>6.3551760953024656</v>
      </c>
      <c r="I181" s="405">
        <v>2.3320896718901225</v>
      </c>
      <c r="J181" s="406"/>
    </row>
    <row r="182" spans="1:10">
      <c r="A182" s="404">
        <v>48458</v>
      </c>
      <c r="B182" s="405">
        <v>2.9387407527545437</v>
      </c>
      <c r="C182" s="405">
        <v>4.7713529942667332</v>
      </c>
      <c r="D182" s="405">
        <v>1.8420820698487108</v>
      </c>
      <c r="E182" s="396"/>
      <c r="F182" s="404">
        <v>48458</v>
      </c>
      <c r="G182" s="405">
        <v>3.6967443831090385</v>
      </c>
      <c r="H182" s="405">
        <v>6.3593820210082441</v>
      </c>
      <c r="I182" s="405">
        <v>2.3328835821444631</v>
      </c>
      <c r="J182" s="406"/>
    </row>
    <row r="183" spans="1:10">
      <c r="A183" s="404">
        <v>48488</v>
      </c>
      <c r="B183" s="405">
        <v>2.9403097507183436</v>
      </c>
      <c r="C183" s="405">
        <v>4.7744762470057101</v>
      </c>
      <c r="D183" s="405">
        <v>1.8427209818095718</v>
      </c>
      <c r="E183" s="396"/>
      <c r="F183" s="404">
        <v>48488</v>
      </c>
      <c r="G183" s="405">
        <v>3.6986956691864439</v>
      </c>
      <c r="H183" s="405">
        <v>6.3635915137970986</v>
      </c>
      <c r="I183" s="405">
        <v>2.333678165721166</v>
      </c>
      <c r="J183" s="406"/>
    </row>
    <row r="184" spans="1:10">
      <c r="A184" s="404">
        <v>48519</v>
      </c>
      <c r="B184" s="405">
        <v>2.9418800793633006</v>
      </c>
      <c r="C184" s="405">
        <v>4.7776021486031706</v>
      </c>
      <c r="D184" s="405">
        <v>1.8433604356373614</v>
      </c>
      <c r="E184" s="396"/>
      <c r="F184" s="404">
        <v>48519</v>
      </c>
      <c r="G184" s="405">
        <v>3.7006486101669624</v>
      </c>
      <c r="H184" s="405">
        <v>6.3678045766943061</v>
      </c>
      <c r="I184" s="405">
        <v>2.334473423191282</v>
      </c>
      <c r="J184" s="406"/>
    </row>
    <row r="185" spans="1:10">
      <c r="A185" s="404">
        <v>48549</v>
      </c>
      <c r="B185" s="405">
        <v>2.9434517398179767</v>
      </c>
      <c r="C185" s="405">
        <v>4.780730701305635</v>
      </c>
      <c r="D185" s="405">
        <v>1.8440004317916412</v>
      </c>
      <c r="E185" s="396"/>
      <c r="F185" s="404">
        <v>48549</v>
      </c>
      <c r="G185" s="405">
        <v>3.702603207454132</v>
      </c>
      <c r="H185" s="405">
        <v>6.3720212127277058</v>
      </c>
      <c r="I185" s="405">
        <v>2.3352693551263464</v>
      </c>
      <c r="J185" s="406"/>
    </row>
    <row r="186" spans="1:10">
      <c r="A186" s="404">
        <v>48580</v>
      </c>
      <c r="B186" s="405">
        <v>2.9450247332118917</v>
      </c>
      <c r="C186" s="405">
        <v>4.7672649953673583</v>
      </c>
      <c r="D186" s="405">
        <v>1.8475115189713212</v>
      </c>
      <c r="E186" s="396"/>
      <c r="F186" s="404">
        <v>48580</v>
      </c>
      <c r="G186" s="405">
        <v>3.7045594624526812</v>
      </c>
      <c r="H186" s="405">
        <v>6.4312997845208102</v>
      </c>
      <c r="I186" s="405">
        <v>2.3396359226352512</v>
      </c>
      <c r="J186" s="406"/>
    </row>
    <row r="187" spans="1:10">
      <c r="A187" s="404">
        <v>48611</v>
      </c>
      <c r="B187" s="405">
        <v>2.9471609258592291</v>
      </c>
      <c r="C187" s="405">
        <v>4.7714982081931012</v>
      </c>
      <c r="D187" s="405">
        <v>1.8483847017927166</v>
      </c>
      <c r="E187" s="396"/>
      <c r="F187" s="404">
        <v>48611</v>
      </c>
      <c r="G187" s="405">
        <v>3.7072161408344115</v>
      </c>
      <c r="H187" s="405">
        <v>6.4370943748428049</v>
      </c>
      <c r="I187" s="405">
        <v>2.3407218574304069</v>
      </c>
      <c r="J187" s="406"/>
    </row>
    <row r="188" spans="1:10">
      <c r="A188" s="404">
        <v>48639</v>
      </c>
      <c r="B188" s="405">
        <v>2.9492995768207519</v>
      </c>
      <c r="C188" s="405">
        <v>4.7757362925678377</v>
      </c>
      <c r="D188" s="405">
        <v>1.8492588894662352</v>
      </c>
      <c r="E188" s="396"/>
      <c r="F188" s="404">
        <v>48639</v>
      </c>
      <c r="G188" s="405">
        <v>3.7098758765013349</v>
      </c>
      <c r="H188" s="405">
        <v>6.4428956335350911</v>
      </c>
      <c r="I188" s="405">
        <v>2.3418090419110325</v>
      </c>
      <c r="J188" s="406"/>
    </row>
    <row r="189" spans="1:10">
      <c r="A189" s="404">
        <v>48670</v>
      </c>
      <c r="B189" s="405">
        <v>2.9514406889254698</v>
      </c>
      <c r="C189" s="405">
        <v>4.7799792540977073</v>
      </c>
      <c r="D189" s="405">
        <v>1.8501340831482525</v>
      </c>
      <c r="E189" s="396"/>
      <c r="F189" s="404">
        <v>48670</v>
      </c>
      <c r="G189" s="405">
        <v>3.7125386729717542</v>
      </c>
      <c r="H189" s="405">
        <v>6.448703568271581</v>
      </c>
      <c r="I189" s="405">
        <v>2.342897477515256</v>
      </c>
      <c r="J189" s="406"/>
    </row>
    <row r="190" spans="1:10">
      <c r="A190" s="404">
        <v>48700</v>
      </c>
      <c r="B190" s="405">
        <v>2.9535842650056479</v>
      </c>
      <c r="C190" s="405">
        <v>4.7842270983953066</v>
      </c>
      <c r="D190" s="405">
        <v>1.8510102839964759</v>
      </c>
      <c r="E190" s="396"/>
      <c r="F190" s="404">
        <v>48700</v>
      </c>
      <c r="G190" s="405">
        <v>3.7152045337680173</v>
      </c>
      <c r="H190" s="405">
        <v>6.4545181867350152</v>
      </c>
      <c r="I190" s="405">
        <v>2.343987165682861</v>
      </c>
      <c r="J190" s="406"/>
    </row>
    <row r="191" spans="1:10">
      <c r="A191" s="404">
        <v>48731</v>
      </c>
      <c r="B191" s="405">
        <v>2.9557303078968094</v>
      </c>
      <c r="C191" s="405">
        <v>4.7884798310796848</v>
      </c>
      <c r="D191" s="405">
        <v>1.8518874931699445</v>
      </c>
      <c r="E191" s="396"/>
      <c r="F191" s="404">
        <v>48731</v>
      </c>
      <c r="G191" s="405">
        <v>3.7178734624165264</v>
      </c>
      <c r="H191" s="405">
        <v>6.4603394966169727</v>
      </c>
      <c r="I191" s="405">
        <v>2.3450781078552883</v>
      </c>
      <c r="J191" s="406"/>
    </row>
    <row r="192" spans="1:10">
      <c r="A192" s="404">
        <v>48761</v>
      </c>
      <c r="B192" s="405">
        <v>2.9578788204377426</v>
      </c>
      <c r="C192" s="405">
        <v>4.7927374577763606</v>
      </c>
      <c r="D192" s="405">
        <v>1.852765711829031</v>
      </c>
      <c r="E192" s="396"/>
      <c r="F192" s="404">
        <v>48761</v>
      </c>
      <c r="G192" s="405">
        <v>3.7205454624477436</v>
      </c>
      <c r="H192" s="405">
        <v>6.4661675056178893</v>
      </c>
      <c r="I192" s="405">
        <v>2.3461703054756362</v>
      </c>
      <c r="J192" s="406"/>
    </row>
    <row r="193" spans="1:10">
      <c r="A193" s="404">
        <v>48792</v>
      </c>
      <c r="B193" s="405">
        <v>2.9600298054705005</v>
      </c>
      <c r="C193" s="405">
        <v>4.7969999841173259</v>
      </c>
      <c r="D193" s="405">
        <v>1.8536449411354443</v>
      </c>
      <c r="E193" s="396"/>
      <c r="F193" s="404">
        <v>48792</v>
      </c>
      <c r="G193" s="405">
        <v>3.7232205373961929</v>
      </c>
      <c r="H193" s="405">
        <v>6.4720022214470596</v>
      </c>
      <c r="I193" s="405">
        <v>2.3472637599886657</v>
      </c>
      <c r="J193" s="406"/>
    </row>
    <row r="194" spans="1:10">
      <c r="A194" s="404">
        <v>48823</v>
      </c>
      <c r="B194" s="405">
        <v>2.9621832658404084</v>
      </c>
      <c r="C194" s="405">
        <v>4.8012674157410542</v>
      </c>
      <c r="D194" s="405">
        <v>1.8545251822522291</v>
      </c>
      <c r="E194" s="396"/>
      <c r="F194" s="404">
        <v>48823</v>
      </c>
      <c r="G194" s="405">
        <v>3.7258986908004648</v>
      </c>
      <c r="H194" s="405">
        <v>6.4778436518226492</v>
      </c>
      <c r="I194" s="405">
        <v>2.3483584728407987</v>
      </c>
      <c r="J194" s="406"/>
    </row>
    <row r="195" spans="1:10">
      <c r="A195" s="404">
        <v>48853</v>
      </c>
      <c r="B195" s="405">
        <v>2.9643392043960652</v>
      </c>
      <c r="C195" s="405">
        <v>4.8055397582925075</v>
      </c>
      <c r="D195" s="405">
        <v>1.8554064363437692</v>
      </c>
      <c r="E195" s="396"/>
      <c r="F195" s="404">
        <v>48853</v>
      </c>
      <c r="G195" s="405">
        <v>3.7285799262032224</v>
      </c>
      <c r="H195" s="405">
        <v>6.4836918044717073</v>
      </c>
      <c r="I195" s="405">
        <v>2.3494544454801223</v>
      </c>
      <c r="J195" s="406"/>
    </row>
    <row r="196" spans="1:10">
      <c r="A196" s="404">
        <v>48884</v>
      </c>
      <c r="B196" s="405">
        <v>2.9664976239893495</v>
      </c>
      <c r="C196" s="405">
        <v>4.8098170174231445</v>
      </c>
      <c r="D196" s="405">
        <v>1.8562887045757885</v>
      </c>
      <c r="E196" s="396"/>
      <c r="F196" s="404">
        <v>48884</v>
      </c>
      <c r="G196" s="405">
        <v>3.7312642471512065</v>
      </c>
      <c r="H196" s="405">
        <v>6.4895466871301757</v>
      </c>
      <c r="I196" s="405">
        <v>2.3505516793563896</v>
      </c>
      <c r="J196" s="406"/>
    </row>
    <row r="197" spans="1:10">
      <c r="A197" s="404">
        <v>48914</v>
      </c>
      <c r="B197" s="405">
        <v>2.9686585274754185</v>
      </c>
      <c r="C197" s="405">
        <v>4.8140991987909265</v>
      </c>
      <c r="D197" s="405">
        <v>1.8571719881153519</v>
      </c>
      <c r="E197" s="396"/>
      <c r="F197" s="404">
        <v>48914</v>
      </c>
      <c r="G197" s="405">
        <v>3.7339516571952398</v>
      </c>
      <c r="H197" s="405">
        <v>6.4954083075428972</v>
      </c>
      <c r="I197" s="405">
        <v>2.3516501759210229</v>
      </c>
      <c r="J197" s="406"/>
    </row>
    <row r="198" spans="1:10">
      <c r="A198" s="404">
        <v>48945</v>
      </c>
      <c r="B198" s="405">
        <v>2.9708219177127182</v>
      </c>
      <c r="C198" s="405">
        <v>4.8350925329198358</v>
      </c>
      <c r="D198" s="405">
        <v>1.8594628835505116</v>
      </c>
      <c r="E198" s="396"/>
      <c r="F198" s="404">
        <v>48945</v>
      </c>
      <c r="G198" s="405">
        <v>3.7366421598902289</v>
      </c>
      <c r="H198" s="405">
        <v>6.4286689965624362</v>
      </c>
      <c r="I198" s="405">
        <v>2.3544992505983364</v>
      </c>
      <c r="J198" s="406"/>
    </row>
    <row r="199" spans="1:10">
      <c r="A199" s="404">
        <v>48976</v>
      </c>
      <c r="B199" s="405">
        <v>2.9733339531478444</v>
      </c>
      <c r="C199" s="405">
        <v>4.840092837337866</v>
      </c>
      <c r="D199" s="405">
        <v>1.8604915719913673</v>
      </c>
      <c r="E199" s="396"/>
      <c r="F199" s="404">
        <v>48976</v>
      </c>
      <c r="G199" s="405">
        <v>3.739766255576523</v>
      </c>
      <c r="H199" s="405">
        <v>6.4353861794455112</v>
      </c>
      <c r="I199" s="405">
        <v>2.3557785801315423</v>
      </c>
      <c r="J199" s="406"/>
    </row>
    <row r="200" spans="1:10">
      <c r="A200" s="404">
        <v>49004</v>
      </c>
      <c r="B200" s="405">
        <v>2.9758493414330385</v>
      </c>
      <c r="C200" s="405">
        <v>4.8450998157346028</v>
      </c>
      <c r="D200" s="405">
        <v>1.861521633437579</v>
      </c>
      <c r="E200" s="396"/>
      <c r="F200" s="404">
        <v>49004</v>
      </c>
      <c r="G200" s="405">
        <v>3.7428945210385631</v>
      </c>
      <c r="H200" s="405">
        <v>6.4421123278498369</v>
      </c>
      <c r="I200" s="405">
        <v>2.3570596172044</v>
      </c>
      <c r="J200" s="406"/>
    </row>
    <row r="201" spans="1:10">
      <c r="A201" s="404">
        <v>49035</v>
      </c>
      <c r="B201" s="405">
        <v>2.9783680870433971</v>
      </c>
      <c r="C201" s="405">
        <v>4.8501134770179011</v>
      </c>
      <c r="D201" s="405">
        <v>1.8625530697217179</v>
      </c>
      <c r="E201" s="396"/>
      <c r="F201" s="404">
        <v>49035</v>
      </c>
      <c r="G201" s="405">
        <v>3.7460269618418103</v>
      </c>
      <c r="H201" s="405">
        <v>6.4488474537418279</v>
      </c>
      <c r="I201" s="405">
        <v>2.3583423640959866</v>
      </c>
      <c r="J201" s="406"/>
    </row>
    <row r="202" spans="1:10">
      <c r="A202" s="404">
        <v>49065</v>
      </c>
      <c r="B202" s="405">
        <v>2.9808901944599899</v>
      </c>
      <c r="C202" s="405">
        <v>4.8551338301075067</v>
      </c>
      <c r="D202" s="405">
        <v>1.863585882678799</v>
      </c>
      <c r="E202" s="396"/>
      <c r="F202" s="404">
        <v>49065</v>
      </c>
      <c r="G202" s="405">
        <v>3.7491635835591524</v>
      </c>
      <c r="H202" s="405">
        <v>6.4555915691038646</v>
      </c>
      <c r="I202" s="405">
        <v>2.3596268230884228</v>
      </c>
      <c r="J202" s="406"/>
    </row>
    <row r="203" spans="1:10">
      <c r="A203" s="404">
        <v>49096</v>
      </c>
      <c r="B203" s="405">
        <v>2.98341566816987</v>
      </c>
      <c r="C203" s="405">
        <v>4.8601608839350714</v>
      </c>
      <c r="D203" s="405">
        <v>1.8646200741462882</v>
      </c>
      <c r="E203" s="396"/>
      <c r="F203" s="404">
        <v>49096</v>
      </c>
      <c r="G203" s="405">
        <v>3.7523043917709149</v>
      </c>
      <c r="H203" s="405">
        <v>6.4623446859343225</v>
      </c>
      <c r="I203" s="405">
        <v>2.3609129964668734</v>
      </c>
      <c r="J203" s="406"/>
    </row>
    <row r="204" spans="1:10">
      <c r="A204" s="404">
        <v>49126</v>
      </c>
      <c r="B204" s="405">
        <v>2.9859445126660766</v>
      </c>
      <c r="C204" s="405">
        <v>4.8651946474441665</v>
      </c>
      <c r="D204" s="405">
        <v>1.8656556459641029</v>
      </c>
      <c r="E204" s="396"/>
      <c r="F204" s="404">
        <v>49126</v>
      </c>
      <c r="G204" s="405">
        <v>3.7554493920648744</v>
      </c>
      <c r="H204" s="405">
        <v>6.4691068162475922</v>
      </c>
      <c r="I204" s="405">
        <v>2.3622008865195547</v>
      </c>
      <c r="J204" s="406"/>
    </row>
    <row r="205" spans="1:10">
      <c r="A205" s="404">
        <v>49157</v>
      </c>
      <c r="B205" s="405">
        <v>2.9884767324476478</v>
      </c>
      <c r="C205" s="405">
        <v>4.8702351295903012</v>
      </c>
      <c r="D205" s="405">
        <v>1.8666925999746171</v>
      </c>
      <c r="E205" s="396"/>
      <c r="F205" s="404">
        <v>49157</v>
      </c>
      <c r="G205" s="405">
        <v>3.7585985900362617</v>
      </c>
      <c r="H205" s="405">
        <v>6.4758779720741</v>
      </c>
      <c r="I205" s="405">
        <v>2.3634904955377372</v>
      </c>
      <c r="J205" s="406"/>
    </row>
    <row r="206" spans="1:10">
      <c r="A206" s="404">
        <v>49188</v>
      </c>
      <c r="B206" s="405">
        <v>2.9910123320196256</v>
      </c>
      <c r="C206" s="405">
        <v>4.875282339340937</v>
      </c>
      <c r="D206" s="405">
        <v>1.867730938022663</v>
      </c>
      <c r="E206" s="396"/>
      <c r="F206" s="404">
        <v>49188</v>
      </c>
      <c r="G206" s="405">
        <v>3.7617519912877793</v>
      </c>
      <c r="H206" s="405">
        <v>6.4826581654603306</v>
      </c>
      <c r="I206" s="405">
        <v>2.364781825815748</v>
      </c>
      <c r="J206" s="406"/>
    </row>
    <row r="207" spans="1:10">
      <c r="A207" s="404">
        <v>49218</v>
      </c>
      <c r="B207" s="405">
        <v>2.9935513158930647</v>
      </c>
      <c r="C207" s="405">
        <v>4.8803362856755061</v>
      </c>
      <c r="D207" s="405">
        <v>1.8687706619555358</v>
      </c>
      <c r="E207" s="396"/>
      <c r="F207" s="404">
        <v>49218</v>
      </c>
      <c r="G207" s="405">
        <v>3.7649096014296051</v>
      </c>
      <c r="H207" s="405">
        <v>6.489447408468842</v>
      </c>
      <c r="I207" s="405">
        <v>2.3660748796509781</v>
      </c>
      <c r="J207" s="406"/>
    </row>
    <row r="208" spans="1:10">
      <c r="A208" s="404">
        <v>49249</v>
      </c>
      <c r="B208" s="405">
        <v>2.996093688585042</v>
      </c>
      <c r="C208" s="405">
        <v>4.8853969775854234</v>
      </c>
      <c r="D208" s="405">
        <v>1.869811773622996</v>
      </c>
      <c r="E208" s="396"/>
      <c r="F208" s="404">
        <v>49249</v>
      </c>
      <c r="G208" s="405">
        <v>3.7680714260794064</v>
      </c>
      <c r="H208" s="405">
        <v>6.4962457131782996</v>
      </c>
      <c r="I208" s="405">
        <v>2.3673696593438844</v>
      </c>
      <c r="J208" s="406"/>
    </row>
    <row r="209" spans="1:10">
      <c r="A209" s="404">
        <v>49279</v>
      </c>
      <c r="B209" s="405">
        <v>2.9986394546186621</v>
      </c>
      <c r="C209" s="405">
        <v>4.890464424074108</v>
      </c>
      <c r="D209" s="405">
        <v>1.870854274877273</v>
      </c>
      <c r="E209" s="396"/>
      <c r="F209" s="404">
        <v>49279</v>
      </c>
      <c r="G209" s="405">
        <v>3.7712374708623484</v>
      </c>
      <c r="H209" s="405">
        <v>6.5030530916834852</v>
      </c>
      <c r="I209" s="405">
        <v>2.3686661671979943</v>
      </c>
      <c r="J209" s="406"/>
    </row>
    <row r="210" spans="1:10">
      <c r="A210" s="404">
        <v>49310</v>
      </c>
      <c r="B210" s="405">
        <v>3.0011886185230674</v>
      </c>
      <c r="C210" s="405">
        <v>4.9137679119237125</v>
      </c>
      <c r="D210" s="405">
        <v>1.8762844255023792</v>
      </c>
      <c r="E210" s="396"/>
      <c r="F210" s="404">
        <v>49310</v>
      </c>
      <c r="G210" s="405">
        <v>3.7744077414111024</v>
      </c>
      <c r="H210" s="405">
        <v>6.5215887564930508</v>
      </c>
      <c r="I210" s="405">
        <v>2.375419380113148</v>
      </c>
      <c r="J210" s="406"/>
    </row>
    <row r="211" spans="1:10">
      <c r="A211" s="404">
        <v>49341</v>
      </c>
      <c r="B211" s="405">
        <v>3.002996844909001</v>
      </c>
      <c r="C211" s="405">
        <v>4.9173844928902026</v>
      </c>
      <c r="D211" s="405">
        <v>1.8770290485871814</v>
      </c>
      <c r="E211" s="396"/>
      <c r="F211" s="404">
        <v>49341</v>
      </c>
      <c r="G211" s="405">
        <v>3.7766565441840036</v>
      </c>
      <c r="H211" s="405">
        <v>6.5264350345127999</v>
      </c>
      <c r="I211" s="405">
        <v>2.3763454314477022</v>
      </c>
      <c r="J211" s="406"/>
    </row>
    <row r="212" spans="1:10">
      <c r="A212" s="404">
        <v>49369</v>
      </c>
      <c r="B212" s="405">
        <v>3.004806780983249</v>
      </c>
      <c r="C212" s="405">
        <v>4.9210044933545305</v>
      </c>
      <c r="D212" s="405">
        <v>1.8777743757173382</v>
      </c>
      <c r="E212" s="396"/>
      <c r="F212" s="404">
        <v>49369</v>
      </c>
      <c r="G212" s="405">
        <v>3.778907473212695</v>
      </c>
      <c r="H212" s="405">
        <v>6.531285894715932</v>
      </c>
      <c r="I212" s="405">
        <v>2.3772723583690509</v>
      </c>
      <c r="J212" s="406"/>
    </row>
    <row r="213" spans="1:10">
      <c r="A213" s="404">
        <v>49400</v>
      </c>
      <c r="B213" s="405">
        <v>3.006618428362331</v>
      </c>
      <c r="C213" s="405">
        <v>4.9246279165498494</v>
      </c>
      <c r="D213" s="405">
        <v>1.878520407558528</v>
      </c>
      <c r="E213" s="396"/>
      <c r="F213" s="404">
        <v>49400</v>
      </c>
      <c r="G213" s="405">
        <v>3.7811605305075613</v>
      </c>
      <c r="H213" s="405">
        <v>6.5361413414349263</v>
      </c>
      <c r="I213" s="405">
        <v>2.3782001617050659</v>
      </c>
      <c r="J213" s="406"/>
    </row>
    <row r="214" spans="1:10">
      <c r="A214" s="404">
        <v>49430</v>
      </c>
      <c r="B214" s="405">
        <v>3.0084317886642951</v>
      </c>
      <c r="C214" s="405">
        <v>4.9282547657123699</v>
      </c>
      <c r="D214" s="405">
        <v>1.8792671447770593</v>
      </c>
      <c r="E214" s="396"/>
      <c r="F214" s="404">
        <v>49430</v>
      </c>
      <c r="G214" s="405">
        <v>3.7834157180808923</v>
      </c>
      <c r="H214" s="405">
        <v>6.5410013790063601</v>
      </c>
      <c r="I214" s="405">
        <v>2.3791288422844032</v>
      </c>
      <c r="J214" s="406"/>
    </row>
    <row r="215" spans="1:10">
      <c r="A215" s="404">
        <v>49461</v>
      </c>
      <c r="B215" s="405">
        <v>3.0102468635087201</v>
      </c>
      <c r="C215" s="405">
        <v>4.9318850440813673</v>
      </c>
      <c r="D215" s="405">
        <v>1.88001458803987</v>
      </c>
      <c r="E215" s="396"/>
      <c r="F215" s="404">
        <v>49461</v>
      </c>
      <c r="G215" s="405">
        <v>3.7856730379468777</v>
      </c>
      <c r="H215" s="405">
        <v>6.5458660117709098</v>
      </c>
      <c r="I215" s="405">
        <v>2.3800584009365009</v>
      </c>
      <c r="J215" s="406"/>
    </row>
    <row r="216" spans="1:10">
      <c r="A216" s="404">
        <v>49491</v>
      </c>
      <c r="B216" s="405">
        <v>3.0120636545167159</v>
      </c>
      <c r="C216" s="405">
        <v>4.9355187548991717</v>
      </c>
      <c r="D216" s="405">
        <v>1.8807627380145293</v>
      </c>
      <c r="E216" s="396"/>
      <c r="F216" s="404">
        <v>49491</v>
      </c>
      <c r="G216" s="405">
        <v>3.7879324921216115</v>
      </c>
      <c r="H216" s="405">
        <v>6.5507352440733575</v>
      </c>
      <c r="I216" s="405">
        <v>2.3809888384915809</v>
      </c>
      <c r="J216" s="406"/>
    </row>
    <row r="217" spans="1:10">
      <c r="A217" s="404">
        <v>49522</v>
      </c>
      <c r="B217" s="405">
        <v>3.0138821633109245</v>
      </c>
      <c r="C217" s="405">
        <v>4.9391559014111861</v>
      </c>
      <c r="D217" s="405">
        <v>1.8815115953692376</v>
      </c>
      <c r="E217" s="396"/>
      <c r="F217" s="404">
        <v>49522</v>
      </c>
      <c r="G217" s="405">
        <v>3.7901940826230964</v>
      </c>
      <c r="H217" s="405">
        <v>6.5556090802625926</v>
      </c>
      <c r="I217" s="405">
        <v>2.3819201557806524</v>
      </c>
      <c r="J217" s="406"/>
    </row>
    <row r="218" spans="1:10">
      <c r="A218" s="404">
        <v>49553</v>
      </c>
      <c r="B218" s="405">
        <v>3.0157023915155223</v>
      </c>
      <c r="C218" s="405">
        <v>4.9427964868658769</v>
      </c>
      <c r="D218" s="405">
        <v>1.8822611607728263</v>
      </c>
      <c r="E218" s="396"/>
      <c r="F218" s="404">
        <v>49553</v>
      </c>
      <c r="G218" s="405">
        <v>3.7924578114712402</v>
      </c>
      <c r="H218" s="405">
        <v>6.5604875246916148</v>
      </c>
      <c r="I218" s="405">
        <v>2.3828523536355082</v>
      </c>
      <c r="J218" s="406"/>
    </row>
    <row r="219" spans="1:10">
      <c r="A219" s="404">
        <v>49583</v>
      </c>
      <c r="B219" s="405">
        <v>3.0175243407562222</v>
      </c>
      <c r="C219" s="405">
        <v>4.9464405145147845</v>
      </c>
      <c r="D219" s="405">
        <v>1.8830114348947598</v>
      </c>
      <c r="E219" s="396"/>
      <c r="F219" s="404">
        <v>49583</v>
      </c>
      <c r="G219" s="405">
        <v>3.7947236806878619</v>
      </c>
      <c r="H219" s="405">
        <v>6.5653705817175423</v>
      </c>
      <c r="I219" s="405">
        <v>2.383785432888728</v>
      </c>
      <c r="J219" s="406"/>
    </row>
    <row r="220" spans="1:10">
      <c r="A220" s="404">
        <v>49614</v>
      </c>
      <c r="B220" s="405">
        <v>3.0193480126602728</v>
      </c>
      <c r="C220" s="405">
        <v>4.9500879876125223</v>
      </c>
      <c r="D220" s="405">
        <v>1.8837624184051349</v>
      </c>
      <c r="E220" s="396"/>
      <c r="F220" s="404">
        <v>49614</v>
      </c>
      <c r="G220" s="405">
        <v>3.7969916922966931</v>
      </c>
      <c r="H220" s="405">
        <v>6.5702582557016136</v>
      </c>
      <c r="I220" s="405">
        <v>2.38471939437368</v>
      </c>
      <c r="J220" s="406"/>
    </row>
    <row r="221" spans="1:10">
      <c r="A221" s="404">
        <v>49644</v>
      </c>
      <c r="B221" s="405">
        <v>3.0211734088564635</v>
      </c>
      <c r="C221" s="405">
        <v>4.9537389094167832</v>
      </c>
      <c r="D221" s="405">
        <v>1.8845141119746831</v>
      </c>
      <c r="E221" s="396"/>
      <c r="F221" s="404">
        <v>49644</v>
      </c>
      <c r="G221" s="405">
        <v>3.7992618483233764</v>
      </c>
      <c r="H221" s="405">
        <v>6.5751505510091839</v>
      </c>
      <c r="I221" s="405">
        <v>2.3856542389245177</v>
      </c>
      <c r="J221" s="406"/>
    </row>
    <row r="222" spans="1:10">
      <c r="A222" s="404">
        <v>49675</v>
      </c>
      <c r="B222" s="405">
        <v>3.0230005309751204</v>
      </c>
      <c r="C222" s="405">
        <v>4.988054144859972</v>
      </c>
      <c r="D222" s="405">
        <v>1.8948491602973661</v>
      </c>
      <c r="E222" s="396"/>
      <c r="F222" s="404">
        <v>49675</v>
      </c>
      <c r="G222" s="405">
        <v>3.8015341507954723</v>
      </c>
      <c r="H222" s="405">
        <v>6.698392027437297</v>
      </c>
      <c r="I222" s="405">
        <v>2.3985074333624024</v>
      </c>
      <c r="J222" s="406"/>
    </row>
    <row r="223" spans="1:10">
      <c r="A223" s="404">
        <v>49706</v>
      </c>
      <c r="B223" s="405">
        <v>3.0237260982427721</v>
      </c>
      <c r="C223" s="405">
        <v>4.9895168321673289</v>
      </c>
      <c r="D223" s="405">
        <v>1.8951515416645062</v>
      </c>
      <c r="E223" s="396"/>
      <c r="F223" s="404">
        <v>49706</v>
      </c>
      <c r="G223" s="405">
        <v>3.8024365033416556</v>
      </c>
      <c r="H223" s="405">
        <v>6.7003810332828895</v>
      </c>
      <c r="I223" s="405">
        <v>2.3988834902887848</v>
      </c>
      <c r="J223" s="406"/>
    </row>
    <row r="224" spans="1:10">
      <c r="A224" s="404">
        <v>49735</v>
      </c>
      <c r="B224" s="405">
        <v>3.0244519376812038</v>
      </c>
      <c r="C224" s="405">
        <v>4.9909800681498551</v>
      </c>
      <c r="D224" s="405">
        <v>1.8954540364592718</v>
      </c>
      <c r="E224" s="396"/>
      <c r="F224" s="404">
        <v>49735</v>
      </c>
      <c r="G224" s="405">
        <v>3.8033391943733337</v>
      </c>
      <c r="H224" s="405">
        <v>6.7023707852333532</v>
      </c>
      <c r="I224" s="405">
        <v>2.3992596882795612</v>
      </c>
      <c r="J224" s="406"/>
    </row>
    <row r="225" spans="1:10">
      <c r="A225" s="404">
        <v>49766</v>
      </c>
      <c r="B225" s="405">
        <v>3.0251780493925091</v>
      </c>
      <c r="C225" s="405">
        <v>4.9924438530133681</v>
      </c>
      <c r="D225" s="405">
        <v>1.8957566447242113</v>
      </c>
      <c r="E225" s="396"/>
      <c r="F225" s="404">
        <v>49766</v>
      </c>
      <c r="G225" s="405">
        <v>3.8042422240174769</v>
      </c>
      <c r="H225" s="405">
        <v>6.7043612835685602</v>
      </c>
      <c r="I225" s="405">
        <v>2.3996360273876469</v>
      </c>
      <c r="J225" s="406"/>
    </row>
    <row r="226" spans="1:10">
      <c r="A226" s="404">
        <v>49796</v>
      </c>
      <c r="B226" s="405">
        <v>3.0259044334788223</v>
      </c>
      <c r="C226" s="405">
        <v>4.9939081869637603</v>
      </c>
      <c r="D226" s="405">
        <v>1.8960593665018886</v>
      </c>
      <c r="E226" s="396"/>
      <c r="F226" s="404">
        <v>49796</v>
      </c>
      <c r="G226" s="405">
        <v>3.8051455924011046</v>
      </c>
      <c r="H226" s="405">
        <v>6.7063525285684893</v>
      </c>
      <c r="I226" s="405">
        <v>2.4000125076659762</v>
      </c>
      <c r="J226" s="406"/>
    </row>
    <row r="227" spans="1:10">
      <c r="A227" s="404">
        <v>49827</v>
      </c>
      <c r="B227" s="405">
        <v>3.0266310900423159</v>
      </c>
      <c r="C227" s="405">
        <v>4.9953730702070018</v>
      </c>
      <c r="D227" s="405">
        <v>1.8963622018348845</v>
      </c>
      <c r="E227" s="396"/>
      <c r="F227" s="404">
        <v>49827</v>
      </c>
      <c r="G227" s="405">
        <v>3.8060492996512822</v>
      </c>
      <c r="H227" s="405">
        <v>6.7083445205132248</v>
      </c>
      <c r="I227" s="405">
        <v>2.4003891291675048</v>
      </c>
      <c r="J227" s="406"/>
    </row>
    <row r="228" spans="1:10">
      <c r="A228" s="404">
        <v>49857</v>
      </c>
      <c r="B228" s="405">
        <v>3.0273580191851988</v>
      </c>
      <c r="C228" s="405">
        <v>4.9968385029491413</v>
      </c>
      <c r="D228" s="405">
        <v>1.896665150765795</v>
      </c>
      <c r="E228" s="396"/>
      <c r="F228" s="404">
        <v>49857</v>
      </c>
      <c r="G228" s="405">
        <v>3.8069533458951232</v>
      </c>
      <c r="H228" s="405">
        <v>6.7103372596829578</v>
      </c>
      <c r="I228" s="405">
        <v>2.4007658919452073</v>
      </c>
      <c r="J228" s="406"/>
    </row>
    <row r="229" spans="1:10">
      <c r="A229" s="404">
        <v>49888</v>
      </c>
      <c r="B229" s="405">
        <v>3.0280852210097198</v>
      </c>
      <c r="C229" s="405">
        <v>4.9983044853963037</v>
      </c>
      <c r="D229" s="405">
        <v>1.8969682133372325</v>
      </c>
      <c r="E229" s="396"/>
      <c r="F229" s="404">
        <v>49888</v>
      </c>
      <c r="G229" s="405">
        <v>3.807857731259789</v>
      </c>
      <c r="H229" s="405">
        <v>6.7123307463579831</v>
      </c>
      <c r="I229" s="405">
        <v>2.4011427960520777</v>
      </c>
      <c r="J229" s="406"/>
    </row>
    <row r="230" spans="1:10">
      <c r="A230" s="404">
        <v>49919</v>
      </c>
      <c r="B230" s="405">
        <v>3.028812695618166</v>
      </c>
      <c r="C230" s="405">
        <v>4.9997710177546901</v>
      </c>
      <c r="D230" s="405">
        <v>1.897271389591825</v>
      </c>
      <c r="E230" s="396"/>
      <c r="F230" s="404">
        <v>49919</v>
      </c>
      <c r="G230" s="405">
        <v>3.8087624558724897</v>
      </c>
      <c r="H230" s="405">
        <v>6.7143249808187004</v>
      </c>
      <c r="I230" s="405">
        <v>2.4015198415411323</v>
      </c>
      <c r="J230" s="406"/>
    </row>
    <row r="231" spans="1:10">
      <c r="A231" s="404">
        <v>49949</v>
      </c>
      <c r="B231" s="405">
        <v>3.0295404431128627</v>
      </c>
      <c r="C231" s="405">
        <v>5.0012381002305837</v>
      </c>
      <c r="D231" s="405">
        <v>1.8975746795722168</v>
      </c>
      <c r="E231" s="396"/>
      <c r="F231" s="404">
        <v>49949</v>
      </c>
      <c r="G231" s="405">
        <v>3.8096675198604819</v>
      </c>
      <c r="H231" s="405">
        <v>6.716319963345617</v>
      </c>
      <c r="I231" s="405">
        <v>2.4018970284654046</v>
      </c>
      <c r="J231" s="406"/>
    </row>
    <row r="232" spans="1:10">
      <c r="A232" s="404">
        <v>49980</v>
      </c>
      <c r="B232" s="405">
        <v>3.0302684635961725</v>
      </c>
      <c r="C232" s="405">
        <v>5.0027057330303348</v>
      </c>
      <c r="D232" s="405">
        <v>1.8978780833210678</v>
      </c>
      <c r="E232" s="396"/>
      <c r="F232" s="404">
        <v>49980</v>
      </c>
      <c r="G232" s="405">
        <v>3.8105729233510699</v>
      </c>
      <c r="H232" s="405">
        <v>6.7183156942193385</v>
      </c>
      <c r="I232" s="405">
        <v>2.4022743568779488</v>
      </c>
      <c r="J232" s="406"/>
    </row>
    <row r="233" spans="1:10">
      <c r="A233" s="404">
        <v>50010</v>
      </c>
      <c r="B233" s="405">
        <v>3.0309967571704988</v>
      </c>
      <c r="C233" s="405">
        <v>5.0041739163603847</v>
      </c>
      <c r="D233" s="405">
        <v>1.8981816008810548</v>
      </c>
      <c r="E233" s="396"/>
      <c r="F233" s="404">
        <v>50010</v>
      </c>
      <c r="G233" s="405">
        <v>3.811478666471606</v>
      </c>
      <c r="H233" s="405">
        <v>6.720312173720588</v>
      </c>
      <c r="I233" s="405">
        <v>2.40265182683184</v>
      </c>
      <c r="J233" s="406"/>
    </row>
    <row r="234" spans="1:10">
      <c r="A234" s="404">
        <v>50041</v>
      </c>
      <c r="B234" s="405">
        <v>3.0317253239382813</v>
      </c>
      <c r="C234" s="405">
        <v>4.9398204982328924</v>
      </c>
      <c r="D234" s="405">
        <v>1.8990999509287241</v>
      </c>
      <c r="E234" s="396"/>
      <c r="F234" s="404">
        <v>50041</v>
      </c>
      <c r="G234" s="405">
        <v>3.8123847493494898</v>
      </c>
      <c r="H234" s="405">
        <v>6.5852979086951011</v>
      </c>
      <c r="I234" s="405">
        <v>2.4037939338986085</v>
      </c>
      <c r="J234" s="406"/>
    </row>
    <row r="235" spans="1:10">
      <c r="A235" s="404">
        <v>50072</v>
      </c>
      <c r="B235" s="405">
        <v>3.0356074039823353</v>
      </c>
      <c r="C235" s="405">
        <v>4.9475149575158204</v>
      </c>
      <c r="D235" s="405">
        <v>1.9007190424616938</v>
      </c>
      <c r="E235" s="396"/>
      <c r="F235" s="404">
        <v>50072</v>
      </c>
      <c r="G235" s="405">
        <v>3.8172593761897939</v>
      </c>
      <c r="H235" s="405">
        <v>6.5957663834579012</v>
      </c>
      <c r="I235" s="405">
        <v>2.4058269849830687</v>
      </c>
      <c r="J235" s="406"/>
    </row>
    <row r="236" spans="1:10">
      <c r="A236" s="404">
        <v>50100</v>
      </c>
      <c r="B236" s="405">
        <v>3.0394972404326541</v>
      </c>
      <c r="C236" s="405">
        <v>4.9552247903488844</v>
      </c>
      <c r="D236" s="405">
        <v>1.9023413689438575</v>
      </c>
      <c r="E236" s="396"/>
      <c r="F236" s="404">
        <v>50100</v>
      </c>
      <c r="G236" s="405">
        <v>3.8221438367030824</v>
      </c>
      <c r="H236" s="405">
        <v>6.6062559764643831</v>
      </c>
      <c r="I236" s="405">
        <v>2.407864137378291</v>
      </c>
      <c r="J236" s="406"/>
    </row>
    <row r="237" spans="1:10">
      <c r="A237" s="404">
        <v>50131</v>
      </c>
      <c r="B237" s="405">
        <v>3.0433948487865581</v>
      </c>
      <c r="C237" s="405">
        <v>4.9629500274484766</v>
      </c>
      <c r="D237" s="405">
        <v>1.9039669368386525</v>
      </c>
      <c r="E237" s="396"/>
      <c r="F237" s="404">
        <v>50131</v>
      </c>
      <c r="G237" s="405">
        <v>3.8270381507270024</v>
      </c>
      <c r="H237" s="405">
        <v>6.6167667303167601</v>
      </c>
      <c r="I237" s="405">
        <v>2.4099053993579251</v>
      </c>
      <c r="J237" s="406"/>
    </row>
    <row r="238" spans="1:10">
      <c r="A238" s="404">
        <v>50161</v>
      </c>
      <c r="B238" s="405">
        <v>3.0473002445723312</v>
      </c>
      <c r="C238" s="405">
        <v>4.9706906995923648</v>
      </c>
      <c r="D238" s="405">
        <v>1.9055957526224296</v>
      </c>
      <c r="E238" s="396"/>
      <c r="F238" s="404">
        <v>50161</v>
      </c>
      <c r="G238" s="405">
        <v>3.8319423381392186</v>
      </c>
      <c r="H238" s="405">
        <v>6.6272986877031901</v>
      </c>
      <c r="I238" s="405">
        <v>2.4119507792123098</v>
      </c>
      <c r="J238" s="406"/>
    </row>
    <row r="239" spans="1:10">
      <c r="A239" s="404">
        <v>50192</v>
      </c>
      <c r="B239" s="405">
        <v>3.0512134433492832</v>
      </c>
      <c r="C239" s="405">
        <v>4.9784468376198063</v>
      </c>
      <c r="D239" s="405">
        <v>1.9072278227844797</v>
      </c>
      <c r="E239" s="396"/>
      <c r="F239" s="404">
        <v>50192</v>
      </c>
      <c r="G239" s="405">
        <v>3.8368564188574963</v>
      </c>
      <c r="H239" s="405">
        <v>6.6378518913979461</v>
      </c>
      <c r="I239" s="405">
        <v>2.4140002852485081</v>
      </c>
      <c r="J239" s="406"/>
    </row>
    <row r="240" spans="1:10">
      <c r="A240" s="404">
        <v>50222</v>
      </c>
      <c r="B240" s="405">
        <v>3.0551344607078108</v>
      </c>
      <c r="C240" s="405">
        <v>4.9862184724316796</v>
      </c>
      <c r="D240" s="405">
        <v>1.9088631538270593</v>
      </c>
      <c r="E240" s="396"/>
      <c r="F240" s="404">
        <v>50222</v>
      </c>
      <c r="G240" s="405">
        <v>3.841780412839781</v>
      </c>
      <c r="H240" s="405">
        <v>6.648426384261592</v>
      </c>
      <c r="I240" s="405">
        <v>2.4160539257903415</v>
      </c>
      <c r="J240" s="406"/>
    </row>
    <row r="241" spans="1:10">
      <c r="A241" s="404">
        <v>50253</v>
      </c>
      <c r="B241" s="405">
        <v>3.059063312269461</v>
      </c>
      <c r="C241" s="405">
        <v>4.9940056349905992</v>
      </c>
      <c r="D241" s="405">
        <v>1.9105017522654162</v>
      </c>
      <c r="E241" s="396"/>
      <c r="F241" s="404">
        <v>50253</v>
      </c>
      <c r="G241" s="405">
        <v>3.8467143400842794</v>
      </c>
      <c r="H241" s="405">
        <v>6.6590222092411535</v>
      </c>
      <c r="I241" s="405">
        <v>2.4181117091784228</v>
      </c>
      <c r="J241" s="406"/>
    </row>
    <row r="242" spans="1:10">
      <c r="A242" s="404">
        <v>50284</v>
      </c>
      <c r="B242" s="405">
        <v>3.0630000136869935</v>
      </c>
      <c r="C242" s="405">
        <v>5.0018083563210478</v>
      </c>
      <c r="D242" s="405">
        <v>1.9121436246278158</v>
      </c>
      <c r="E242" s="396"/>
      <c r="F242" s="404">
        <v>50284</v>
      </c>
      <c r="G242" s="405">
        <v>3.8516582206295409</v>
      </c>
      <c r="H242" s="405">
        <v>6.6696394093702907</v>
      </c>
      <c r="I242" s="405">
        <v>2.4201736437701911</v>
      </c>
      <c r="J242" s="406"/>
    </row>
    <row r="243" spans="1:10">
      <c r="A243" s="404">
        <v>50314</v>
      </c>
      <c r="B243" s="405">
        <v>3.0669445806444395</v>
      </c>
      <c r="C243" s="405">
        <v>5.0096266675094894</v>
      </c>
      <c r="D243" s="405">
        <v>1.9137887774555675</v>
      </c>
      <c r="E243" s="396"/>
      <c r="F243" s="404">
        <v>50314</v>
      </c>
      <c r="G243" s="405">
        <v>3.8566120745545414</v>
      </c>
      <c r="H243" s="405">
        <v>6.6802780277694849</v>
      </c>
      <c r="I243" s="405">
        <v>2.4222397379399441</v>
      </c>
      <c r="J243" s="406"/>
    </row>
    <row r="244" spans="1:10">
      <c r="A244" s="404">
        <v>50345</v>
      </c>
      <c r="B244" s="405">
        <v>3.07089702885717</v>
      </c>
      <c r="C244" s="405">
        <v>5.0174605997045045</v>
      </c>
      <c r="D244" s="405">
        <v>1.9154372173030496</v>
      </c>
      <c r="E244" s="396"/>
      <c r="F244" s="404">
        <v>50345</v>
      </c>
      <c r="G244" s="405">
        <v>3.8615759219787584</v>
      </c>
      <c r="H244" s="405">
        <v>6.6909381076461978</v>
      </c>
      <c r="I244" s="405">
        <v>2.4243100000788749</v>
      </c>
      <c r="J244" s="406"/>
    </row>
    <row r="245" spans="1:10">
      <c r="A245" s="404">
        <v>50375</v>
      </c>
      <c r="B245" s="405">
        <v>3.0748573740719527</v>
      </c>
      <c r="C245" s="405">
        <v>5.0253101841169023</v>
      </c>
      <c r="D245" s="405">
        <v>1.9170889507377358</v>
      </c>
      <c r="E245" s="396"/>
      <c r="F245" s="404">
        <v>50375</v>
      </c>
      <c r="G245" s="405">
        <v>3.8665497830622595</v>
      </c>
      <c r="H245" s="405">
        <v>6.7016196922950568</v>
      </c>
      <c r="I245" s="405">
        <v>2.426384438595103</v>
      </c>
      <c r="J245" s="406"/>
    </row>
    <row r="246" spans="1:10">
      <c r="A246" s="404">
        <v>50406</v>
      </c>
      <c r="B246" s="405">
        <v>3.0788256320670206</v>
      </c>
      <c r="C246" s="405">
        <v>5.039427922262071</v>
      </c>
      <c r="D246" s="405">
        <v>1.9206451370994471</v>
      </c>
      <c r="E246" s="396"/>
      <c r="F246" s="404">
        <v>50406</v>
      </c>
      <c r="G246" s="405">
        <v>3.8715336780057799</v>
      </c>
      <c r="H246" s="405">
        <v>6.7137210432622698</v>
      </c>
      <c r="I246" s="405">
        <v>2.4308279796666223</v>
      </c>
      <c r="J246" s="406"/>
    </row>
    <row r="247" spans="1:10">
      <c r="A247" s="404">
        <v>50437</v>
      </c>
      <c r="B247" s="405">
        <v>3.0806710565595914</v>
      </c>
      <c r="C247" s="405">
        <v>5.0430914355604006</v>
      </c>
      <c r="D247" s="405">
        <v>1.9214165676446071</v>
      </c>
      <c r="E247" s="396"/>
      <c r="F247" s="404">
        <v>50437</v>
      </c>
      <c r="G247" s="405">
        <v>3.8738292732034649</v>
      </c>
      <c r="H247" s="405">
        <v>6.7186522311339436</v>
      </c>
      <c r="I247" s="405">
        <v>2.4317875920820571</v>
      </c>
      <c r="J247" s="406"/>
    </row>
    <row r="248" spans="1:10">
      <c r="A248" s="404">
        <v>50465</v>
      </c>
      <c r="B248" s="405">
        <v>3.0825181923352858</v>
      </c>
      <c r="C248" s="405">
        <v>5.0467583460762837</v>
      </c>
      <c r="D248" s="405">
        <v>1.9221887135460869</v>
      </c>
      <c r="E248" s="396"/>
      <c r="F248" s="404">
        <v>50465</v>
      </c>
      <c r="G248" s="405">
        <v>3.8761269971326904</v>
      </c>
      <c r="H248" s="405">
        <v>6.7235879917522219</v>
      </c>
      <c r="I248" s="405">
        <v>2.4327480943570001</v>
      </c>
      <c r="J248" s="406"/>
    </row>
    <row r="249" spans="1:10">
      <c r="A249" s="404">
        <v>50496</v>
      </c>
      <c r="B249" s="405">
        <v>3.0843670409809958</v>
      </c>
      <c r="C249" s="405">
        <v>5.0504286569599994</v>
      </c>
      <c r="D249" s="405">
        <v>1.9229615754672444</v>
      </c>
      <c r="E249" s="396"/>
      <c r="F249" s="404">
        <v>50496</v>
      </c>
      <c r="G249" s="405">
        <v>3.8784268517674523</v>
      </c>
      <c r="H249" s="405">
        <v>6.7285283293574674</v>
      </c>
      <c r="I249" s="405">
        <v>2.4337094873166287</v>
      </c>
      <c r="J249" s="406"/>
    </row>
    <row r="250" spans="1:10">
      <c r="A250" s="404">
        <v>50526</v>
      </c>
      <c r="B250" s="405">
        <v>3.0862176040850864</v>
      </c>
      <c r="C250" s="405">
        <v>5.054102371364749</v>
      </c>
      <c r="D250" s="405">
        <v>1.9237351540720526</v>
      </c>
      <c r="E250" s="396"/>
      <c r="F250" s="404">
        <v>50526</v>
      </c>
      <c r="G250" s="405">
        <v>3.8807288390835772</v>
      </c>
      <c r="H250" s="405">
        <v>6.7334732481939703</v>
      </c>
      <c r="I250" s="405">
        <v>2.4346717717868844</v>
      </c>
      <c r="J250" s="406"/>
    </row>
    <row r="251" spans="1:10">
      <c r="A251" s="404">
        <v>50557</v>
      </c>
      <c r="B251" s="405">
        <v>3.0880698832373938</v>
      </c>
      <c r="C251" s="405">
        <v>5.0577794924466541</v>
      </c>
      <c r="D251" s="405">
        <v>1.9245094500251008</v>
      </c>
      <c r="E251" s="396"/>
      <c r="F251" s="404">
        <v>50557</v>
      </c>
      <c r="G251" s="405">
        <v>3.8830329610587269</v>
      </c>
      <c r="H251" s="405">
        <v>6.73842275250996</v>
      </c>
      <c r="I251" s="405">
        <v>2.4356349485944757</v>
      </c>
      <c r="J251" s="406"/>
    </row>
    <row r="252" spans="1:10">
      <c r="A252" s="404">
        <v>50587</v>
      </c>
      <c r="B252" s="405">
        <v>3.0899238800292288</v>
      </c>
      <c r="C252" s="405">
        <v>5.0614600233647664</v>
      </c>
      <c r="D252" s="405">
        <v>1.925284463991594</v>
      </c>
      <c r="E252" s="396"/>
      <c r="F252" s="404">
        <v>50587</v>
      </c>
      <c r="G252" s="405">
        <v>3.8853392196723933</v>
      </c>
      <c r="H252" s="405">
        <v>6.7433768465576032</v>
      </c>
      <c r="I252" s="405">
        <v>2.4365990185668771</v>
      </c>
      <c r="J252" s="406"/>
    </row>
    <row r="253" spans="1:10">
      <c r="A253" s="404">
        <v>50618</v>
      </c>
      <c r="B253" s="405">
        <v>3.0917795960533789</v>
      </c>
      <c r="C253" s="405">
        <v>5.0651439672810659</v>
      </c>
      <c r="D253" s="405">
        <v>1.9260601966373541</v>
      </c>
      <c r="E253" s="396"/>
      <c r="F253" s="404">
        <v>50618</v>
      </c>
      <c r="G253" s="405">
        <v>3.8876476169059062</v>
      </c>
      <c r="H253" s="405">
        <v>6.7483355345930107</v>
      </c>
      <c r="I253" s="405">
        <v>2.4375639825323301</v>
      </c>
      <c r="J253" s="406"/>
    </row>
    <row r="254" spans="1:10">
      <c r="A254" s="404">
        <v>50649</v>
      </c>
      <c r="B254" s="405">
        <v>3.0936370329041063</v>
      </c>
      <c r="C254" s="405">
        <v>5.0688313273604635</v>
      </c>
      <c r="D254" s="405">
        <v>1.9268366486288206</v>
      </c>
      <c r="E254" s="396"/>
      <c r="F254" s="404">
        <v>50649</v>
      </c>
      <c r="G254" s="405">
        <v>3.8899581547424322</v>
      </c>
      <c r="H254" s="405">
        <v>6.753298820876239</v>
      </c>
      <c r="I254" s="405">
        <v>2.4385298413198448</v>
      </c>
      <c r="J254" s="406"/>
    </row>
    <row r="255" spans="1:10">
      <c r="A255" s="404">
        <v>50679</v>
      </c>
      <c r="B255" s="405">
        <v>3.0954961921771549</v>
      </c>
      <c r="C255" s="405">
        <v>5.0725221067708075</v>
      </c>
      <c r="D255" s="405">
        <v>1.9276138206330511</v>
      </c>
      <c r="E255" s="396"/>
      <c r="F255" s="404">
        <v>50679</v>
      </c>
      <c r="G255" s="405">
        <v>3.8922708351669755</v>
      </c>
      <c r="H255" s="405">
        <v>6.7582667096712941</v>
      </c>
      <c r="I255" s="405">
        <v>2.4394965957591999</v>
      </c>
      <c r="J255" s="406"/>
    </row>
    <row r="256" spans="1:10">
      <c r="A256" s="404">
        <v>50710</v>
      </c>
      <c r="B256" s="405">
        <v>3.0973570754697439</v>
      </c>
      <c r="C256" s="405">
        <v>5.0762163086828807</v>
      </c>
      <c r="D256" s="405">
        <v>1.9283917133177213</v>
      </c>
      <c r="E256" s="396"/>
      <c r="F256" s="404">
        <v>50710</v>
      </c>
      <c r="G256" s="405">
        <v>3.8945856601663849</v>
      </c>
      <c r="H256" s="405">
        <v>6.7632392052461405</v>
      </c>
      <c r="I256" s="405">
        <v>2.4404642466809436</v>
      </c>
      <c r="J256" s="406"/>
    </row>
    <row r="257" spans="1:10">
      <c r="A257" s="404">
        <v>50740</v>
      </c>
      <c r="B257" s="405">
        <v>3.0992196843805795</v>
      </c>
      <c r="C257" s="405">
        <v>5.0799139362704091</v>
      </c>
      <c r="D257" s="405">
        <v>1.9291703273511267</v>
      </c>
      <c r="E257" s="396"/>
      <c r="F257" s="404">
        <v>50740</v>
      </c>
      <c r="G257" s="405">
        <v>3.8969026317293469</v>
      </c>
      <c r="H257" s="405">
        <v>6.7682163118726963</v>
      </c>
      <c r="I257" s="405">
        <v>2.4414327949163939</v>
      </c>
      <c r="J257" s="406"/>
    </row>
    <row r="258" spans="1:10">
      <c r="A258" s="404">
        <v>50771</v>
      </c>
      <c r="B258" s="405">
        <v>3.1010840205098447</v>
      </c>
      <c r="C258" s="405">
        <v>5.1129725008757978</v>
      </c>
      <c r="D258" s="405">
        <v>1.9377657231381531</v>
      </c>
      <c r="E258" s="396"/>
      <c r="F258" s="404">
        <v>50771</v>
      </c>
      <c r="G258" s="405">
        <v>3.8992217518463947</v>
      </c>
      <c r="H258" s="405">
        <v>6.8249623820076</v>
      </c>
      <c r="I258" s="405">
        <v>2.4521249415581803</v>
      </c>
      <c r="J258" s="406"/>
    </row>
    <row r="259" spans="1:10">
      <c r="A259" s="404">
        <v>50802</v>
      </c>
      <c r="B259" s="405">
        <v>3.1025959654122248</v>
      </c>
      <c r="C259" s="405">
        <v>5.1159960521041326</v>
      </c>
      <c r="D259" s="405">
        <v>1.9384036239200138</v>
      </c>
      <c r="E259" s="396"/>
      <c r="F259" s="404">
        <v>50802</v>
      </c>
      <c r="G259" s="405">
        <v>3.9011025188303838</v>
      </c>
      <c r="H259" s="405">
        <v>6.8290413662823646</v>
      </c>
      <c r="I259" s="405">
        <v>2.4529184511151056</v>
      </c>
      <c r="J259" s="406"/>
    </row>
    <row r="260" spans="1:10">
      <c r="A260" s="404">
        <v>50830</v>
      </c>
      <c r="B260" s="405">
        <v>3.1041090462948064</v>
      </c>
      <c r="C260" s="405">
        <v>5.1190218750384835</v>
      </c>
      <c r="D260" s="405">
        <v>1.9390420039803569</v>
      </c>
      <c r="E260" s="396"/>
      <c r="F260" s="404">
        <v>50830</v>
      </c>
      <c r="G260" s="405">
        <v>3.9029846989042616</v>
      </c>
      <c r="H260" s="405">
        <v>6.833123415249081</v>
      </c>
      <c r="I260" s="405">
        <v>2.4537125568651494</v>
      </c>
      <c r="J260" s="406"/>
    </row>
    <row r="261" spans="1:10">
      <c r="A261" s="404">
        <v>50861</v>
      </c>
      <c r="B261" s="405">
        <v>3.1056232640110917</v>
      </c>
      <c r="C261" s="405">
        <v>5.1220499713856666</v>
      </c>
      <c r="D261" s="405">
        <v>1.9396808636792817</v>
      </c>
      <c r="E261" s="396"/>
      <c r="F261" s="404">
        <v>50861</v>
      </c>
      <c r="G261" s="405">
        <v>3.904868293129736</v>
      </c>
      <c r="H261" s="405">
        <v>6.837208531210365</v>
      </c>
      <c r="I261" s="405">
        <v>2.4545072592562529</v>
      </c>
      <c r="J261" s="406"/>
    </row>
    <row r="262" spans="1:10">
      <c r="A262" s="404">
        <v>50891</v>
      </c>
      <c r="B262" s="405">
        <v>3.1071386194152266</v>
      </c>
      <c r="C262" s="405">
        <v>5.1250803428537814</v>
      </c>
      <c r="D262" s="405">
        <v>1.9403202033771585</v>
      </c>
      <c r="E262" s="396"/>
      <c r="F262" s="404">
        <v>50891</v>
      </c>
      <c r="G262" s="405">
        <v>3.906753302569312</v>
      </c>
      <c r="H262" s="405">
        <v>6.8412967164705636</v>
      </c>
      <c r="I262" s="405">
        <v>2.4553025587366948</v>
      </c>
      <c r="J262" s="406"/>
    </row>
    <row r="263" spans="1:10">
      <c r="A263" s="404">
        <v>50922</v>
      </c>
      <c r="B263" s="405">
        <v>3.1086551133619977</v>
      </c>
      <c r="C263" s="405">
        <v>5.1281129911522108</v>
      </c>
      <c r="D263" s="405">
        <v>1.9409600234346289</v>
      </c>
      <c r="E263" s="396"/>
      <c r="F263" s="404">
        <v>50922</v>
      </c>
      <c r="G263" s="405">
        <v>3.9086397282862908</v>
      </c>
      <c r="H263" s="405">
        <v>6.8453879733357557</v>
      </c>
      <c r="I263" s="405">
        <v>2.4560984557550904</v>
      </c>
      <c r="J263" s="406"/>
    </row>
    <row r="264" spans="1:10">
      <c r="A264" s="404">
        <v>50952</v>
      </c>
      <c r="B264" s="405">
        <v>3.1101727467068354</v>
      </c>
      <c r="C264" s="405">
        <v>5.1311479179916208</v>
      </c>
      <c r="D264" s="405">
        <v>1.9416003242126039</v>
      </c>
      <c r="E264" s="396"/>
      <c r="F264" s="404">
        <v>50952</v>
      </c>
      <c r="G264" s="405">
        <v>3.9105275713447751</v>
      </c>
      <c r="H264" s="405">
        <v>6.8494823041137503</v>
      </c>
      <c r="I264" s="405">
        <v>2.4568949507603923</v>
      </c>
      <c r="J264" s="406"/>
    </row>
    <row r="265" spans="1:10">
      <c r="A265" s="404">
        <v>50983</v>
      </c>
      <c r="B265" s="405">
        <v>3.1116915203058104</v>
      </c>
      <c r="C265" s="405">
        <v>5.134185125083965</v>
      </c>
      <c r="D265" s="405">
        <v>1.9422411060722669</v>
      </c>
      <c r="E265" s="396"/>
      <c r="F265" s="404">
        <v>50983</v>
      </c>
      <c r="G265" s="405">
        <v>3.912416832809666</v>
      </c>
      <c r="H265" s="405">
        <v>6.8535797111140928</v>
      </c>
      <c r="I265" s="405">
        <v>2.4576920442018899</v>
      </c>
      <c r="J265" s="406"/>
    </row>
    <row r="266" spans="1:10">
      <c r="A266" s="404">
        <v>51014</v>
      </c>
      <c r="B266" s="405">
        <v>3.1132114350156384</v>
      </c>
      <c r="C266" s="405">
        <v>5.1372246141424807</v>
      </c>
      <c r="D266" s="405">
        <v>1.9428823693750727</v>
      </c>
      <c r="E266" s="396"/>
      <c r="F266" s="404">
        <v>51014</v>
      </c>
      <c r="G266" s="405">
        <v>3.9143075137466647</v>
      </c>
      <c r="H266" s="405">
        <v>6.8576801966480634</v>
      </c>
      <c r="I266" s="405">
        <v>2.4584897365292107</v>
      </c>
      <c r="J266" s="406"/>
    </row>
    <row r="267" spans="1:10">
      <c r="A267" s="404">
        <v>51044</v>
      </c>
      <c r="B267" s="405">
        <v>3.1147324916936778</v>
      </c>
      <c r="C267" s="405">
        <v>5.1402663868816951</v>
      </c>
      <c r="D267" s="405">
        <v>1.9435241144827471</v>
      </c>
      <c r="E267" s="396"/>
      <c r="F267" s="404">
        <v>51044</v>
      </c>
      <c r="G267" s="405">
        <v>3.9161996152222729</v>
      </c>
      <c r="H267" s="405">
        <v>6.8617837630286775</v>
      </c>
      <c r="I267" s="405">
        <v>2.4592880281923195</v>
      </c>
      <c r="J267" s="406"/>
    </row>
    <row r="268" spans="1:10">
      <c r="A268" s="404">
        <v>51075</v>
      </c>
      <c r="B268" s="405">
        <v>3.1162546911979323</v>
      </c>
      <c r="C268" s="405">
        <v>5.1433104450174199</v>
      </c>
      <c r="D268" s="405">
        <v>1.9441663417572881</v>
      </c>
      <c r="E268" s="396"/>
      <c r="F268" s="404">
        <v>51075</v>
      </c>
      <c r="G268" s="405">
        <v>3.918093138303794</v>
      </c>
      <c r="H268" s="405">
        <v>6.8658904125706899</v>
      </c>
      <c r="I268" s="405">
        <v>2.4600869196415198</v>
      </c>
      <c r="J268" s="406"/>
    </row>
    <row r="269" spans="1:10">
      <c r="A269" s="404">
        <v>51105</v>
      </c>
      <c r="B269" s="405">
        <v>3.11777803438705</v>
      </c>
      <c r="C269" s="405">
        <v>5.1463567902667604</v>
      </c>
      <c r="D269" s="405">
        <v>1.9448090515609657</v>
      </c>
      <c r="E269" s="396"/>
      <c r="F269" s="404">
        <v>51105</v>
      </c>
      <c r="G269" s="405">
        <v>3.9199880840593337</v>
      </c>
      <c r="H269" s="405">
        <v>6.8700001475905941</v>
      </c>
      <c r="I269" s="405">
        <v>2.4608864113274529</v>
      </c>
      <c r="J269" s="406"/>
    </row>
    <row r="270" spans="1:10">
      <c r="A270" s="404">
        <v>51136</v>
      </c>
      <c r="B270" s="405">
        <v>3.1193025221203223</v>
      </c>
      <c r="C270" s="405">
        <v>5.1389011580660684</v>
      </c>
      <c r="D270" s="405">
        <v>1.9478603328364703</v>
      </c>
      <c r="E270" s="396"/>
      <c r="F270" s="404">
        <v>51136</v>
      </c>
      <c r="G270" s="405">
        <v>3.9218844535577988</v>
      </c>
      <c r="H270" s="405">
        <v>6.8186681464781138</v>
      </c>
      <c r="I270" s="405">
        <v>2.4646820186096998</v>
      </c>
      <c r="J270" s="406"/>
    </row>
    <row r="271" spans="1:10">
      <c r="A271" s="404">
        <v>51167</v>
      </c>
      <c r="B271" s="405">
        <v>3.1212486172384102</v>
      </c>
      <c r="C271" s="405">
        <v>5.1427828451708484</v>
      </c>
      <c r="D271" s="405">
        <v>1.9486837127407064</v>
      </c>
      <c r="E271" s="396"/>
      <c r="F271" s="404">
        <v>51167</v>
      </c>
      <c r="G271" s="405">
        <v>3.9243052768563453</v>
      </c>
      <c r="H271" s="405">
        <v>6.823865259680705</v>
      </c>
      <c r="I271" s="405">
        <v>2.4657062528504641</v>
      </c>
      <c r="J271" s="406"/>
    </row>
    <row r="272" spans="1:10">
      <c r="A272" s="404">
        <v>51196</v>
      </c>
      <c r="B272" s="405">
        <v>3.1231965775023989</v>
      </c>
      <c r="C272" s="405">
        <v>5.1466682525011835</v>
      </c>
      <c r="D272" s="405">
        <v>1.9495078817757714</v>
      </c>
      <c r="E272" s="396"/>
      <c r="F272" s="404">
        <v>51196</v>
      </c>
      <c r="G272" s="405">
        <v>3.9267284202823154</v>
      </c>
      <c r="H272" s="405">
        <v>6.8290673538188589</v>
      </c>
      <c r="I272" s="405">
        <v>2.4667314687217141</v>
      </c>
      <c r="J272" s="406"/>
    </row>
    <row r="273" spans="1:10">
      <c r="A273" s="404">
        <v>51227</v>
      </c>
      <c r="B273" s="405">
        <v>3.1251464046998505</v>
      </c>
      <c r="C273" s="405">
        <v>5.1505573836225516</v>
      </c>
      <c r="D273" s="405">
        <v>1.9503328406979707</v>
      </c>
      <c r="E273" s="396"/>
      <c r="F273" s="404">
        <v>51227</v>
      </c>
      <c r="G273" s="405">
        <v>3.9291538860593276</v>
      </c>
      <c r="H273" s="405">
        <v>6.8342744336663266</v>
      </c>
      <c r="I273" s="405">
        <v>2.4677576671642476</v>
      </c>
      <c r="J273" s="406"/>
    </row>
    <row r="274" spans="1:10">
      <c r="A274" s="404">
        <v>51257</v>
      </c>
      <c r="B274" s="405">
        <v>3.1270981006200449</v>
      </c>
      <c r="C274" s="405">
        <v>5.1544502421038532</v>
      </c>
      <c r="D274" s="405">
        <v>1.9511585902643362</v>
      </c>
      <c r="E274" s="396"/>
      <c r="F274" s="404">
        <v>51257</v>
      </c>
      <c r="G274" s="405">
        <v>3.9315816764131331</v>
      </c>
      <c r="H274" s="405">
        <v>6.8394865040014308</v>
      </c>
      <c r="I274" s="405">
        <v>2.4687848491197659</v>
      </c>
      <c r="J274" s="406"/>
    </row>
    <row r="275" spans="1:10">
      <c r="A275" s="404">
        <v>51288</v>
      </c>
      <c r="B275" s="405">
        <v>3.1290516670539716</v>
      </c>
      <c r="C275" s="405">
        <v>5.1583468315174041</v>
      </c>
      <c r="D275" s="405">
        <v>1.9519851312326244</v>
      </c>
      <c r="E275" s="396"/>
      <c r="F275" s="404">
        <v>51288</v>
      </c>
      <c r="G275" s="405">
        <v>3.9340117935716172</v>
      </c>
      <c r="H275" s="405">
        <v>6.8447035696070788</v>
      </c>
      <c r="I275" s="405">
        <v>2.469813015530872</v>
      </c>
      <c r="J275" s="406"/>
    </row>
    <row r="276" spans="1:10">
      <c r="A276" s="404">
        <v>51318</v>
      </c>
      <c r="B276" s="405">
        <v>3.1310071057943398</v>
      </c>
      <c r="C276" s="405">
        <v>5.162247155438946</v>
      </c>
      <c r="D276" s="405">
        <v>1.9528124643613187</v>
      </c>
      <c r="E276" s="396"/>
      <c r="F276" s="404">
        <v>51318</v>
      </c>
      <c r="G276" s="405">
        <v>3.936444239764799</v>
      </c>
      <c r="H276" s="405">
        <v>6.8499256352707585</v>
      </c>
      <c r="I276" s="405">
        <v>2.4708421673410719</v>
      </c>
      <c r="J276" s="406"/>
    </row>
    <row r="277" spans="1:10">
      <c r="A277" s="404">
        <v>51349</v>
      </c>
      <c r="B277" s="405">
        <v>3.1329644186355754</v>
      </c>
      <c r="C277" s="405">
        <v>5.1661512174476458</v>
      </c>
      <c r="D277" s="405">
        <v>1.9536405904096283</v>
      </c>
      <c r="E277" s="396"/>
      <c r="F277" s="404">
        <v>51349</v>
      </c>
      <c r="G277" s="405">
        <v>3.9388790172248349</v>
      </c>
      <c r="H277" s="405">
        <v>6.8551527057845476</v>
      </c>
      <c r="I277" s="405">
        <v>2.4718723054947764</v>
      </c>
      <c r="J277" s="406"/>
    </row>
    <row r="278" spans="1:10">
      <c r="A278" s="404">
        <v>51380</v>
      </c>
      <c r="B278" s="405">
        <v>3.1349236073738256</v>
      </c>
      <c r="C278" s="405">
        <v>5.1700590211261046</v>
      </c>
      <c r="D278" s="405">
        <v>1.9544695101374912</v>
      </c>
      <c r="E278" s="396"/>
      <c r="F278" s="404">
        <v>51380</v>
      </c>
      <c r="G278" s="405">
        <v>3.9413161281860223</v>
      </c>
      <c r="H278" s="405">
        <v>6.860384785945115</v>
      </c>
      <c r="I278" s="405">
        <v>2.4729034309373024</v>
      </c>
      <c r="J278" s="406"/>
    </row>
    <row r="279" spans="1:10">
      <c r="A279" s="404">
        <v>51410</v>
      </c>
      <c r="B279" s="405">
        <v>3.1368846738069571</v>
      </c>
      <c r="C279" s="405">
        <v>5.1739705700603533</v>
      </c>
      <c r="D279" s="405">
        <v>1.9552992243055733</v>
      </c>
      <c r="E279" s="396"/>
      <c r="F279" s="404">
        <v>51410</v>
      </c>
      <c r="G279" s="405">
        <v>3.9437555748847979</v>
      </c>
      <c r="H279" s="405">
        <v>6.8656218805537277</v>
      </c>
      <c r="I279" s="405">
        <v>2.4739355446148696</v>
      </c>
      <c r="J279" s="406"/>
    </row>
    <row r="280" spans="1:10">
      <c r="A280" s="404">
        <v>51441</v>
      </c>
      <c r="B280" s="405">
        <v>3.1388476197345616</v>
      </c>
      <c r="C280" s="405">
        <v>5.177885867839862</v>
      </c>
      <c r="D280" s="405">
        <v>1.9561297336752692</v>
      </c>
      <c r="E280" s="396"/>
      <c r="F280" s="404">
        <v>51441</v>
      </c>
      <c r="G280" s="405">
        <v>3.9461973595597426</v>
      </c>
      <c r="H280" s="405">
        <v>6.8708639944162542</v>
      </c>
      <c r="I280" s="405">
        <v>2.4749686474746095</v>
      </c>
      <c r="J280" s="406"/>
    </row>
    <row r="281" spans="1:10">
      <c r="A281" s="404">
        <v>51471</v>
      </c>
      <c r="B281" s="405">
        <v>3.1408124469579546</v>
      </c>
      <c r="C281" s="405">
        <v>5.1818049180575407</v>
      </c>
      <c r="D281" s="405">
        <v>1.956961039008704</v>
      </c>
      <c r="E281" s="396"/>
      <c r="F281" s="404">
        <v>51471</v>
      </c>
      <c r="G281" s="405">
        <v>3.9486414844515823</v>
      </c>
      <c r="H281" s="405">
        <v>6.8761111323431674</v>
      </c>
      <c r="I281" s="405">
        <v>2.4760027404645562</v>
      </c>
      <c r="J281" s="406"/>
    </row>
    <row r="282" spans="1:10">
      <c r="A282" s="404">
        <v>51502</v>
      </c>
      <c r="B282" s="405">
        <v>3.1427791572801773</v>
      </c>
      <c r="C282" s="405">
        <v>5.1919998183985374</v>
      </c>
      <c r="D282" s="405">
        <v>1.9580658247656708</v>
      </c>
      <c r="E282" s="396"/>
      <c r="F282" s="404">
        <v>51502</v>
      </c>
      <c r="G282" s="405">
        <v>3.9510879518031921</v>
      </c>
      <c r="H282" s="405">
        <v>6.8228663220393599</v>
      </c>
      <c r="I282" s="405">
        <v>2.4773770263745867</v>
      </c>
      <c r="J282" s="406"/>
    </row>
    <row r="283" spans="1:10">
      <c r="A283" s="404">
        <v>51533</v>
      </c>
      <c r="B283" s="405">
        <v>3.1445894313264384</v>
      </c>
      <c r="C283" s="405">
        <v>5.1956161241502823</v>
      </c>
      <c r="D283" s="405">
        <v>1.9588319800008023</v>
      </c>
      <c r="E283" s="396"/>
      <c r="F283" s="404">
        <v>51533</v>
      </c>
      <c r="G283" s="405">
        <v>3.9533398219955647</v>
      </c>
      <c r="H283" s="405">
        <v>6.8276491655359628</v>
      </c>
      <c r="I283" s="405">
        <v>2.4783300766269978</v>
      </c>
      <c r="J283" s="406"/>
    </row>
    <row r="284" spans="1:10">
      <c r="A284" s="404">
        <v>51561</v>
      </c>
      <c r="B284" s="405">
        <v>3.146401300814512</v>
      </c>
      <c r="C284" s="405">
        <v>5.1992356170467655</v>
      </c>
      <c r="D284" s="405">
        <v>1.9595988104685591</v>
      </c>
      <c r="E284" s="396"/>
      <c r="F284" s="404">
        <v>51561</v>
      </c>
      <c r="G284" s="405">
        <v>3.9555936768199693</v>
      </c>
      <c r="H284" s="405">
        <v>6.8324362242774939</v>
      </c>
      <c r="I284" s="405">
        <v>2.4792839668274955</v>
      </c>
      <c r="J284" s="406"/>
    </row>
    <row r="285" spans="1:10">
      <c r="A285" s="404">
        <v>51592</v>
      </c>
      <c r="B285" s="405">
        <v>3.1482147671505016</v>
      </c>
      <c r="C285" s="405">
        <v>5.2028582998968993</v>
      </c>
      <c r="D285" s="405">
        <v>1.9603663167640408</v>
      </c>
      <c r="E285" s="396"/>
      <c r="F285" s="404">
        <v>51592</v>
      </c>
      <c r="G285" s="405">
        <v>3.9578495180255127</v>
      </c>
      <c r="H285" s="405">
        <v>6.8372275019789566</v>
      </c>
      <c r="I285" s="405">
        <v>2.4802386977163473</v>
      </c>
      <c r="J285" s="406"/>
    </row>
    <row r="286" spans="1:10">
      <c r="A286" s="404">
        <v>51622</v>
      </c>
      <c r="B286" s="405">
        <v>3.1500298317417501</v>
      </c>
      <c r="C286" s="405">
        <v>5.2064841755120721</v>
      </c>
      <c r="D286" s="405">
        <v>1.9611344994828723</v>
      </c>
      <c r="E286" s="396"/>
      <c r="F286" s="404">
        <v>51622</v>
      </c>
      <c r="G286" s="405">
        <v>3.9601073473628468</v>
      </c>
      <c r="H286" s="405">
        <v>6.8420230023586344</v>
      </c>
      <c r="I286" s="405">
        <v>2.4811942700344747</v>
      </c>
      <c r="J286" s="406"/>
    </row>
    <row r="287" spans="1:10">
      <c r="A287" s="404">
        <v>51653</v>
      </c>
      <c r="B287" s="405">
        <v>3.1518464959968417</v>
      </c>
      <c r="C287" s="405">
        <v>5.2101132467061522</v>
      </c>
      <c r="D287" s="405">
        <v>1.9619033592212025</v>
      </c>
      <c r="E287" s="396"/>
      <c r="F287" s="404">
        <v>51653</v>
      </c>
      <c r="G287" s="405">
        <v>3.9623671665841629</v>
      </c>
      <c r="H287" s="405">
        <v>6.846822729138081</v>
      </c>
      <c r="I287" s="405">
        <v>2.4821506845234511</v>
      </c>
      <c r="J287" s="406"/>
    </row>
    <row r="288" spans="1:10">
      <c r="A288" s="404">
        <v>51683</v>
      </c>
      <c r="B288" s="405">
        <v>3.1536647613256035</v>
      </c>
      <c r="C288" s="405">
        <v>5.2137455162954867</v>
      </c>
      <c r="D288" s="405">
        <v>1.9626728965757072</v>
      </c>
      <c r="E288" s="396"/>
      <c r="F288" s="404">
        <v>51683</v>
      </c>
      <c r="G288" s="405">
        <v>3.964628977443196</v>
      </c>
      <c r="H288" s="405">
        <v>6.8516266860421329</v>
      </c>
      <c r="I288" s="405">
        <v>2.4831079419255024</v>
      </c>
      <c r="J288" s="406"/>
    </row>
    <row r="289" spans="1:10">
      <c r="A289" s="404">
        <v>51714</v>
      </c>
      <c r="B289" s="405">
        <v>3.1554846291391021</v>
      </c>
      <c r="C289" s="405">
        <v>5.2173809870989052</v>
      </c>
      <c r="D289" s="405">
        <v>1.9634431121435871</v>
      </c>
      <c r="E289" s="396"/>
      <c r="F289" s="404">
        <v>51714</v>
      </c>
      <c r="G289" s="405">
        <v>3.9668927816952317</v>
      </c>
      <c r="H289" s="405">
        <v>6.8564348767989092</v>
      </c>
      <c r="I289" s="405">
        <v>2.4840660429835113</v>
      </c>
      <c r="J289" s="406"/>
    </row>
    <row r="290" spans="1:10">
      <c r="A290" s="404">
        <v>51745</v>
      </c>
      <c r="B290" s="405">
        <v>3.1573061008496497</v>
      </c>
      <c r="C290" s="405">
        <v>5.2210196619377225</v>
      </c>
      <c r="D290" s="405">
        <v>1.9642140065225691</v>
      </c>
      <c r="E290" s="396"/>
      <c r="F290" s="404">
        <v>51745</v>
      </c>
      <c r="G290" s="405">
        <v>3.9691585810970968</v>
      </c>
      <c r="H290" s="405">
        <v>6.861247305139818</v>
      </c>
      <c r="I290" s="405">
        <v>2.485024988441014</v>
      </c>
      <c r="J290" s="406"/>
    </row>
    <row r="291" spans="1:10">
      <c r="A291" s="404">
        <v>51775</v>
      </c>
      <c r="B291" s="405">
        <v>3.1591291778708026</v>
      </c>
      <c r="C291" s="405">
        <v>5.2246615436357358</v>
      </c>
      <c r="D291" s="405">
        <v>1.9649855803109071</v>
      </c>
      <c r="E291" s="396"/>
      <c r="F291" s="404">
        <v>51775</v>
      </c>
      <c r="G291" s="405">
        <v>3.9714263774071696</v>
      </c>
      <c r="H291" s="405">
        <v>6.86606397479955</v>
      </c>
      <c r="I291" s="405">
        <v>2.4859847790422007</v>
      </c>
      <c r="J291" s="406"/>
    </row>
    <row r="292" spans="1:10">
      <c r="A292" s="404">
        <v>51806</v>
      </c>
      <c r="B292" s="405">
        <v>3.1609538616173625</v>
      </c>
      <c r="C292" s="405">
        <v>5.2283066350192353</v>
      </c>
      <c r="D292" s="405">
        <v>1.9657578341073827</v>
      </c>
      <c r="E292" s="396"/>
      <c r="F292" s="404">
        <v>51806</v>
      </c>
      <c r="G292" s="405">
        <v>3.9736961723853783</v>
      </c>
      <c r="H292" s="405">
        <v>6.8708848895160886</v>
      </c>
      <c r="I292" s="405">
        <v>2.4869454155319195</v>
      </c>
      <c r="J292" s="406"/>
    </row>
    <row r="293" spans="1:10">
      <c r="A293" s="404">
        <v>51836</v>
      </c>
      <c r="B293" s="405">
        <v>3.1627801535053797</v>
      </c>
      <c r="C293" s="405">
        <v>5.2319549389170019</v>
      </c>
      <c r="D293" s="405">
        <v>1.9665307685113045</v>
      </c>
      <c r="E293" s="396"/>
      <c r="F293" s="404">
        <v>51836</v>
      </c>
      <c r="G293" s="405">
        <v>3.9759679677932009</v>
      </c>
      <c r="H293" s="405">
        <v>6.8757100530307182</v>
      </c>
      <c r="I293" s="405">
        <v>2.487906898655674</v>
      </c>
      <c r="J293" s="406"/>
    </row>
    <row r="294" spans="1:10">
      <c r="A294" s="404">
        <v>51867</v>
      </c>
      <c r="B294" s="405">
        <v>3.1646080549521498</v>
      </c>
      <c r="C294" s="405">
        <v>5.2762648252108786</v>
      </c>
      <c r="D294" s="405">
        <v>1.9719561042331457</v>
      </c>
      <c r="E294" s="396"/>
      <c r="F294" s="404">
        <v>51867</v>
      </c>
      <c r="G294" s="405">
        <v>3.9782417653936681</v>
      </c>
      <c r="H294" s="405">
        <v>6.9047763410255412</v>
      </c>
      <c r="I294" s="405">
        <v>2.4946556844656773</v>
      </c>
      <c r="J294" s="406"/>
    </row>
    <row r="295" spans="1:10">
      <c r="A295" s="404">
        <v>51898</v>
      </c>
      <c r="B295" s="405">
        <v>3.1655157835359553</v>
      </c>
      <c r="C295" s="405">
        <v>5.2780959341305218</v>
      </c>
      <c r="D295" s="405">
        <v>1.9723423127601389</v>
      </c>
      <c r="E295" s="396"/>
      <c r="F295" s="404">
        <v>51898</v>
      </c>
      <c r="G295" s="405">
        <v>3.9793709242328257</v>
      </c>
      <c r="H295" s="405">
        <v>6.9071852080622369</v>
      </c>
      <c r="I295" s="405">
        <v>2.4951361042517162</v>
      </c>
      <c r="J295" s="406"/>
    </row>
    <row r="296" spans="1:10">
      <c r="A296" s="404">
        <v>51926</v>
      </c>
      <c r="B296" s="405">
        <v>3.1664239090491941</v>
      </c>
      <c r="C296" s="405">
        <v>5.2799278437531934</v>
      </c>
      <c r="D296" s="405">
        <v>1.9727286901674943</v>
      </c>
      <c r="E296" s="396"/>
      <c r="F296" s="404">
        <v>51926</v>
      </c>
      <c r="G296" s="405">
        <v>3.9805005768279225</v>
      </c>
      <c r="H296" s="405">
        <v>6.9095951284426809</v>
      </c>
      <c r="I296" s="405">
        <v>2.4956167341145958</v>
      </c>
      <c r="J296" s="406"/>
    </row>
    <row r="297" spans="1:10">
      <c r="A297" s="404">
        <v>51957</v>
      </c>
      <c r="B297" s="405">
        <v>3.1673324316654341</v>
      </c>
      <c r="C297" s="405">
        <v>5.281760554429022</v>
      </c>
      <c r="D297" s="405">
        <v>1.9731152365290587</v>
      </c>
      <c r="E297" s="396"/>
      <c r="F297" s="404">
        <v>51957</v>
      </c>
      <c r="G297" s="405">
        <v>3.9816307233948649</v>
      </c>
      <c r="H297" s="405">
        <v>6.9120061026274762</v>
      </c>
      <c r="I297" s="405">
        <v>2.4960975741461779</v>
      </c>
      <c r="J297" s="406"/>
    </row>
    <row r="298" spans="1:10">
      <c r="A298" s="404">
        <v>51987</v>
      </c>
      <c r="B298" s="405">
        <v>3.1682413515583194</v>
      </c>
      <c r="C298" s="405">
        <v>5.2835940665082894</v>
      </c>
      <c r="D298" s="405">
        <v>1.9735019519187125</v>
      </c>
      <c r="E298" s="396"/>
      <c r="F298" s="404">
        <v>51987</v>
      </c>
      <c r="G298" s="405">
        <v>3.9827613641496553</v>
      </c>
      <c r="H298" s="405">
        <v>6.9144181310774258</v>
      </c>
      <c r="I298" s="405">
        <v>2.4965786244383654</v>
      </c>
      <c r="J298" s="406"/>
    </row>
    <row r="299" spans="1:10">
      <c r="A299" s="404">
        <v>52018</v>
      </c>
      <c r="B299" s="405">
        <v>3.1691506689015707</v>
      </c>
      <c r="C299" s="405">
        <v>5.2854283803414335</v>
      </c>
      <c r="D299" s="405">
        <v>1.9738888364103677</v>
      </c>
      <c r="E299" s="396"/>
      <c r="F299" s="404">
        <v>52018</v>
      </c>
      <c r="G299" s="405">
        <v>3.983892499308392</v>
      </c>
      <c r="H299" s="405">
        <v>6.9168312142535369</v>
      </c>
      <c r="I299" s="405">
        <v>2.4970598850830994</v>
      </c>
      <c r="J299" s="406"/>
    </row>
    <row r="300" spans="1:10">
      <c r="A300" s="404">
        <v>52048</v>
      </c>
      <c r="B300" s="405">
        <v>3.1700603838689831</v>
      </c>
      <c r="C300" s="405">
        <v>5.2872634962790404</v>
      </c>
      <c r="D300" s="405">
        <v>1.9742758900779689</v>
      </c>
      <c r="E300" s="396"/>
      <c r="F300" s="404">
        <v>52048</v>
      </c>
      <c r="G300" s="405">
        <v>3.9850241290872672</v>
      </c>
      <c r="H300" s="405">
        <v>6.9192453526170183</v>
      </c>
      <c r="I300" s="405">
        <v>2.4975413561723636</v>
      </c>
      <c r="J300" s="406"/>
    </row>
    <row r="301" spans="1:10">
      <c r="A301" s="404">
        <v>52079</v>
      </c>
      <c r="B301" s="405">
        <v>3.170970496634431</v>
      </c>
      <c r="C301" s="405">
        <v>5.2890994146718562</v>
      </c>
      <c r="D301" s="405">
        <v>1.9746631129954932</v>
      </c>
      <c r="E301" s="396"/>
      <c r="F301" s="404">
        <v>52079</v>
      </c>
      <c r="G301" s="405">
        <v>3.9861562537025659</v>
      </c>
      <c r="H301" s="405">
        <v>6.9216605466292789</v>
      </c>
      <c r="I301" s="405">
        <v>2.4980230377981805</v>
      </c>
      <c r="J301" s="406"/>
    </row>
    <row r="302" spans="1:10">
      <c r="A302" s="404">
        <v>52110</v>
      </c>
      <c r="B302" s="405">
        <v>3.1718810073718622</v>
      </c>
      <c r="C302" s="405">
        <v>5.2909361358707763</v>
      </c>
      <c r="D302" s="405">
        <v>1.97505050523695</v>
      </c>
      <c r="E302" s="396"/>
      <c r="F302" s="404">
        <v>52110</v>
      </c>
      <c r="G302" s="405">
        <v>3.9872888733706686</v>
      </c>
      <c r="H302" s="405">
        <v>6.9240767967519297</v>
      </c>
      <c r="I302" s="405">
        <v>2.4985049300526114</v>
      </c>
      <c r="J302" s="406"/>
    </row>
    <row r="303" spans="1:10">
      <c r="A303" s="404">
        <v>52140</v>
      </c>
      <c r="B303" s="405">
        <v>3.1727919162552984</v>
      </c>
      <c r="C303" s="405">
        <v>5.292773660226846</v>
      </c>
      <c r="D303" s="405">
        <v>1.97543806687638</v>
      </c>
      <c r="E303" s="396"/>
      <c r="F303" s="404">
        <v>52140</v>
      </c>
      <c r="G303" s="405">
        <v>3.9884219883080529</v>
      </c>
      <c r="H303" s="405">
        <v>6.9264941034467853</v>
      </c>
      <c r="I303" s="405">
        <v>2.4989870330277615</v>
      </c>
      <c r="J303" s="406"/>
    </row>
    <row r="304" spans="1:10">
      <c r="A304" s="404">
        <v>52171</v>
      </c>
      <c r="B304" s="405">
        <v>3.1737032234588423</v>
      </c>
      <c r="C304" s="405">
        <v>5.2946119880912708</v>
      </c>
      <c r="D304" s="405">
        <v>1.9758257979878577</v>
      </c>
      <c r="E304" s="396"/>
      <c r="F304" s="404">
        <v>52171</v>
      </c>
      <c r="G304" s="405">
        <v>3.9895555987312878</v>
      </c>
      <c r="H304" s="405">
        <v>6.928912467175862</v>
      </c>
      <c r="I304" s="405">
        <v>2.4994693468157729</v>
      </c>
      <c r="J304" s="406"/>
    </row>
    <row r="305" spans="1:10">
      <c r="A305" s="404">
        <v>52201</v>
      </c>
      <c r="B305" s="405">
        <v>3.174614929156669</v>
      </c>
      <c r="C305" s="405">
        <v>5.2964511198154058</v>
      </c>
      <c r="D305" s="405">
        <v>1.9762136986454895</v>
      </c>
      <c r="E305" s="396"/>
      <c r="F305" s="404">
        <v>52201</v>
      </c>
      <c r="G305" s="405">
        <v>3.9906897048570382</v>
      </c>
      <c r="H305" s="405">
        <v>6.9313318884013775</v>
      </c>
      <c r="I305" s="405">
        <v>2.4999518715088307</v>
      </c>
      <c r="J305" s="406"/>
    </row>
    <row r="306" spans="1:10">
      <c r="A306" s="404">
        <v>52232</v>
      </c>
      <c r="B306" s="405">
        <v>3.1755270335230321</v>
      </c>
      <c r="C306" s="405">
        <v>5.3098095883393794</v>
      </c>
      <c r="D306" s="405">
        <v>1.9801411589597337</v>
      </c>
      <c r="E306" s="396"/>
      <c r="F306" s="404">
        <v>52232</v>
      </c>
      <c r="G306" s="405">
        <v>3.991824306902064</v>
      </c>
      <c r="H306" s="405">
        <v>6.8983992606502325</v>
      </c>
      <c r="I306" s="405">
        <v>2.5048373919258284</v>
      </c>
      <c r="J306" s="406"/>
    </row>
    <row r="307" spans="1:10">
      <c r="A307" s="404">
        <v>52263</v>
      </c>
      <c r="B307" s="405">
        <v>3.1766407624393338</v>
      </c>
      <c r="C307" s="405">
        <v>5.312062397453885</v>
      </c>
      <c r="D307" s="405">
        <v>1.9806169028183143</v>
      </c>
      <c r="E307" s="396"/>
      <c r="F307" s="404">
        <v>52263</v>
      </c>
      <c r="G307" s="405">
        <v>3.9932097175553203</v>
      </c>
      <c r="H307" s="405">
        <v>6.9013359288757057</v>
      </c>
      <c r="I307" s="405">
        <v>2.5054291881881428</v>
      </c>
      <c r="J307" s="406"/>
    </row>
    <row r="308" spans="1:10">
      <c r="A308" s="404">
        <v>52291</v>
      </c>
      <c r="B308" s="405">
        <v>3.1777550857598547</v>
      </c>
      <c r="C308" s="405">
        <v>5.3143164089069685</v>
      </c>
      <c r="D308" s="405">
        <v>1.9810929005844236</v>
      </c>
      <c r="E308" s="396"/>
      <c r="F308" s="404">
        <v>52291</v>
      </c>
      <c r="G308" s="405">
        <v>3.9945958676110687</v>
      </c>
      <c r="H308" s="405">
        <v>6.9042741644197214</v>
      </c>
      <c r="I308" s="405">
        <v>2.5060213002958927</v>
      </c>
      <c r="J308" s="406"/>
    </row>
    <row r="309" spans="1:10">
      <c r="A309" s="404">
        <v>52322</v>
      </c>
      <c r="B309" s="405">
        <v>3.1788700038018316</v>
      </c>
      <c r="C309" s="405">
        <v>5.3165716233403284</v>
      </c>
      <c r="D309" s="405">
        <v>1.9815691523935735</v>
      </c>
      <c r="E309" s="396"/>
      <c r="F309" s="404">
        <v>52322</v>
      </c>
      <c r="G309" s="405">
        <v>3.9959827574639339</v>
      </c>
      <c r="H309" s="405">
        <v>6.9072139681187688</v>
      </c>
      <c r="I309" s="405">
        <v>2.5066137284176468</v>
      </c>
      <c r="J309" s="406"/>
    </row>
    <row r="310" spans="1:10">
      <c r="A310" s="404">
        <v>52352</v>
      </c>
      <c r="B310" s="405">
        <v>3.1799855168826721</v>
      </c>
      <c r="C310" s="405">
        <v>5.3188280413960003</v>
      </c>
      <c r="D310" s="405">
        <v>1.9820456583813484</v>
      </c>
      <c r="E310" s="396"/>
      <c r="F310" s="404">
        <v>52352</v>
      </c>
      <c r="G310" s="405">
        <v>3.9973703875087496</v>
      </c>
      <c r="H310" s="405">
        <v>6.9101553408097809</v>
      </c>
      <c r="I310" s="405">
        <v>2.5072064727220646</v>
      </c>
      <c r="J310" s="406"/>
    </row>
    <row r="311" spans="1:10">
      <c r="A311" s="404">
        <v>52383</v>
      </c>
      <c r="B311" s="405">
        <v>3.1811016253199504</v>
      </c>
      <c r="C311" s="405">
        <v>5.3210856637163637</v>
      </c>
      <c r="D311" s="405">
        <v>1.9825224186834047</v>
      </c>
      <c r="E311" s="396"/>
      <c r="F311" s="404">
        <v>52383</v>
      </c>
      <c r="G311" s="405">
        <v>3.9987587581405633</v>
      </c>
      <c r="H311" s="405">
        <v>6.9130982833301404</v>
      </c>
      <c r="I311" s="405">
        <v>2.5077995333778946</v>
      </c>
      <c r="J311" s="406"/>
    </row>
    <row r="312" spans="1:10">
      <c r="A312" s="404">
        <v>52413</v>
      </c>
      <c r="B312" s="405">
        <v>3.1822183294314126</v>
      </c>
      <c r="C312" s="405">
        <v>5.3233444909441445</v>
      </c>
      <c r="D312" s="405">
        <v>1.9829994334354721</v>
      </c>
      <c r="E312" s="396"/>
      <c r="F312" s="404">
        <v>52413</v>
      </c>
      <c r="G312" s="405">
        <v>4.0001478697546275</v>
      </c>
      <c r="H312" s="405">
        <v>6.916042796517675</v>
      </c>
      <c r="I312" s="405">
        <v>2.5083929105539751</v>
      </c>
      <c r="J312" s="406"/>
    </row>
    <row r="313" spans="1:10">
      <c r="A313" s="404">
        <v>52444</v>
      </c>
      <c r="B313" s="405">
        <v>3.1833356295349748</v>
      </c>
      <c r="C313" s="405">
        <v>5.3256045237224097</v>
      </c>
      <c r="D313" s="405">
        <v>1.9834767027733522</v>
      </c>
      <c r="E313" s="396"/>
      <c r="F313" s="404">
        <v>52444</v>
      </c>
      <c r="G313" s="405">
        <v>4.0015377227464128</v>
      </c>
      <c r="H313" s="405">
        <v>6.9189888812106588</v>
      </c>
      <c r="I313" s="405">
        <v>2.5089866044192353</v>
      </c>
      <c r="J313" s="406"/>
    </row>
    <row r="314" spans="1:10">
      <c r="A314" s="404">
        <v>52475</v>
      </c>
      <c r="B314" s="405">
        <v>3.1844535259487214</v>
      </c>
      <c r="C314" s="405">
        <v>5.327865762694568</v>
      </c>
      <c r="D314" s="405">
        <v>1.9839542268329189</v>
      </c>
      <c r="E314" s="396"/>
      <c r="F314" s="404">
        <v>52475</v>
      </c>
      <c r="G314" s="405">
        <v>4.0029283175115937</v>
      </c>
      <c r="H314" s="405">
        <v>6.9219365382478113</v>
      </c>
      <c r="I314" s="405">
        <v>2.5095806151426938</v>
      </c>
      <c r="J314" s="406"/>
    </row>
    <row r="315" spans="1:10">
      <c r="A315" s="404">
        <v>52505</v>
      </c>
      <c r="B315" s="405">
        <v>3.1855720189909063</v>
      </c>
      <c r="C315" s="405">
        <v>5.3301282085043731</v>
      </c>
      <c r="D315" s="405">
        <v>1.9844320057501181</v>
      </c>
      <c r="E315" s="396"/>
      <c r="F315" s="404">
        <v>52505</v>
      </c>
      <c r="G315" s="405">
        <v>4.0043196544460624</v>
      </c>
      <c r="H315" s="405">
        <v>6.9248857684683083</v>
      </c>
      <c r="I315" s="405">
        <v>2.5101749428934608</v>
      </c>
      <c r="J315" s="406"/>
    </row>
    <row r="316" spans="1:10">
      <c r="A316" s="404">
        <v>52536</v>
      </c>
      <c r="B316" s="405">
        <v>3.1866911089799546</v>
      </c>
      <c r="C316" s="405">
        <v>5.3323918617959212</v>
      </c>
      <c r="D316" s="405">
        <v>1.9849100396609702</v>
      </c>
      <c r="E316" s="396"/>
      <c r="F316" s="404">
        <v>52536</v>
      </c>
      <c r="G316" s="405">
        <v>4.0057117339459172</v>
      </c>
      <c r="H316" s="405">
        <v>6.9278365727117643</v>
      </c>
      <c r="I316" s="405">
        <v>2.510769587840735</v>
      </c>
      <c r="J316" s="406"/>
    </row>
    <row r="317" spans="1:10">
      <c r="A317" s="404">
        <v>52566</v>
      </c>
      <c r="B317" s="405">
        <v>3.1878107962344595</v>
      </c>
      <c r="C317" s="405">
        <v>5.334656723213655</v>
      </c>
      <c r="D317" s="405">
        <v>1.9853883287015661</v>
      </c>
      <c r="E317" s="396"/>
      <c r="F317" s="404">
        <v>52566</v>
      </c>
      <c r="G317" s="405">
        <v>4.0071045564074703</v>
      </c>
      <c r="H317" s="405">
        <v>6.9307889518182462</v>
      </c>
      <c r="I317" s="405">
        <v>2.511364550153806</v>
      </c>
      <c r="J317" s="406"/>
    </row>
    <row r="318" spans="1:10">
      <c r="A318" s="404">
        <v>52597</v>
      </c>
      <c r="B318" s="405">
        <v>3.1889310810731875</v>
      </c>
      <c r="C318" s="405">
        <v>5.2991354224236371</v>
      </c>
      <c r="D318" s="405">
        <v>1.9986575003164826</v>
      </c>
      <c r="E318" s="396"/>
      <c r="F318" s="404">
        <v>52597</v>
      </c>
      <c r="G318" s="405">
        <v>4.0084981222272464</v>
      </c>
      <c r="H318" s="405">
        <v>6.8858479508114074</v>
      </c>
      <c r="I318" s="405">
        <v>2.5278705880649222</v>
      </c>
      <c r="J318" s="406"/>
    </row>
    <row r="319" spans="1:10">
      <c r="A319" s="404">
        <v>52628</v>
      </c>
      <c r="B319" s="405">
        <v>3.1904513415738398</v>
      </c>
      <c r="C319" s="405">
        <v>5.302183195270568</v>
      </c>
      <c r="D319" s="405">
        <v>1.99931615819675</v>
      </c>
      <c r="E319" s="396"/>
      <c r="F319" s="404">
        <v>52628</v>
      </c>
      <c r="G319" s="405">
        <v>4.0103892333068814</v>
      </c>
      <c r="H319" s="405">
        <v>6.8898218873793597</v>
      </c>
      <c r="I319" s="405">
        <v>2.5286899181827072</v>
      </c>
      <c r="J319" s="406"/>
    </row>
    <row r="320" spans="1:10">
      <c r="A320" s="404">
        <v>52657</v>
      </c>
      <c r="B320" s="405">
        <v>3.1919727025445459</v>
      </c>
      <c r="C320" s="405">
        <v>5.3052331743069949</v>
      </c>
      <c r="D320" s="405">
        <v>1.9999752928593013</v>
      </c>
      <c r="E320" s="396"/>
      <c r="F320" s="404">
        <v>52657</v>
      </c>
      <c r="G320" s="405">
        <v>4.0122817133039543</v>
      </c>
      <c r="H320" s="405">
        <v>6.8937987005583841</v>
      </c>
      <c r="I320" s="405">
        <v>2.5295098413884904</v>
      </c>
      <c r="J320" s="406"/>
    </row>
    <row r="321" spans="1:10">
      <c r="A321" s="404">
        <v>52688</v>
      </c>
      <c r="B321" s="405">
        <v>3.1934951647819014</v>
      </c>
      <c r="C321" s="405">
        <v>5.3082853611299106</v>
      </c>
      <c r="D321" s="405">
        <v>2.0006349046492637</v>
      </c>
      <c r="E321" s="396"/>
      <c r="F321" s="404">
        <v>52688</v>
      </c>
      <c r="G321" s="405">
        <v>4.0141755632093847</v>
      </c>
      <c r="H321" s="405">
        <v>6.8977783924307703</v>
      </c>
      <c r="I321" s="405">
        <v>2.5303303581115921</v>
      </c>
      <c r="J321" s="406"/>
    </row>
    <row r="322" spans="1:10">
      <c r="A322" s="404">
        <v>52718</v>
      </c>
      <c r="B322" s="405">
        <v>3.1950187290830812</v>
      </c>
      <c r="C322" s="405">
        <v>5.311339757337465</v>
      </c>
      <c r="D322" s="405">
        <v>2.0012949939120155</v>
      </c>
      <c r="E322" s="396"/>
      <c r="F322" s="404">
        <v>52718</v>
      </c>
      <c r="G322" s="405">
        <v>4.0160707840148051</v>
      </c>
      <c r="H322" s="405">
        <v>6.9017609650803164</v>
      </c>
      <c r="I322" s="405">
        <v>2.5311514687816397</v>
      </c>
      <c r="J322" s="406"/>
    </row>
    <row r="323" spans="1:10">
      <c r="A323" s="404">
        <v>52749</v>
      </c>
      <c r="B323" s="405">
        <v>3.1965433962458336</v>
      </c>
      <c r="C323" s="405">
        <v>5.3143963645289638</v>
      </c>
      <c r="D323" s="405">
        <v>2.0019555609931849</v>
      </c>
      <c r="E323" s="396"/>
      <c r="F323" s="404">
        <v>52749</v>
      </c>
      <c r="G323" s="405">
        <v>4.0179673767125692</v>
      </c>
      <c r="H323" s="405">
        <v>6.9057464205923278</v>
      </c>
      <c r="I323" s="405">
        <v>2.531973173828574</v>
      </c>
      <c r="J323" s="406"/>
    </row>
    <row r="324" spans="1:10">
      <c r="A324" s="404">
        <v>52779</v>
      </c>
      <c r="B324" s="405">
        <v>3.1980691670684882</v>
      </c>
      <c r="C324" s="405">
        <v>5.317455184304869</v>
      </c>
      <c r="D324" s="405">
        <v>2.0026166062386492</v>
      </c>
      <c r="E324" s="396"/>
      <c r="F324" s="404">
        <v>52779</v>
      </c>
      <c r="G324" s="405">
        <v>4.0198653422957484</v>
      </c>
      <c r="H324" s="405">
        <v>6.9097347610536222</v>
      </c>
      <c r="I324" s="405">
        <v>2.5327954736826461</v>
      </c>
      <c r="J324" s="406"/>
    </row>
    <row r="325" spans="1:10">
      <c r="A325" s="404">
        <v>52810</v>
      </c>
      <c r="B325" s="405">
        <v>3.1995960423499481</v>
      </c>
      <c r="C325" s="405">
        <v>5.3205162182668033</v>
      </c>
      <c r="D325" s="405">
        <v>2.0032781299945372</v>
      </c>
      <c r="E325" s="396"/>
      <c r="F325" s="404">
        <v>52810</v>
      </c>
      <c r="G325" s="405">
        <v>4.021764681758131</v>
      </c>
      <c r="H325" s="405">
        <v>6.9137259885525255</v>
      </c>
      <c r="I325" s="405">
        <v>2.5336183687744178</v>
      </c>
      <c r="J325" s="406"/>
    </row>
    <row r="326" spans="1:10">
      <c r="A326" s="404">
        <v>52841</v>
      </c>
      <c r="B326" s="405">
        <v>3.2011240228897</v>
      </c>
      <c r="C326" s="405">
        <v>5.3235794680175506</v>
      </c>
      <c r="D326" s="405">
        <v>2.0039401326072284</v>
      </c>
      <c r="E326" s="396"/>
      <c r="F326" s="404">
        <v>52841</v>
      </c>
      <c r="G326" s="405">
        <v>4.023665396094227</v>
      </c>
      <c r="H326" s="405">
        <v>6.9177201051788755</v>
      </c>
      <c r="I326" s="405">
        <v>2.5344418595347649</v>
      </c>
      <c r="J326" s="406"/>
    </row>
    <row r="327" spans="1:10">
      <c r="A327" s="404">
        <v>52871</v>
      </c>
      <c r="B327" s="405">
        <v>3.2026531094878044</v>
      </c>
      <c r="C327" s="405">
        <v>5.326644935161049</v>
      </c>
      <c r="D327" s="405">
        <v>2.0046026144233524</v>
      </c>
      <c r="E327" s="396"/>
      <c r="F327" s="404">
        <v>52871</v>
      </c>
      <c r="G327" s="405">
        <v>4.0255674862992654</v>
      </c>
      <c r="H327" s="405">
        <v>6.9217171130240223</v>
      </c>
      <c r="I327" s="405">
        <v>2.5352659463948726</v>
      </c>
      <c r="J327" s="406"/>
    </row>
    <row r="328" spans="1:10">
      <c r="A328" s="404">
        <v>52902</v>
      </c>
      <c r="B328" s="405">
        <v>3.2041833029449052</v>
      </c>
      <c r="C328" s="405">
        <v>5.3297126213024049</v>
      </c>
      <c r="D328" s="405">
        <v>2.0052655757897897</v>
      </c>
      <c r="E328" s="396"/>
      <c r="F328" s="404">
        <v>52902</v>
      </c>
      <c r="G328" s="405">
        <v>4.0274709533691953</v>
      </c>
      <c r="H328" s="405">
        <v>6.9257170141808331</v>
      </c>
      <c r="I328" s="405">
        <v>2.5360906297862398</v>
      </c>
      <c r="J328" s="406"/>
    </row>
    <row r="329" spans="1:10">
      <c r="A329" s="404">
        <v>52932</v>
      </c>
      <c r="B329" s="405">
        <v>3.2057146040622229</v>
      </c>
      <c r="C329" s="405">
        <v>5.3327825280478818</v>
      </c>
      <c r="D329" s="405">
        <v>2.0059290170536723</v>
      </c>
      <c r="E329" s="396"/>
      <c r="F329" s="404">
        <v>52932</v>
      </c>
      <c r="G329" s="405">
        <v>4.0293757983006877</v>
      </c>
      <c r="H329" s="405">
        <v>6.9297198107436877</v>
      </c>
      <c r="I329" s="405">
        <v>2.5369159101406771</v>
      </c>
      <c r="J329" s="406"/>
    </row>
    <row r="330" spans="1:10">
      <c r="A330" s="404">
        <v>52963</v>
      </c>
      <c r="B330" s="405">
        <v>3.2072470136415578</v>
      </c>
      <c r="C330" s="405">
        <v>5.3314507249769214</v>
      </c>
      <c r="D330" s="405">
        <v>2.0127360305934978</v>
      </c>
      <c r="E330" s="396"/>
      <c r="F330" s="404">
        <v>52963</v>
      </c>
      <c r="G330" s="405">
        <v>4.0312820220911334</v>
      </c>
      <c r="H330" s="405">
        <v>6.9018986927609376</v>
      </c>
      <c r="I330" s="405">
        <v>2.5453834186491608</v>
      </c>
      <c r="J330" s="406"/>
    </row>
    <row r="331" spans="1:10">
      <c r="A331" s="404">
        <v>52994</v>
      </c>
      <c r="B331" s="405">
        <v>3.2082645735241684</v>
      </c>
      <c r="C331" s="405">
        <v>5.3334885833400731</v>
      </c>
      <c r="D331" s="405">
        <v>2.0131798424243139</v>
      </c>
      <c r="E331" s="396"/>
      <c r="F331" s="404">
        <v>52994</v>
      </c>
      <c r="G331" s="405">
        <v>4.0325478043484315</v>
      </c>
      <c r="H331" s="405">
        <v>6.9045432909065942</v>
      </c>
      <c r="I331" s="405">
        <v>2.5459354934219838</v>
      </c>
      <c r="J331" s="406"/>
    </row>
    <row r="332" spans="1:10">
      <c r="A332" s="404">
        <v>53022</v>
      </c>
      <c r="B332" s="405">
        <v>3.2092826221615987</v>
      </c>
      <c r="C332" s="405">
        <v>5.3355274205282672</v>
      </c>
      <c r="D332" s="405">
        <v>2.0136238674270279</v>
      </c>
      <c r="E332" s="396"/>
      <c r="F332" s="404">
        <v>53022</v>
      </c>
      <c r="G332" s="405">
        <v>4.0338141945868307</v>
      </c>
      <c r="H332" s="405">
        <v>6.9071891593068182</v>
      </c>
      <c r="I332" s="405">
        <v>2.5464878333676091</v>
      </c>
      <c r="J332" s="406"/>
    </row>
    <row r="333" spans="1:10">
      <c r="A333" s="404">
        <v>53053</v>
      </c>
      <c r="B333" s="405">
        <v>3.2103011597886075</v>
      </c>
      <c r="C333" s="405">
        <v>5.3375672370116565</v>
      </c>
      <c r="D333" s="405">
        <v>2.0140681057040299</v>
      </c>
      <c r="E333" s="396"/>
      <c r="F333" s="404">
        <v>53053</v>
      </c>
      <c r="G333" s="405">
        <v>4.0350811930983586</v>
      </c>
      <c r="H333" s="405">
        <v>6.9098362985717419</v>
      </c>
      <c r="I333" s="405">
        <v>2.5470404386134051</v>
      </c>
      <c r="J333" s="406"/>
    </row>
    <row r="334" spans="1:10">
      <c r="A334" s="404">
        <v>53083</v>
      </c>
      <c r="B334" s="405">
        <v>3.2113201866400658</v>
      </c>
      <c r="C334" s="405">
        <v>5.339608033260614</v>
      </c>
      <c r="D334" s="405">
        <v>2.0145125573577611</v>
      </c>
      <c r="E334" s="396"/>
      <c r="F334" s="404">
        <v>53083</v>
      </c>
      <c r="G334" s="405">
        <v>4.0363488001751806</v>
      </c>
      <c r="H334" s="405">
        <v>6.9124847093117845</v>
      </c>
      <c r="I334" s="405">
        <v>2.5475933092868011</v>
      </c>
      <c r="J334" s="406"/>
    </row>
    <row r="335" spans="1:10">
      <c r="A335" s="404">
        <v>53114</v>
      </c>
      <c r="B335" s="405">
        <v>3.2123397029509606</v>
      </c>
      <c r="C335" s="405">
        <v>5.3416498097457437</v>
      </c>
      <c r="D335" s="405">
        <v>2.0149572224907102</v>
      </c>
      <c r="E335" s="396"/>
      <c r="F335" s="404">
        <v>53114</v>
      </c>
      <c r="G335" s="405">
        <v>4.0376170161096026</v>
      </c>
      <c r="H335" s="405">
        <v>6.9151343921376647</v>
      </c>
      <c r="I335" s="405">
        <v>2.5481464455152869</v>
      </c>
      <c r="J335" s="406"/>
    </row>
    <row r="336" spans="1:10">
      <c r="A336" s="404">
        <v>53144</v>
      </c>
      <c r="B336" s="405">
        <v>3.2133597089563857</v>
      </c>
      <c r="C336" s="405">
        <v>5.343692566937869</v>
      </c>
      <c r="D336" s="405">
        <v>2.0154021012054155</v>
      </c>
      <c r="E336" s="396"/>
      <c r="F336" s="404">
        <v>53144</v>
      </c>
      <c r="G336" s="405">
        <v>4.0388858411940722</v>
      </c>
      <c r="H336" s="405">
        <v>6.9177853476603897</v>
      </c>
      <c r="I336" s="405">
        <v>2.5486998474264153</v>
      </c>
      <c r="J336" s="406"/>
    </row>
    <row r="337" spans="1:10">
      <c r="A337" s="404">
        <v>53175</v>
      </c>
      <c r="B337" s="405">
        <v>3.2143802048915546</v>
      </c>
      <c r="C337" s="405">
        <v>5.3457363053080487</v>
      </c>
      <c r="D337" s="405">
        <v>2.0158471936044648</v>
      </c>
      <c r="E337" s="396"/>
      <c r="F337" s="404">
        <v>53175</v>
      </c>
      <c r="G337" s="405">
        <v>4.0401552757211752</v>
      </c>
      <c r="H337" s="405">
        <v>6.9204375764912607</v>
      </c>
      <c r="I337" s="405">
        <v>2.5492535151477971</v>
      </c>
      <c r="J337" s="406"/>
    </row>
    <row r="338" spans="1:10">
      <c r="A338" s="404">
        <v>53206</v>
      </c>
      <c r="B338" s="405">
        <v>3.2154011909917894</v>
      </c>
      <c r="C338" s="405">
        <v>5.3477810253275582</v>
      </c>
      <c r="D338" s="405">
        <v>2.0162924997904952</v>
      </c>
      <c r="E338" s="396"/>
      <c r="F338" s="404">
        <v>53206</v>
      </c>
      <c r="G338" s="405">
        <v>4.0414253199836407</v>
      </c>
      <c r="H338" s="405">
        <v>6.9230910792418747</v>
      </c>
      <c r="I338" s="405">
        <v>2.5498074488071074</v>
      </c>
      <c r="J338" s="406"/>
    </row>
    <row r="339" spans="1:10">
      <c r="A339" s="404">
        <v>53236</v>
      </c>
      <c r="B339" s="405">
        <v>3.2164226674925267</v>
      </c>
      <c r="C339" s="405">
        <v>5.3498267274679083</v>
      </c>
      <c r="D339" s="405">
        <v>2.0167380198661924</v>
      </c>
      <c r="E339" s="396"/>
      <c r="F339" s="404">
        <v>53236</v>
      </c>
      <c r="G339" s="405">
        <v>4.0426959742743378</v>
      </c>
      <c r="H339" s="405">
        <v>6.9257458565241228</v>
      </c>
      <c r="I339" s="405">
        <v>2.5503616485320828</v>
      </c>
      <c r="J339" s="406"/>
    </row>
    <row r="340" spans="1:10">
      <c r="A340" s="404">
        <v>53267</v>
      </c>
      <c r="B340" s="405">
        <v>3.2174446346293148</v>
      </c>
      <c r="C340" s="405">
        <v>5.3518734122008276</v>
      </c>
      <c r="D340" s="405">
        <v>2.0171837539342929</v>
      </c>
      <c r="E340" s="396"/>
      <c r="F340" s="404">
        <v>53267</v>
      </c>
      <c r="G340" s="405">
        <v>4.0439672388862729</v>
      </c>
      <c r="H340" s="405">
        <v>6.9284019089501863</v>
      </c>
      <c r="I340" s="405">
        <v>2.5509161144505179</v>
      </c>
      <c r="J340" s="406"/>
    </row>
    <row r="341" spans="1:10">
      <c r="A341" s="404">
        <v>53297</v>
      </c>
      <c r="B341" s="405">
        <v>3.2184670926378169</v>
      </c>
      <c r="C341" s="405">
        <v>5.3539210799982762</v>
      </c>
      <c r="D341" s="405">
        <v>2.0176297020975813</v>
      </c>
      <c r="E341" s="396"/>
      <c r="F341" s="404">
        <v>53297</v>
      </c>
      <c r="G341" s="405">
        <v>4.0452391141125981</v>
      </c>
      <c r="H341" s="405">
        <v>6.9310592371325432</v>
      </c>
      <c r="I341" s="405">
        <v>2.5514708466902722</v>
      </c>
      <c r="J341" s="406"/>
    </row>
    <row r="342" spans="1:10">
      <c r="A342" s="404">
        <v>53328</v>
      </c>
      <c r="B342" s="405">
        <v>3.2194900417538088</v>
      </c>
      <c r="C342" s="405">
        <v>5.3789124949771718</v>
      </c>
      <c r="D342" s="405">
        <v>2.0314852213016459</v>
      </c>
      <c r="E342" s="396"/>
      <c r="F342" s="404">
        <v>53328</v>
      </c>
      <c r="G342" s="405">
        <v>4.0465116002466024</v>
      </c>
      <c r="H342" s="405">
        <v>6.9160191972275449</v>
      </c>
      <c r="I342" s="405">
        <v>2.5687062651397108</v>
      </c>
      <c r="J342" s="406"/>
    </row>
    <row r="343" spans="1:10">
      <c r="A343" s="404">
        <v>53359</v>
      </c>
      <c r="B343" s="405">
        <v>3.2200584416345022</v>
      </c>
      <c r="C343" s="405">
        <v>5.3800569447314421</v>
      </c>
      <c r="D343" s="405">
        <v>2.03173670772911</v>
      </c>
      <c r="E343" s="396"/>
      <c r="F343" s="404">
        <v>53359</v>
      </c>
      <c r="G343" s="405">
        <v>4.047218654933336</v>
      </c>
      <c r="H343" s="405">
        <v>6.9174917248702554</v>
      </c>
      <c r="I343" s="405">
        <v>2.5690190988738966</v>
      </c>
      <c r="J343" s="406"/>
    </row>
    <row r="344" spans="1:10">
      <c r="A344" s="404">
        <v>53387</v>
      </c>
      <c r="B344" s="405">
        <v>3.2206269931421643</v>
      </c>
      <c r="C344" s="405">
        <v>5.3812016997803722</v>
      </c>
      <c r="D344" s="405">
        <v>2.0319882612433662</v>
      </c>
      <c r="E344" s="396"/>
      <c r="F344" s="404">
        <v>53387</v>
      </c>
      <c r="G344" s="405">
        <v>4.0479258982347437</v>
      </c>
      <c r="H344" s="405">
        <v>6.9189646453260352</v>
      </c>
      <c r="I344" s="405">
        <v>2.5693320160599487</v>
      </c>
      <c r="J344" s="406"/>
    </row>
    <row r="345" spans="1:10">
      <c r="A345" s="404">
        <v>53418</v>
      </c>
      <c r="B345" s="405">
        <v>3.221195696317241</v>
      </c>
      <c r="C345" s="405">
        <v>5.3823467602053965</v>
      </c>
      <c r="D345" s="405">
        <v>2.03223988186231</v>
      </c>
      <c r="E345" s="396"/>
      <c r="F345" s="404">
        <v>53418</v>
      </c>
      <c r="G345" s="405">
        <v>4.0486333302011399</v>
      </c>
      <c r="H345" s="405">
        <v>6.9204379586996705</v>
      </c>
      <c r="I345" s="405">
        <v>2.5696450167201283</v>
      </c>
      <c r="J345" s="406"/>
    </row>
    <row r="346" spans="1:10">
      <c r="A346" s="404">
        <v>53448</v>
      </c>
      <c r="B346" s="405">
        <v>3.2217645512001933</v>
      </c>
      <c r="C346" s="405">
        <v>5.3834921260879804</v>
      </c>
      <c r="D346" s="405">
        <v>2.0324915696038426</v>
      </c>
      <c r="E346" s="396"/>
      <c r="F346" s="404">
        <v>53448</v>
      </c>
      <c r="G346" s="405">
        <v>4.0493409508828559</v>
      </c>
      <c r="H346" s="405">
        <v>6.9219116650959815</v>
      </c>
      <c r="I346" s="405">
        <v>2.5699581008767032</v>
      </c>
      <c r="J346" s="406"/>
    </row>
    <row r="347" spans="1:10">
      <c r="A347" s="404">
        <v>53479</v>
      </c>
      <c r="B347" s="405">
        <v>3.2223335578314911</v>
      </c>
      <c r="C347" s="405">
        <v>5.3846377975096082</v>
      </c>
      <c r="D347" s="405">
        <v>2.0327433244858701</v>
      </c>
      <c r="E347" s="396"/>
      <c r="F347" s="404">
        <v>53479</v>
      </c>
      <c r="G347" s="405">
        <v>4.0500487603302302</v>
      </c>
      <c r="H347" s="405">
        <v>6.9233857646198054</v>
      </c>
      <c r="I347" s="405">
        <v>2.5702712685519473</v>
      </c>
      <c r="J347" s="406"/>
    </row>
    <row r="348" spans="1:10">
      <c r="A348" s="404">
        <v>53509</v>
      </c>
      <c r="B348" s="405">
        <v>3.222902716251614</v>
      </c>
      <c r="C348" s="405">
        <v>5.3857837745517871</v>
      </c>
      <c r="D348" s="405">
        <v>2.0329951465263028</v>
      </c>
      <c r="E348" s="396"/>
      <c r="F348" s="404">
        <v>53509</v>
      </c>
      <c r="G348" s="405">
        <v>4.0507567585936206</v>
      </c>
      <c r="H348" s="405">
        <v>6.9248602573760136</v>
      </c>
      <c r="I348" s="405">
        <v>2.5705845197681394</v>
      </c>
      <c r="J348" s="406"/>
    </row>
    <row r="349" spans="1:10">
      <c r="A349" s="404">
        <v>53540</v>
      </c>
      <c r="B349" s="405">
        <v>3.2234720265010539</v>
      </c>
      <c r="C349" s="405">
        <v>5.386930057296043</v>
      </c>
      <c r="D349" s="405">
        <v>2.0332470357430559</v>
      </c>
      <c r="E349" s="396"/>
      <c r="F349" s="404">
        <v>53540</v>
      </c>
      <c r="G349" s="405">
        <v>4.051464945723394</v>
      </c>
      <c r="H349" s="405">
        <v>6.92633514346951</v>
      </c>
      <c r="I349" s="405">
        <v>2.5708978545475656</v>
      </c>
      <c r="J349" s="406"/>
    </row>
    <row r="350" spans="1:10">
      <c r="A350" s="404">
        <v>53571</v>
      </c>
      <c r="B350" s="405">
        <v>3.2240414886203128</v>
      </c>
      <c r="C350" s="405">
        <v>5.3880766458239258</v>
      </c>
      <c r="D350" s="405">
        <v>2.0334989921540489</v>
      </c>
      <c r="E350" s="396"/>
      <c r="F350" s="404">
        <v>53571</v>
      </c>
      <c r="G350" s="405">
        <v>4.0521733217699341</v>
      </c>
      <c r="H350" s="405">
        <v>6.9278104230052175</v>
      </c>
      <c r="I350" s="405">
        <v>2.5712112729125169</v>
      </c>
      <c r="J350" s="406"/>
    </row>
    <row r="351" spans="1:10">
      <c r="A351" s="404">
        <v>53601</v>
      </c>
      <c r="B351" s="405">
        <v>3.2246111026499049</v>
      </c>
      <c r="C351" s="405">
        <v>5.3892235402170083</v>
      </c>
      <c r="D351" s="405">
        <v>2.0337510157772081</v>
      </c>
      <c r="E351" s="396"/>
      <c r="F351" s="404">
        <v>53601</v>
      </c>
      <c r="G351" s="405">
        <v>4.052881886783636</v>
      </c>
      <c r="H351" s="405">
        <v>6.9292860960880924</v>
      </c>
      <c r="I351" s="405">
        <v>2.5715247748852912</v>
      </c>
      <c r="J351" s="406"/>
    </row>
    <row r="352" spans="1:10">
      <c r="A352" s="404">
        <v>53632</v>
      </c>
      <c r="B352" s="405">
        <v>3.2251808686303516</v>
      </c>
      <c r="C352" s="405">
        <v>5.3903707405568797</v>
      </c>
      <c r="D352" s="405">
        <v>2.0340031066304611</v>
      </c>
      <c r="E352" s="396"/>
      <c r="F352" s="404">
        <v>53632</v>
      </c>
      <c r="G352" s="405">
        <v>4.0535906408149085</v>
      </c>
      <c r="H352" s="405">
        <v>6.9307621628231191</v>
      </c>
      <c r="I352" s="405">
        <v>2.5718383604881909</v>
      </c>
      <c r="J352" s="406"/>
    </row>
    <row r="353" spans="1:10">
      <c r="A353" s="404">
        <v>53662</v>
      </c>
      <c r="B353" s="405">
        <v>3.2257507866021884</v>
      </c>
      <c r="C353" s="405">
        <v>5.3915182469251581</v>
      </c>
      <c r="D353" s="405">
        <v>2.034255264731744</v>
      </c>
      <c r="E353" s="396"/>
      <c r="F353" s="404">
        <v>53662</v>
      </c>
      <c r="G353" s="405">
        <v>4.0542995839141742</v>
      </c>
      <c r="H353" s="405">
        <v>6.932238623315305</v>
      </c>
      <c r="I353" s="405">
        <v>2.5721520297435259</v>
      </c>
      <c r="J353" s="406"/>
    </row>
    <row r="354" spans="1:10">
      <c r="A354" s="404">
        <v>53693</v>
      </c>
      <c r="B354" s="405">
        <v>3.2263208566059616</v>
      </c>
      <c r="C354" s="405">
        <v>5.4013944063647736</v>
      </c>
      <c r="D354" s="405">
        <v>2.0437018295386933</v>
      </c>
      <c r="E354" s="396"/>
      <c r="F354" s="404">
        <v>53693</v>
      </c>
      <c r="G354" s="405">
        <v>4.0550087161318702</v>
      </c>
      <c r="H354" s="405">
        <v>6.8967363480730626</v>
      </c>
      <c r="I354" s="405">
        <v>2.5839029785863348</v>
      </c>
      <c r="J354" s="406"/>
    </row>
    <row r="355" spans="1:10">
      <c r="A355" s="404">
        <v>53724</v>
      </c>
      <c r="B355" s="405">
        <v>3.2275143500870156</v>
      </c>
      <c r="C355" s="405">
        <v>5.4038023297258295</v>
      </c>
      <c r="D355" s="405">
        <v>2.0442350198850381</v>
      </c>
      <c r="E355" s="396"/>
      <c r="F355" s="404">
        <v>53724</v>
      </c>
      <c r="G355" s="405">
        <v>4.0564933490250645</v>
      </c>
      <c r="H355" s="405">
        <v>6.8998076302763192</v>
      </c>
      <c r="I355" s="405">
        <v>2.5845662347658473</v>
      </c>
      <c r="J355" s="406"/>
    </row>
    <row r="356" spans="1:10">
      <c r="A356" s="404">
        <v>53752</v>
      </c>
      <c r="B356" s="405">
        <v>3.2287085099428428</v>
      </c>
      <c r="C356" s="405">
        <v>5.4062115975260561</v>
      </c>
      <c r="D356" s="405">
        <v>2.0447685079327118</v>
      </c>
      <c r="E356" s="396"/>
      <c r="F356" s="404">
        <v>53752</v>
      </c>
      <c r="G356" s="405">
        <v>4.0579788108477199</v>
      </c>
      <c r="H356" s="405">
        <v>6.9028806272983116</v>
      </c>
      <c r="I356" s="405">
        <v>2.5852298612676052</v>
      </c>
      <c r="J356" s="406"/>
    </row>
    <row r="357" spans="1:10">
      <c r="A357" s="404">
        <v>53783</v>
      </c>
      <c r="B357" s="405">
        <v>3.2299033365455081</v>
      </c>
      <c r="C357" s="405">
        <v>5.4086222105161053</v>
      </c>
      <c r="D357" s="405">
        <v>2.0453022938479344</v>
      </c>
      <c r="E357" s="396"/>
      <c r="F357" s="404">
        <v>53783</v>
      </c>
      <c r="G357" s="405">
        <v>4.0594651020626618</v>
      </c>
      <c r="H357" s="405">
        <v>6.9059553400964937</v>
      </c>
      <c r="I357" s="405">
        <v>2.585893858298375</v>
      </c>
      <c r="J357" s="406"/>
    </row>
    <row r="358" spans="1:10">
      <c r="A358" s="404">
        <v>53813</v>
      </c>
      <c r="B358" s="405">
        <v>3.2310988302672818</v>
      </c>
      <c r="C358" s="405">
        <v>5.4110341694470527</v>
      </c>
      <c r="D358" s="405">
        <v>2.0458363777970163</v>
      </c>
      <c r="E358" s="396"/>
      <c r="F358" s="404">
        <v>53813</v>
      </c>
      <c r="G358" s="405">
        <v>4.060952223132972</v>
      </c>
      <c r="H358" s="405">
        <v>6.9090317696288475</v>
      </c>
      <c r="I358" s="405">
        <v>2.5865582260650379</v>
      </c>
      <c r="J358" s="406"/>
    </row>
    <row r="359" spans="1:10">
      <c r="A359" s="404">
        <v>53844</v>
      </c>
      <c r="B359" s="405">
        <v>3.2322949914806429</v>
      </c>
      <c r="C359" s="405">
        <v>5.413447475070388</v>
      </c>
      <c r="D359" s="405">
        <v>2.0463707599463619</v>
      </c>
      <c r="E359" s="396"/>
      <c r="F359" s="404">
        <v>53844</v>
      </c>
      <c r="G359" s="405">
        <v>4.0624401745219911</v>
      </c>
      <c r="H359" s="405">
        <v>6.9121099168538978</v>
      </c>
      <c r="I359" s="405">
        <v>2.5872229647745901</v>
      </c>
      <c r="J359" s="406"/>
    </row>
    <row r="360" spans="1:10">
      <c r="A360" s="404">
        <v>53874</v>
      </c>
      <c r="B360" s="405">
        <v>3.233491820558279</v>
      </c>
      <c r="C360" s="405">
        <v>5.4158621281380244</v>
      </c>
      <c r="D360" s="405">
        <v>2.0469054404624685</v>
      </c>
      <c r="E360" s="396"/>
      <c r="F360" s="404">
        <v>53874</v>
      </c>
      <c r="G360" s="405">
        <v>4.0639289566933199</v>
      </c>
      <c r="H360" s="405">
        <v>6.9151897827306996</v>
      </c>
      <c r="I360" s="405">
        <v>2.5878880746341437</v>
      </c>
      <c r="J360" s="406"/>
    </row>
    <row r="361" spans="1:10">
      <c r="A361" s="404">
        <v>53905</v>
      </c>
      <c r="B361" s="405">
        <v>3.2346893178730856</v>
      </c>
      <c r="C361" s="405">
        <v>5.418278129402295</v>
      </c>
      <c r="D361" s="405">
        <v>2.0474404195119265</v>
      </c>
      <c r="E361" s="396"/>
      <c r="F361" s="404">
        <v>53905</v>
      </c>
      <c r="G361" s="405">
        <v>4.0654185701108165</v>
      </c>
      <c r="H361" s="405">
        <v>6.9182713682188437</v>
      </c>
      <c r="I361" s="405">
        <v>2.5885535558509272</v>
      </c>
      <c r="J361" s="406"/>
    </row>
    <row r="362" spans="1:10">
      <c r="A362" s="404">
        <v>53936</v>
      </c>
      <c r="B362" s="405">
        <v>3.235887483798165</v>
      </c>
      <c r="C362" s="405">
        <v>5.420695479615949</v>
      </c>
      <c r="D362" s="405">
        <v>2.0479756972614176</v>
      </c>
      <c r="E362" s="396"/>
      <c r="F362" s="404">
        <v>53936</v>
      </c>
      <c r="G362" s="405">
        <v>4.0669090152385996</v>
      </c>
      <c r="H362" s="405">
        <v>6.9213546742784589</v>
      </c>
      <c r="I362" s="405">
        <v>2.5892194086322826</v>
      </c>
      <c r="J362" s="406"/>
    </row>
    <row r="363" spans="1:10">
      <c r="A363" s="404">
        <v>53966</v>
      </c>
      <c r="B363" s="405">
        <v>3.2370863187068295</v>
      </c>
      <c r="C363" s="405">
        <v>5.4231141795321589</v>
      </c>
      <c r="D363" s="405">
        <v>2.0485112738777187</v>
      </c>
      <c r="E363" s="396"/>
      <c r="F363" s="404">
        <v>53966</v>
      </c>
      <c r="G363" s="405">
        <v>4.0684002925410461</v>
      </c>
      <c r="H363" s="405">
        <v>6.9244397018702069</v>
      </c>
      <c r="I363" s="405">
        <v>2.5898856331856708</v>
      </c>
      <c r="J363" s="406"/>
    </row>
    <row r="364" spans="1:10">
      <c r="A364" s="404">
        <v>53997</v>
      </c>
      <c r="B364" s="405">
        <v>3.2382858229725979</v>
      </c>
      <c r="C364" s="405">
        <v>5.4255342299045175</v>
      </c>
      <c r="D364" s="405">
        <v>2.0490471495276985</v>
      </c>
      <c r="E364" s="396"/>
      <c r="F364" s="404">
        <v>53997</v>
      </c>
      <c r="G364" s="405">
        <v>4.0698924024827905</v>
      </c>
      <c r="H364" s="405">
        <v>6.9275264519552877</v>
      </c>
      <c r="I364" s="405">
        <v>2.5905522297186656</v>
      </c>
      <c r="J364" s="406"/>
    </row>
    <row r="365" spans="1:10">
      <c r="A365" s="404">
        <v>54027</v>
      </c>
      <c r="B365" s="405">
        <v>3.2394859969692007</v>
      </c>
      <c r="C365" s="405">
        <v>5.4279556314870376</v>
      </c>
      <c r="D365" s="405">
        <v>2.0495833243783199</v>
      </c>
      <c r="E365" s="396"/>
      <c r="F365" s="404">
        <v>54027</v>
      </c>
      <c r="G365" s="405">
        <v>4.0713853455287303</v>
      </c>
      <c r="H365" s="405">
        <v>6.9306149254954379</v>
      </c>
      <c r="I365" s="405">
        <v>2.5912191984389583</v>
      </c>
      <c r="J365" s="406"/>
    </row>
    <row r="366" spans="1:10">
      <c r="A366" s="404">
        <v>54058</v>
      </c>
      <c r="B366" s="405">
        <v>3.2406868410705743</v>
      </c>
      <c r="C366" s="405">
        <v>5.4371635811082477</v>
      </c>
      <c r="D366" s="405">
        <v>2.0580193143456582</v>
      </c>
      <c r="E366" s="396"/>
      <c r="F366" s="404">
        <v>54058</v>
      </c>
      <c r="G366" s="405">
        <v>4.0728791221440179</v>
      </c>
      <c r="H366" s="405">
        <v>6.8859937294203322</v>
      </c>
      <c r="I366" s="405">
        <v>2.601713053990736</v>
      </c>
      <c r="J366" s="406"/>
    </row>
    <row r="367" spans="1:10">
      <c r="A367" s="404">
        <v>54089</v>
      </c>
      <c r="B367" s="405">
        <v>3.2422385805880118</v>
      </c>
      <c r="C367" s="405">
        <v>5.4402991736584632</v>
      </c>
      <c r="D367" s="405">
        <v>2.0587182464944465</v>
      </c>
      <c r="E367" s="396"/>
      <c r="F367" s="404">
        <v>54089</v>
      </c>
      <c r="G367" s="405">
        <v>4.0748093911951928</v>
      </c>
      <c r="H367" s="405">
        <v>6.8899525016744185</v>
      </c>
      <c r="I367" s="405">
        <v>2.6025824828352793</v>
      </c>
      <c r="J367" s="406"/>
    </row>
    <row r="368" spans="1:10">
      <c r="A368" s="404">
        <v>54118</v>
      </c>
      <c r="B368" s="405">
        <v>3.2437914390462037</v>
      </c>
      <c r="C368" s="405">
        <v>5.4434370272468584</v>
      </c>
      <c r="D368" s="405">
        <v>2.0594176826348245</v>
      </c>
      <c r="E368" s="396"/>
      <c r="F368" s="404">
        <v>54118</v>
      </c>
      <c r="G368" s="405">
        <v>4.0767410521402292</v>
      </c>
      <c r="H368" s="405">
        <v>6.8939141285516943</v>
      </c>
      <c r="I368" s="405">
        <v>2.6034525386145342</v>
      </c>
      <c r="J368" s="406"/>
    </row>
    <row r="369" spans="1:10">
      <c r="A369" s="404">
        <v>54149</v>
      </c>
      <c r="B369" s="405">
        <v>3.2453454172520058</v>
      </c>
      <c r="C369" s="405">
        <v>5.4465771435038413</v>
      </c>
      <c r="D369" s="405">
        <v>2.0601176231302141</v>
      </c>
      <c r="E369" s="396"/>
      <c r="F369" s="404">
        <v>54149</v>
      </c>
      <c r="G369" s="405">
        <v>4.0786741059828051</v>
      </c>
      <c r="H369" s="405">
        <v>6.8978786121105973</v>
      </c>
      <c r="I369" s="405">
        <v>2.6043232217805756</v>
      </c>
      <c r="J369" s="406"/>
    </row>
    <row r="370" spans="1:10">
      <c r="A370" s="404">
        <v>54179</v>
      </c>
      <c r="B370" s="405">
        <v>3.246900516012853</v>
      </c>
      <c r="C370" s="405">
        <v>5.4497195240609928</v>
      </c>
      <c r="D370" s="405">
        <v>2.0608180683443003</v>
      </c>
      <c r="E370" s="396"/>
      <c r="F370" s="404">
        <v>54179</v>
      </c>
      <c r="G370" s="405">
        <v>4.0806085537273216</v>
      </c>
      <c r="H370" s="405">
        <v>6.9018459544110442</v>
      </c>
      <c r="I370" s="405">
        <v>2.6051945327858057</v>
      </c>
      <c r="J370" s="406"/>
    </row>
    <row r="371" spans="1:10">
      <c r="A371" s="404">
        <v>54210</v>
      </c>
      <c r="B371" s="405">
        <v>3.2484567361367649</v>
      </c>
      <c r="C371" s="405">
        <v>5.4528641705510763</v>
      </c>
      <c r="D371" s="405">
        <v>2.0615190186410288</v>
      </c>
      <c r="E371" s="396"/>
      <c r="F371" s="404">
        <v>54210</v>
      </c>
      <c r="G371" s="405">
        <v>4.0825443963789043</v>
      </c>
      <c r="H371" s="405">
        <v>6.9058161575144403</v>
      </c>
      <c r="I371" s="405">
        <v>2.6060664720829507</v>
      </c>
      <c r="J371" s="406"/>
    </row>
    <row r="372" spans="1:10">
      <c r="A372" s="404">
        <v>54240</v>
      </c>
      <c r="B372" s="405">
        <v>3.2500140784323426</v>
      </c>
      <c r="C372" s="405">
        <v>5.4560110846080274</v>
      </c>
      <c r="D372" s="405">
        <v>2.0622204743846089</v>
      </c>
      <c r="E372" s="396"/>
      <c r="F372" s="404">
        <v>54240</v>
      </c>
      <c r="G372" s="405">
        <v>4.0844816349434057</v>
      </c>
      <c r="H372" s="405">
        <v>6.909789223483676</v>
      </c>
      <c r="I372" s="405">
        <v>2.6069390401250656</v>
      </c>
      <c r="J372" s="406"/>
    </row>
    <row r="373" spans="1:10">
      <c r="A373" s="404">
        <v>54271</v>
      </c>
      <c r="B373" s="405">
        <v>3.2515725437087717</v>
      </c>
      <c r="C373" s="405">
        <v>5.4591602678669595</v>
      </c>
      <c r="D373" s="405">
        <v>2.0629224359395129</v>
      </c>
      <c r="E373" s="396"/>
      <c r="F373" s="404">
        <v>54271</v>
      </c>
      <c r="G373" s="405">
        <v>4.0864202704274</v>
      </c>
      <c r="H373" s="405">
        <v>6.9137651543831291</v>
      </c>
      <c r="I373" s="405">
        <v>2.6078122373655299</v>
      </c>
      <c r="J373" s="406"/>
    </row>
    <row r="374" spans="1:10">
      <c r="A374" s="404">
        <v>54302</v>
      </c>
      <c r="B374" s="405">
        <v>3.2531321327758187</v>
      </c>
      <c r="C374" s="405">
        <v>5.4623117219641699</v>
      </c>
      <c r="D374" s="405">
        <v>2.0636249036704748</v>
      </c>
      <c r="E374" s="396"/>
      <c r="F374" s="404">
        <v>54302</v>
      </c>
      <c r="G374" s="405">
        <v>4.0883603038381899</v>
      </c>
      <c r="H374" s="405">
        <v>6.9177439522786655</v>
      </c>
      <c r="I374" s="405">
        <v>2.6086860642580509</v>
      </c>
      <c r="J374" s="406"/>
    </row>
    <row r="375" spans="1:10">
      <c r="A375" s="404">
        <v>54332</v>
      </c>
      <c r="B375" s="405">
        <v>3.2546928464438372</v>
      </c>
      <c r="C375" s="405">
        <v>5.4654654485371292</v>
      </c>
      <c r="D375" s="405">
        <v>2.0643278779424925</v>
      </c>
      <c r="E375" s="396"/>
      <c r="F375" s="404">
        <v>54332</v>
      </c>
      <c r="G375" s="405">
        <v>4.0903017361838039</v>
      </c>
      <c r="H375" s="405">
        <v>6.9217256192376437</v>
      </c>
      <c r="I375" s="405">
        <v>2.6095605212566637</v>
      </c>
      <c r="J375" s="406"/>
    </row>
    <row r="376" spans="1:10">
      <c r="A376" s="404">
        <v>54363</v>
      </c>
      <c r="B376" s="405">
        <v>3.2562546855237615</v>
      </c>
      <c r="C376" s="405">
        <v>5.4686214492244973</v>
      </c>
      <c r="D376" s="405">
        <v>2.0650313591208258</v>
      </c>
      <c r="E376" s="396"/>
      <c r="F376" s="404">
        <v>54363</v>
      </c>
      <c r="G376" s="405">
        <v>4.0922445684729967</v>
      </c>
      <c r="H376" s="405">
        <v>6.9257101573289104</v>
      </c>
      <c r="I376" s="405">
        <v>2.6104356088157292</v>
      </c>
      <c r="J376" s="406"/>
    </row>
    <row r="377" spans="1:10">
      <c r="A377" s="404">
        <v>54393</v>
      </c>
      <c r="B377" s="405">
        <v>3.2578176508271142</v>
      </c>
      <c r="C377" s="405">
        <v>5.4717797256661065</v>
      </c>
      <c r="D377" s="405">
        <v>2.0657353475709987</v>
      </c>
      <c r="E377" s="396"/>
      <c r="F377" s="404">
        <v>54393</v>
      </c>
      <c r="G377" s="405">
        <v>4.0941888017152515</v>
      </c>
      <c r="H377" s="405">
        <v>6.9296975686228031</v>
      </c>
      <c r="I377" s="405">
        <v>2.6113113273899389</v>
      </c>
      <c r="J377" s="406"/>
    </row>
    <row r="378" spans="1:10">
      <c r="A378" s="404">
        <v>54424</v>
      </c>
      <c r="B378" s="405">
        <v>3.259381743166001</v>
      </c>
      <c r="C378" s="405">
        <v>5.4633078469642458</v>
      </c>
      <c r="D378" s="405">
        <v>2.0661869188848474</v>
      </c>
      <c r="E378" s="396"/>
      <c r="F378" s="404">
        <v>54424</v>
      </c>
      <c r="G378" s="405">
        <v>4.0961344369207779</v>
      </c>
      <c r="H378" s="405">
        <v>6.8899912045324054</v>
      </c>
      <c r="I378" s="405">
        <v>2.6118730544850632</v>
      </c>
      <c r="J378" s="406"/>
    </row>
    <row r="379" spans="1:10">
      <c r="A379" s="404">
        <v>54455</v>
      </c>
      <c r="B379" s="405">
        <v>3.2608147370109037</v>
      </c>
      <c r="C379" s="405">
        <v>5.466195811300099</v>
      </c>
      <c r="D379" s="405">
        <v>2.0668321988148906</v>
      </c>
      <c r="E379" s="396"/>
      <c r="F379" s="404">
        <v>54455</v>
      </c>
      <c r="G379" s="405">
        <v>4.0979169936181199</v>
      </c>
      <c r="H379" s="405">
        <v>6.8936181874769842</v>
      </c>
      <c r="I379" s="405">
        <v>2.6126757432509993</v>
      </c>
      <c r="J379" s="406"/>
    </row>
    <row r="380" spans="1:10">
      <c r="A380" s="404">
        <v>54483</v>
      </c>
      <c r="B380" s="405">
        <v>3.2622486768783405</v>
      </c>
      <c r="C380" s="405">
        <v>5.4690856821893883</v>
      </c>
      <c r="D380" s="405">
        <v>2.0674779047407306</v>
      </c>
      <c r="E380" s="396"/>
      <c r="F380" s="404">
        <v>54483</v>
      </c>
      <c r="G380" s="405">
        <v>4.0997007271096333</v>
      </c>
      <c r="H380" s="405">
        <v>6.8972475648544558</v>
      </c>
      <c r="I380" s="405">
        <v>2.6134789619296521</v>
      </c>
      <c r="J380" s="406"/>
    </row>
    <row r="381" spans="1:10">
      <c r="A381" s="404">
        <v>54514</v>
      </c>
      <c r="B381" s="405">
        <v>3.2636835633928492</v>
      </c>
      <c r="C381" s="405">
        <v>5.4719774608907672</v>
      </c>
      <c r="D381" s="405">
        <v>2.068124036943598</v>
      </c>
      <c r="E381" s="396"/>
      <c r="F381" s="404">
        <v>54514</v>
      </c>
      <c r="G381" s="405">
        <v>4.1014856381722051</v>
      </c>
      <c r="H381" s="405">
        <v>6.9008793382455584</v>
      </c>
      <c r="I381" s="405">
        <v>2.614282710870854</v>
      </c>
      <c r="J381" s="406"/>
    </row>
    <row r="382" spans="1:10">
      <c r="A382" s="404">
        <v>54544</v>
      </c>
      <c r="B382" s="405">
        <v>3.2651193971793804</v>
      </c>
      <c r="C382" s="405">
        <v>5.4748711486637207</v>
      </c>
      <c r="D382" s="405">
        <v>2.0687705957049087</v>
      </c>
      <c r="E382" s="396"/>
      <c r="F382" s="404">
        <v>54544</v>
      </c>
      <c r="G382" s="405">
        <v>4.1032717275832349</v>
      </c>
      <c r="H382" s="405">
        <v>6.9045135092320713</v>
      </c>
      <c r="I382" s="405">
        <v>2.6150869904246701</v>
      </c>
      <c r="J382" s="406"/>
    </row>
    <row r="383" spans="1:10">
      <c r="A383" s="404">
        <v>54575</v>
      </c>
      <c r="B383" s="405">
        <v>3.2665561788632944</v>
      </c>
      <c r="C383" s="405">
        <v>5.4777667467685651</v>
      </c>
      <c r="D383" s="405">
        <v>2.069417581306265</v>
      </c>
      <c r="E383" s="396"/>
      <c r="F383" s="404">
        <v>54575</v>
      </c>
      <c r="G383" s="405">
        <v>4.1050589961206345</v>
      </c>
      <c r="H383" s="405">
        <v>6.9081500793968207</v>
      </c>
      <c r="I383" s="405">
        <v>2.6158918009413967</v>
      </c>
      <c r="J383" s="406"/>
    </row>
    <row r="384" spans="1:10">
      <c r="A384" s="404">
        <v>54605</v>
      </c>
      <c r="B384" s="405">
        <v>3.2679939090703698</v>
      </c>
      <c r="C384" s="405">
        <v>5.4806642564664472</v>
      </c>
      <c r="D384" s="405">
        <v>2.0700649940294547</v>
      </c>
      <c r="E384" s="396"/>
      <c r="F384" s="404">
        <v>54605</v>
      </c>
      <c r="G384" s="405">
        <v>4.1068474445628311</v>
      </c>
      <c r="H384" s="405">
        <v>6.9117890503236801</v>
      </c>
      <c r="I384" s="405">
        <v>2.6166971427715602</v>
      </c>
      <c r="J384" s="406"/>
    </row>
    <row r="385" spans="1:10">
      <c r="A385" s="404">
        <v>54636</v>
      </c>
      <c r="B385" s="405">
        <v>3.2694325884267927</v>
      </c>
      <c r="C385" s="405">
        <v>5.4835636790193476</v>
      </c>
      <c r="D385" s="405">
        <v>2.0707128341564518</v>
      </c>
      <c r="E385" s="396"/>
      <c r="F385" s="404">
        <v>54636</v>
      </c>
      <c r="G385" s="405">
        <v>4.1086370736887634</v>
      </c>
      <c r="H385" s="405">
        <v>6.9154304235975621</v>
      </c>
      <c r="I385" s="405">
        <v>2.6175030162659181</v>
      </c>
      <c r="J385" s="406"/>
    </row>
    <row r="386" spans="1:10">
      <c r="A386" s="404">
        <v>54667</v>
      </c>
      <c r="B386" s="405">
        <v>3.270872217559166</v>
      </c>
      <c r="C386" s="405">
        <v>5.4864650156900794</v>
      </c>
      <c r="D386" s="405">
        <v>2.0713611019694156</v>
      </c>
      <c r="E386" s="396"/>
      <c r="F386" s="404">
        <v>54667</v>
      </c>
      <c r="G386" s="405">
        <v>4.1104278842778879</v>
      </c>
      <c r="H386" s="405">
        <v>6.9190742008044301</v>
      </c>
      <c r="I386" s="405">
        <v>2.6183094217754617</v>
      </c>
      <c r="J386" s="406"/>
    </row>
    <row r="387" spans="1:10">
      <c r="A387" s="404">
        <v>54697</v>
      </c>
      <c r="B387" s="405">
        <v>3.2723127970945054</v>
      </c>
      <c r="C387" s="405">
        <v>5.4893682677422904</v>
      </c>
      <c r="D387" s="405">
        <v>2.0720097977506935</v>
      </c>
      <c r="E387" s="396"/>
      <c r="F387" s="404">
        <v>54697</v>
      </c>
      <c r="G387" s="405">
        <v>4.1122198771101734</v>
      </c>
      <c r="H387" s="405">
        <v>6.9227203835312938</v>
      </c>
      <c r="I387" s="405">
        <v>2.6191163596514109</v>
      </c>
      <c r="J387" s="406"/>
    </row>
    <row r="388" spans="1:10">
      <c r="A388" s="404">
        <v>54728</v>
      </c>
      <c r="B388" s="405">
        <v>3.2737543276602397</v>
      </c>
      <c r="C388" s="405">
        <v>5.4922734364404615</v>
      </c>
      <c r="D388" s="405">
        <v>2.0726589217828177</v>
      </c>
      <c r="E388" s="396"/>
      <c r="F388" s="404">
        <v>54728</v>
      </c>
      <c r="G388" s="405">
        <v>4.1140130529661025</v>
      </c>
      <c r="H388" s="405">
        <v>6.9263689733662108</v>
      </c>
      <c r="I388" s="405">
        <v>2.619923830245221</v>
      </c>
      <c r="J388" s="406"/>
    </row>
    <row r="389" spans="1:10">
      <c r="A389" s="404">
        <v>54758</v>
      </c>
      <c r="B389" s="405">
        <v>3.2751968098842132</v>
      </c>
      <c r="C389" s="405">
        <v>5.4951805230499096</v>
      </c>
      <c r="D389" s="405">
        <v>2.0733084743485075</v>
      </c>
      <c r="E389" s="396"/>
      <c r="F389" s="404">
        <v>54758</v>
      </c>
      <c r="G389" s="405">
        <v>4.1158074126266744</v>
      </c>
      <c r="H389" s="405">
        <v>6.9300199718982851</v>
      </c>
      <c r="I389" s="405">
        <v>2.6207318339085757</v>
      </c>
      <c r="J389" s="406"/>
    </row>
    <row r="390" spans="1:10">
      <c r="A390" s="404">
        <v>54789</v>
      </c>
      <c r="B390" s="405">
        <v>3.2766402443946845</v>
      </c>
      <c r="C390" s="405">
        <v>5.510432094718996</v>
      </c>
      <c r="D390" s="405">
        <v>2.0836124772770424</v>
      </c>
      <c r="E390" s="396"/>
      <c r="F390" s="404">
        <v>54789</v>
      </c>
      <c r="G390" s="405">
        <v>4.1176029568734043</v>
      </c>
      <c r="H390" s="405">
        <v>6.9061411177914209</v>
      </c>
      <c r="I390" s="405">
        <v>2.633549383331439</v>
      </c>
      <c r="J390" s="406"/>
    </row>
    <row r="391" spans="1:10">
      <c r="A391" s="404">
        <v>54820</v>
      </c>
      <c r="B391" s="405">
        <v>3.2775489879230602</v>
      </c>
      <c r="C391" s="405">
        <v>5.5122686449181</v>
      </c>
      <c r="D391" s="405">
        <v>2.0840256960677248</v>
      </c>
      <c r="E391" s="396"/>
      <c r="F391" s="404">
        <v>54820</v>
      </c>
      <c r="G391" s="405">
        <v>4.118733378241533</v>
      </c>
      <c r="H391" s="405">
        <v>6.9084297600147755</v>
      </c>
      <c r="I391" s="405">
        <v>2.6340634022334877</v>
      </c>
      <c r="J391" s="406"/>
    </row>
    <row r="392" spans="1:10">
      <c r="A392" s="404">
        <v>54848</v>
      </c>
      <c r="B392" s="405">
        <v>3.27845810889856</v>
      </c>
      <c r="C392" s="405">
        <v>5.5141059579293357</v>
      </c>
      <c r="D392" s="405">
        <v>2.0844390864890583</v>
      </c>
      <c r="E392" s="396"/>
      <c r="F392" s="404">
        <v>54848</v>
      </c>
      <c r="G392" s="405">
        <v>4.1198642691307965</v>
      </c>
      <c r="H392" s="405">
        <v>6.9107193528269315</v>
      </c>
      <c r="I392" s="405">
        <v>2.634577634633569</v>
      </c>
      <c r="J392" s="406"/>
    </row>
    <row r="393" spans="1:10">
      <c r="A393" s="404">
        <v>54879</v>
      </c>
      <c r="B393" s="405">
        <v>3.2793676074779547</v>
      </c>
      <c r="C393" s="405">
        <v>5.5159440340695394</v>
      </c>
      <c r="D393" s="405">
        <v>2.0848526486123307</v>
      </c>
      <c r="E393" s="396"/>
      <c r="F393" s="404">
        <v>54879</v>
      </c>
      <c r="G393" s="405">
        <v>4.1209956297362123</v>
      </c>
      <c r="H393" s="405">
        <v>6.9130098966227189</v>
      </c>
      <c r="I393" s="405">
        <v>2.6350920806203599</v>
      </c>
      <c r="J393" s="406"/>
    </row>
    <row r="394" spans="1:10">
      <c r="A394" s="404">
        <v>54909</v>
      </c>
      <c r="B394" s="405">
        <v>3.2802774838180841</v>
      </c>
      <c r="C394" s="405">
        <v>5.5177828736556762</v>
      </c>
      <c r="D394" s="405">
        <v>2.0852663825088573</v>
      </c>
      <c r="E394" s="396"/>
      <c r="F394" s="404">
        <v>54909</v>
      </c>
      <c r="G394" s="405">
        <v>4.1221274602528748</v>
      </c>
      <c r="H394" s="405">
        <v>6.9153013917971276</v>
      </c>
      <c r="I394" s="405">
        <v>2.635606740282574</v>
      </c>
      <c r="J394" s="406"/>
    </row>
    <row r="395" spans="1:10">
      <c r="A395" s="404">
        <v>54940</v>
      </c>
      <c r="B395" s="405">
        <v>3.2811877380758512</v>
      </c>
      <c r="C395" s="405">
        <v>5.5196224770048454</v>
      </c>
      <c r="D395" s="405">
        <v>2.0856802882499856</v>
      </c>
      <c r="E395" s="396"/>
      <c r="F395" s="404">
        <v>54940</v>
      </c>
      <c r="G395" s="405">
        <v>4.123259760875964</v>
      </c>
      <c r="H395" s="405">
        <v>6.9175938387453142</v>
      </c>
      <c r="I395" s="405">
        <v>2.6361216137089611</v>
      </c>
      <c r="J395" s="406"/>
    </row>
    <row r="396" spans="1:10">
      <c r="A396" s="404">
        <v>54970</v>
      </c>
      <c r="B396" s="405">
        <v>3.2820983704082227</v>
      </c>
      <c r="C396" s="405">
        <v>5.5214628444342742</v>
      </c>
      <c r="D396" s="405">
        <v>2.0860943659070905</v>
      </c>
      <c r="E396" s="396"/>
      <c r="F396" s="404">
        <v>54970</v>
      </c>
      <c r="G396" s="405">
        <v>4.1243925318007388</v>
      </c>
      <c r="H396" s="405">
        <v>6.9198872378626017</v>
      </c>
      <c r="I396" s="405">
        <v>2.6366367009883076</v>
      </c>
      <c r="J396" s="406"/>
    </row>
    <row r="397" spans="1:10">
      <c r="A397" s="404">
        <v>55001</v>
      </c>
      <c r="B397" s="405">
        <v>3.283009380972234</v>
      </c>
      <c r="C397" s="405">
        <v>5.5233039762613245</v>
      </c>
      <c r="D397" s="405">
        <v>2.0865086155515775</v>
      </c>
      <c r="E397" s="396"/>
      <c r="F397" s="404">
        <v>55001</v>
      </c>
      <c r="G397" s="405">
        <v>4.1255257732225381</v>
      </c>
      <c r="H397" s="405">
        <v>6.9221815895444667</v>
      </c>
      <c r="I397" s="405">
        <v>2.6371520022094392</v>
      </c>
      <c r="J397" s="406"/>
    </row>
    <row r="398" spans="1:10">
      <c r="A398" s="404">
        <v>55032</v>
      </c>
      <c r="B398" s="405">
        <v>3.2839207699249826</v>
      </c>
      <c r="C398" s="405">
        <v>5.5251458728034892</v>
      </c>
      <c r="D398" s="405">
        <v>2.0869230372548815</v>
      </c>
      <c r="E398" s="396"/>
      <c r="F398" s="404">
        <v>55032</v>
      </c>
      <c r="G398" s="405">
        <v>4.1266594853367842</v>
      </c>
      <c r="H398" s="405">
        <v>6.9244768941865642</v>
      </c>
      <c r="I398" s="405">
        <v>2.6376675174612148</v>
      </c>
      <c r="J398" s="406"/>
    </row>
    <row r="399" spans="1:10">
      <c r="A399" s="404">
        <v>55062</v>
      </c>
      <c r="B399" s="405">
        <v>3.2848325374236325</v>
      </c>
      <c r="C399" s="405">
        <v>5.5269885343783933</v>
      </c>
      <c r="D399" s="405">
        <v>2.087337631088467</v>
      </c>
      <c r="E399" s="396"/>
      <c r="F399" s="404">
        <v>55062</v>
      </c>
      <c r="G399" s="405">
        <v>4.1277936683389793</v>
      </c>
      <c r="H399" s="405">
        <v>6.9267731521847047</v>
      </c>
      <c r="I399" s="405">
        <v>2.6381832468325337</v>
      </c>
      <c r="J399" s="406"/>
    </row>
    <row r="400" spans="1:10">
      <c r="A400" s="404">
        <v>55093</v>
      </c>
      <c r="B400" s="405">
        <v>3.2857446836254143</v>
      </c>
      <c r="C400" s="405">
        <v>5.5288319613037942</v>
      </c>
      <c r="D400" s="405">
        <v>2.087752397123829</v>
      </c>
      <c r="E400" s="396"/>
      <c r="F400" s="404">
        <v>55093</v>
      </c>
      <c r="G400" s="405">
        <v>4.1289283224247066</v>
      </c>
      <c r="H400" s="405">
        <v>6.929070363934863</v>
      </c>
      <c r="I400" s="405">
        <v>2.6386991904123303</v>
      </c>
      <c r="J400" s="406"/>
    </row>
    <row r="401" spans="1:10">
      <c r="A401" s="404">
        <v>55123</v>
      </c>
      <c r="B401" s="405">
        <v>3.28665720868762</v>
      </c>
      <c r="C401" s="405">
        <v>5.5306761538975797</v>
      </c>
      <c r="D401" s="405">
        <v>2.0881673354324914</v>
      </c>
      <c r="E401" s="396"/>
      <c r="F401" s="407">
        <v>55123</v>
      </c>
      <c r="G401" s="408">
        <v>4.1300634477896301</v>
      </c>
      <c r="H401" s="408">
        <v>6.9313685298331835</v>
      </c>
      <c r="I401" s="408">
        <v>2.639215348289575</v>
      </c>
      <c r="J401" s="406"/>
    </row>
    <row r="402" spans="1:10">
      <c r="G402" s="400" t="e">
        <v>#NUM!</v>
      </c>
      <c r="H402" s="400" t="e">
        <v>#NUM!</v>
      </c>
      <c r="I402" s="400" t="e">
        <v>#NUM!</v>
      </c>
    </row>
  </sheetData>
  <mergeCells count="2">
    <mergeCell ref="B4:D4"/>
    <mergeCell ref="G4:I4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1"/>
  <sheetViews>
    <sheetView zoomScale="110" zoomScaleNormal="110" workbookViewId="0">
      <selection activeCell="I2" sqref="I2"/>
    </sheetView>
  </sheetViews>
  <sheetFormatPr baseColWidth="10" defaultRowHeight="15"/>
  <cols>
    <col min="1" max="16384" width="12" style="393"/>
  </cols>
  <sheetData>
    <row r="1" spans="1:9">
      <c r="A1" s="768" t="s">
        <v>293</v>
      </c>
      <c r="B1" s="768"/>
      <c r="C1" s="768"/>
      <c r="D1" s="768"/>
    </row>
    <row r="2" spans="1:9">
      <c r="A2" s="391" t="s">
        <v>278</v>
      </c>
      <c r="B2" s="391" t="s">
        <v>299</v>
      </c>
      <c r="I2" s="409"/>
    </row>
    <row r="3" spans="1:9">
      <c r="A3" s="391"/>
      <c r="B3" s="391"/>
      <c r="I3" s="409"/>
    </row>
    <row r="4" spans="1:9">
      <c r="A4" s="391"/>
      <c r="B4" s="391"/>
      <c r="I4" s="409"/>
    </row>
    <row r="5" spans="1:9">
      <c r="A5" s="394"/>
      <c r="B5" s="410" t="s">
        <v>128</v>
      </c>
      <c r="C5" s="410" t="s">
        <v>270</v>
      </c>
      <c r="D5" s="410" t="s">
        <v>294</v>
      </c>
      <c r="E5" s="410" t="s">
        <v>295</v>
      </c>
      <c r="F5" s="410" t="s">
        <v>296</v>
      </c>
      <c r="G5" s="410" t="s">
        <v>297</v>
      </c>
      <c r="H5" s="410" t="s">
        <v>298</v>
      </c>
    </row>
    <row r="6" spans="1:9">
      <c r="A6" s="411">
        <v>43101</v>
      </c>
      <c r="B6" s="412">
        <v>11.023474683810496</v>
      </c>
      <c r="C6" s="412">
        <v>15.21907694220177</v>
      </c>
      <c r="D6" s="412">
        <v>11.971957236106954</v>
      </c>
      <c r="E6" s="412">
        <v>17.017764939349608</v>
      </c>
      <c r="F6" s="412">
        <v>12.957616782535764</v>
      </c>
      <c r="G6" s="412">
        <v>13.326155307360569</v>
      </c>
      <c r="H6" s="412">
        <v>4.3100408780325532</v>
      </c>
    </row>
    <row r="7" spans="1:9">
      <c r="A7" s="411">
        <v>43132</v>
      </c>
      <c r="B7" s="412">
        <v>10.65802626784423</v>
      </c>
      <c r="C7" s="412">
        <v>11.626757612440244</v>
      </c>
      <c r="D7" s="412">
        <v>12.307172038717948</v>
      </c>
      <c r="E7" s="412">
        <v>16.453594800735765</v>
      </c>
      <c r="F7" s="412">
        <v>13.346345286011838</v>
      </c>
      <c r="G7" s="412">
        <v>13.725939966581386</v>
      </c>
      <c r="H7" s="412">
        <v>4.3545846392375145</v>
      </c>
    </row>
    <row r="8" spans="1:9">
      <c r="A8" s="411">
        <v>43160</v>
      </c>
      <c r="B8" s="412">
        <v>10.490424654086516</v>
      </c>
      <c r="C8" s="412">
        <v>11.703566096187794</v>
      </c>
      <c r="D8" s="412">
        <v>11.962571221633846</v>
      </c>
      <c r="E8" s="412">
        <v>16.194855614753571</v>
      </c>
      <c r="F8" s="412">
        <v>12.977752799471588</v>
      </c>
      <c r="G8" s="412">
        <v>13.346864029763911</v>
      </c>
      <c r="H8" s="412">
        <v>4.1770061919241064</v>
      </c>
    </row>
    <row r="9" spans="1:9">
      <c r="A9" s="411">
        <v>43191</v>
      </c>
      <c r="B9" s="412">
        <v>10.142455208574717</v>
      </c>
      <c r="C9" s="412">
        <v>11.583490731136385</v>
      </c>
      <c r="D9" s="412">
        <v>11.772960339545307</v>
      </c>
      <c r="E9" s="412">
        <v>15.65766907424358</v>
      </c>
      <c r="F9" s="412">
        <v>13.367085383455736</v>
      </c>
      <c r="G9" s="412">
        <v>13.747269950656829</v>
      </c>
      <c r="H9" s="412">
        <v>3.2391767071176027</v>
      </c>
    </row>
    <row r="10" spans="1:9">
      <c r="A10" s="411">
        <v>43221</v>
      </c>
      <c r="B10" s="412">
        <v>9.8171125829050485</v>
      </c>
      <c r="C10" s="412">
        <v>11.603097605979185</v>
      </c>
      <c r="D10" s="412">
        <v>11.443317450038037</v>
      </c>
      <c r="E10" s="412">
        <v>15.155413253170352</v>
      </c>
      <c r="F10" s="412">
        <v>13.506735419860787</v>
      </c>
      <c r="G10" s="412">
        <v>13.890891891716278</v>
      </c>
      <c r="H10" s="412">
        <v>3.2942035206647802</v>
      </c>
    </row>
    <row r="11" spans="1:9">
      <c r="A11" s="411">
        <v>43252</v>
      </c>
      <c r="B11" s="412">
        <v>9.6500184193724969</v>
      </c>
      <c r="C11" s="412">
        <v>11.476329416536986</v>
      </c>
      <c r="D11" s="412">
        <v>11.122904561436973</v>
      </c>
      <c r="E11" s="412">
        <v>14.897457456173749</v>
      </c>
      <c r="F11" s="412">
        <v>13.303850954891361</v>
      </c>
      <c r="G11" s="412">
        <v>13.68223701829254</v>
      </c>
      <c r="H11" s="412">
        <v>3.3489586875731567</v>
      </c>
    </row>
    <row r="12" spans="1:9">
      <c r="A12" s="411">
        <v>43282</v>
      </c>
      <c r="B12" s="412">
        <v>9.498374539731353</v>
      </c>
      <c r="C12" s="412">
        <v>11.701040635995788</v>
      </c>
      <c r="D12" s="412">
        <v>10.931955203893615</v>
      </c>
      <c r="E12" s="412">
        <v>14.663353421625184</v>
      </c>
      <c r="F12" s="412">
        <v>13.046904781443276</v>
      </c>
      <c r="G12" s="412">
        <v>13.417982821670813</v>
      </c>
      <c r="H12" s="412">
        <v>3.2357097429233068</v>
      </c>
    </row>
    <row r="13" spans="1:9">
      <c r="A13" s="411">
        <v>43313</v>
      </c>
      <c r="B13" s="412">
        <v>9.4700170254957001</v>
      </c>
      <c r="C13" s="412">
        <v>11.985966499459501</v>
      </c>
      <c r="D13" s="412">
        <v>10.758802421759164</v>
      </c>
      <c r="E13" s="412">
        <v>14.619575799290248</v>
      </c>
      <c r="F13" s="412">
        <v>12.764981544911699</v>
      </c>
      <c r="G13" s="412">
        <v>13.128041168215129</v>
      </c>
      <c r="H13" s="412">
        <v>3.2260494916125619</v>
      </c>
    </row>
    <row r="14" spans="1:9">
      <c r="A14" s="411">
        <v>43344</v>
      </c>
      <c r="B14" s="412">
        <v>9.4201382798029272</v>
      </c>
      <c r="C14" s="412">
        <v>11.932070382039937</v>
      </c>
      <c r="D14" s="412">
        <v>10.72663384077244</v>
      </c>
      <c r="E14" s="412">
        <v>14.542574237258647</v>
      </c>
      <c r="F14" s="412">
        <v>12.649193084550268</v>
      </c>
      <c r="G14" s="412">
        <v>13.00895947044056</v>
      </c>
      <c r="H14" s="412">
        <v>3.2090578323841541</v>
      </c>
    </row>
    <row r="15" spans="1:9">
      <c r="A15" s="411">
        <v>43374</v>
      </c>
      <c r="B15" s="412">
        <v>9.4260959693293227</v>
      </c>
      <c r="C15" s="412">
        <v>12.150701528392613</v>
      </c>
      <c r="D15" s="412">
        <v>10.669987161456032</v>
      </c>
      <c r="E15" s="412">
        <v>14.551771569574447</v>
      </c>
      <c r="F15" s="412">
        <v>12.303183598557844</v>
      </c>
      <c r="G15" s="412">
        <v>12.653108836366423</v>
      </c>
      <c r="H15" s="412">
        <v>3.6124732966542505</v>
      </c>
    </row>
    <row r="16" spans="1:9">
      <c r="A16" s="411">
        <v>43405</v>
      </c>
      <c r="B16" s="412">
        <v>9.4258666880827295</v>
      </c>
      <c r="C16" s="412">
        <v>12.16645070273424</v>
      </c>
      <c r="D16" s="412">
        <v>10.676733174695151</v>
      </c>
      <c r="E16" s="412">
        <v>14.551417610911553</v>
      </c>
      <c r="F16" s="412">
        <v>12.01400024347272</v>
      </c>
      <c r="G16" s="412">
        <v>12.355700573192445</v>
      </c>
      <c r="H16" s="412">
        <v>3.6123854265133741</v>
      </c>
    </row>
    <row r="17" spans="1:8">
      <c r="A17" s="411">
        <v>43435</v>
      </c>
      <c r="B17" s="412">
        <v>9.4314107757568397</v>
      </c>
      <c r="C17" s="412">
        <v>11.993300146689354</v>
      </c>
      <c r="D17" s="412">
        <v>10.676473469672764</v>
      </c>
      <c r="E17" s="412">
        <v>14.559976435016232</v>
      </c>
      <c r="F17" s="412">
        <v>11.653580236168537</v>
      </c>
      <c r="G17" s="412">
        <v>11.985029555996672</v>
      </c>
      <c r="H17" s="412">
        <v>3.5571369752275581</v>
      </c>
    </row>
    <row r="18" spans="1:8">
      <c r="A18" s="411">
        <v>43466</v>
      </c>
      <c r="B18" s="412">
        <v>9.3201567390593993</v>
      </c>
      <c r="C18" s="412">
        <v>11.93088529421078</v>
      </c>
      <c r="D18" s="412">
        <v>10.68275129071932</v>
      </c>
      <c r="E18" s="412">
        <v>14.388225231391539</v>
      </c>
      <c r="F18" s="412">
        <v>11.352992513791969</v>
      </c>
      <c r="G18" s="412">
        <v>11.675892564287302</v>
      </c>
      <c r="H18" s="412">
        <v>3.4017837743861001</v>
      </c>
    </row>
    <row r="19" spans="1:8">
      <c r="A19" s="411">
        <v>43497</v>
      </c>
      <c r="B19" s="412">
        <v>9.2909263939953348</v>
      </c>
      <c r="C19" s="412">
        <v>11.712752547192702</v>
      </c>
      <c r="D19" s="412">
        <v>10.555987152309967</v>
      </c>
      <c r="E19" s="412">
        <v>14.343100154619979</v>
      </c>
      <c r="F19" s="412">
        <v>11.058154415161422</v>
      </c>
      <c r="G19" s="412">
        <v>11.372668726229893</v>
      </c>
      <c r="H19" s="412">
        <v>3.3911149287494253</v>
      </c>
    </row>
    <row r="20" spans="1:8">
      <c r="A20" s="411">
        <v>43525</v>
      </c>
      <c r="B20" s="412">
        <v>9.2833808817701566</v>
      </c>
      <c r="C20" s="412">
        <v>11.722604791434687</v>
      </c>
      <c r="D20" s="412">
        <v>10.522828910153137</v>
      </c>
      <c r="E20" s="412">
        <v>14.3314515812728</v>
      </c>
      <c r="F20" s="412">
        <v>11.254455043975229</v>
      </c>
      <c r="G20" s="412">
        <v>11.574552507052235</v>
      </c>
      <c r="H20" s="412">
        <v>3.3883608762398274</v>
      </c>
    </row>
    <row r="21" spans="1:8">
      <c r="A21" s="411">
        <v>43556</v>
      </c>
      <c r="B21" s="412">
        <v>9.2559321062817794</v>
      </c>
      <c r="C21" s="412">
        <v>11.645791021827529</v>
      </c>
      <c r="D21" s="412">
        <v>10.514279451228621</v>
      </c>
      <c r="E21" s="412">
        <v>14.289076847122942</v>
      </c>
      <c r="F21" s="412">
        <v>11.592088695294485</v>
      </c>
      <c r="G21" s="412">
        <v>11.921789082263802</v>
      </c>
      <c r="H21" s="412">
        <v>2.3085338977983065</v>
      </c>
    </row>
    <row r="22" spans="1:8">
      <c r="A22" s="411">
        <v>43586</v>
      </c>
      <c r="B22" s="412">
        <v>9.4021614088103611</v>
      </c>
      <c r="C22" s="412">
        <v>11.834733493266313</v>
      </c>
      <c r="D22" s="412">
        <v>10.483145146829392</v>
      </c>
      <c r="E22" s="412">
        <v>14.514821992737614</v>
      </c>
      <c r="F22" s="412">
        <v>11.939851356153319</v>
      </c>
      <c r="G22" s="412">
        <v>12.279442754731715</v>
      </c>
      <c r="H22" s="412">
        <v>2.250304808337102</v>
      </c>
    </row>
    <row r="23" spans="1:8">
      <c r="A23" s="411">
        <v>43617</v>
      </c>
      <c r="B23" s="412">
        <v>9.3936403341935719</v>
      </c>
      <c r="C23" s="412">
        <v>11.751363561959884</v>
      </c>
      <c r="D23" s="412">
        <v>10.647467872435337</v>
      </c>
      <c r="E23" s="412">
        <v>14.501667370531953</v>
      </c>
      <c r="F23" s="412">
        <v>12.180053610651624</v>
      </c>
      <c r="G23" s="412">
        <v>12.526476804460431</v>
      </c>
      <c r="H23" s="412">
        <v>2.3044720165958363</v>
      </c>
    </row>
    <row r="24" spans="1:8">
      <c r="A24" s="411">
        <v>43647</v>
      </c>
      <c r="B24" s="412">
        <v>9.5542261149262124</v>
      </c>
      <c r="C24" s="412">
        <v>11.863924409549835</v>
      </c>
      <c r="D24" s="412">
        <v>10.637813815037086</v>
      </c>
      <c r="E24" s="412">
        <v>14.749575688688976</v>
      </c>
      <c r="F24" s="412">
        <v>12.243134259339016</v>
      </c>
      <c r="G24" s="412">
        <v>12.591351583164355</v>
      </c>
      <c r="H24" s="412">
        <v>2.4185539007875096</v>
      </c>
    </row>
    <row r="25" spans="1:8">
      <c r="A25" s="411">
        <v>43678</v>
      </c>
      <c r="B25" s="412">
        <v>9.5257018551245629</v>
      </c>
      <c r="C25" s="412">
        <v>12.15462858087376</v>
      </c>
      <c r="D25" s="412">
        <v>10.818132010114352</v>
      </c>
      <c r="E25" s="412">
        <v>14.705540648713216</v>
      </c>
      <c r="F25" s="412">
        <v>12.279986419029385</v>
      </c>
      <c r="G25" s="412">
        <v>12.62925188625924</v>
      </c>
      <c r="H25" s="412">
        <v>2.4113332783131707</v>
      </c>
    </row>
    <row r="26" spans="1:8">
      <c r="A26" s="411">
        <v>43709</v>
      </c>
      <c r="B26" s="412">
        <v>9.4755298164579216</v>
      </c>
      <c r="C26" s="412">
        <v>12.156133369967966</v>
      </c>
      <c r="D26" s="412">
        <v>10.785786034972304</v>
      </c>
      <c r="E26" s="412">
        <v>14.62808630831265</v>
      </c>
      <c r="F26" s="412">
        <v>12.08114188773245</v>
      </c>
      <c r="G26" s="412">
        <v>12.424751849674296</v>
      </c>
      <c r="H26" s="412">
        <v>2.3986327436630535</v>
      </c>
    </row>
    <row r="27" spans="1:8">
      <c r="A27" s="411">
        <v>43739</v>
      </c>
      <c r="B27" s="412">
        <v>9.6344503207788303</v>
      </c>
      <c r="C27" s="412">
        <v>12.500729358372391</v>
      </c>
      <c r="D27" s="412">
        <v>10.728826976635093</v>
      </c>
      <c r="E27" s="412">
        <v>14.873423814330419</v>
      </c>
      <c r="F27" s="412">
        <v>11.718707631100475</v>
      </c>
      <c r="G27" s="412">
        <v>12.052009294184067</v>
      </c>
      <c r="H27" s="412">
        <v>2.5676020467503373</v>
      </c>
    </row>
    <row r="28" spans="1:8">
      <c r="A28" s="411">
        <v>43770</v>
      </c>
      <c r="B28" s="412">
        <v>9.6342159715013587</v>
      </c>
      <c r="C28" s="412">
        <v>12.495568496789327</v>
      </c>
      <c r="D28" s="412">
        <v>10.907275084745384</v>
      </c>
      <c r="E28" s="412">
        <v>14.873062031768015</v>
      </c>
      <c r="F28" s="412">
        <v>11.589411587619331</v>
      </c>
      <c r="G28" s="412">
        <v>11.919035832707785</v>
      </c>
      <c r="H28" s="412">
        <v>2.6233556702465557</v>
      </c>
    </row>
    <row r="29" spans="1:8">
      <c r="A29" s="411">
        <v>43800</v>
      </c>
      <c r="B29" s="412">
        <v>9.7928966152594015</v>
      </c>
      <c r="C29" s="412">
        <v>12.478983143211968</v>
      </c>
      <c r="D29" s="412">
        <v>10.907009771931655</v>
      </c>
      <c r="E29" s="412">
        <v>15.118029247038619</v>
      </c>
      <c r="F29" s="412">
        <v>11.349230107028296</v>
      </c>
      <c r="G29" s="412">
        <v>11.672023147734581</v>
      </c>
      <c r="H29" s="412">
        <v>2.6807475782906192</v>
      </c>
    </row>
    <row r="30" spans="1:8">
      <c r="A30" s="411">
        <v>43831</v>
      </c>
      <c r="B30" s="412">
        <v>9.934969990500818</v>
      </c>
      <c r="C30" s="412">
        <v>12.66002572176572</v>
      </c>
      <c r="D30" s="412">
        <v>11.085190632847276</v>
      </c>
      <c r="E30" s="412">
        <v>15.395268354054748</v>
      </c>
      <c r="F30" s="412">
        <v>11.200225327787372</v>
      </c>
      <c r="G30" s="412">
        <v>11.518780397695872</v>
      </c>
      <c r="H30" s="412">
        <v>2.6861471292461241</v>
      </c>
    </row>
    <row r="31" spans="1:8">
      <c r="A31" s="411">
        <v>43862</v>
      </c>
      <c r="B31" s="412">
        <v>10.079104537706517</v>
      </c>
      <c r="C31" s="412">
        <v>12.843694829650687</v>
      </c>
      <c r="D31" s="412">
        <v>11.107338873247944</v>
      </c>
      <c r="E31" s="412">
        <v>15.677591557761199</v>
      </c>
      <c r="F31" s="412">
        <v>11.403757961911481</v>
      </c>
      <c r="G31" s="412">
        <v>11.728101875400759</v>
      </c>
      <c r="H31" s="412">
        <v>2.6915575559553768</v>
      </c>
    </row>
    <row r="32" spans="1:8">
      <c r="A32" s="411">
        <v>43891</v>
      </c>
      <c r="B32" s="412">
        <v>10.22533015994496</v>
      </c>
      <c r="C32" s="412">
        <v>13.030028572026346</v>
      </c>
      <c r="D32" s="412">
        <v>11.129531365891905</v>
      </c>
      <c r="E32" s="412">
        <v>15.965092091899182</v>
      </c>
      <c r="F32" s="412">
        <v>11.610989229941705</v>
      </c>
      <c r="G32" s="412">
        <v>11.941227182983098</v>
      </c>
      <c r="H32" s="412">
        <v>2.6969788803242762</v>
      </c>
    </row>
    <row r="33" spans="1:8">
      <c r="A33" s="411">
        <v>43922</v>
      </c>
      <c r="B33" s="412">
        <v>10.373677194112313</v>
      </c>
      <c r="C33" s="412">
        <v>13.219065606874166</v>
      </c>
      <c r="D33" s="412">
        <v>11.151768199195262</v>
      </c>
      <c r="E33" s="412">
        <v>16.257864899959159</v>
      </c>
      <c r="F33" s="412">
        <v>11.8219863441599</v>
      </c>
      <c r="G33" s="412">
        <v>12.158225444366032</v>
      </c>
      <c r="H33" s="412">
        <v>2.702411124302845</v>
      </c>
    </row>
    <row r="34" spans="1:8">
      <c r="A34" s="411">
        <v>43952</v>
      </c>
      <c r="B34" s="412">
        <v>10.524176417226332</v>
      </c>
      <c r="C34" s="412">
        <v>13.410845153017837</v>
      </c>
      <c r="D34" s="412">
        <v>11.174049461750768</v>
      </c>
      <c r="E34" s="412">
        <v>16.556006666534749</v>
      </c>
      <c r="F34" s="412">
        <v>12.036817738242345</v>
      </c>
      <c r="G34" s="412">
        <v>12.379167039605834</v>
      </c>
      <c r="H34" s="412">
        <v>2.7078543098853163</v>
      </c>
    </row>
    <row r="35" spans="1:8">
      <c r="A35" s="411">
        <v>43983</v>
      </c>
      <c r="B35" s="412">
        <v>10.67685905281156</v>
      </c>
      <c r="C35" s="412">
        <v>13.605406998259861</v>
      </c>
      <c r="D35" s="412">
        <v>11.196375242328187</v>
      </c>
      <c r="E35" s="412">
        <v>16.859615849251622</v>
      </c>
      <c r="F35" s="412">
        <v>12.255553089455161</v>
      </c>
      <c r="G35" s="412">
        <v>12.604123627718606</v>
      </c>
      <c r="H35" s="412">
        <v>2.713308459110225</v>
      </c>
    </row>
    <row r="36" spans="1:8">
      <c r="A36" s="411">
        <v>44013</v>
      </c>
      <c r="B36" s="412">
        <v>10.831756777377157</v>
      </c>
      <c r="C36" s="412">
        <v>13.802791507636178</v>
      </c>
      <c r="D36" s="412">
        <v>11.218745629874647</v>
      </c>
      <c r="E36" s="412">
        <v>17.168792711281903</v>
      </c>
      <c r="F36" s="412">
        <v>12.478263341253053</v>
      </c>
      <c r="G36" s="412">
        <v>12.83316816992178</v>
      </c>
      <c r="H36" s="412">
        <v>2.7187735940604951</v>
      </c>
    </row>
    <row r="37" spans="1:8">
      <c r="A37" s="411">
        <v>44044</v>
      </c>
      <c r="B37" s="412">
        <v>10.988901726988708</v>
      </c>
      <c r="C37" s="412">
        <v>14.003039631790553</v>
      </c>
      <c r="D37" s="412">
        <v>11.24116071351499</v>
      </c>
      <c r="E37" s="412">
        <v>17.483639354454866</v>
      </c>
      <c r="F37" s="412">
        <v>12.705020726288735</v>
      </c>
      <c r="G37" s="412">
        <v>13.06637495329797</v>
      </c>
      <c r="H37" s="412">
        <v>2.7242497368635306</v>
      </c>
    </row>
    <row r="38" spans="1:8">
      <c r="A38" s="411">
        <v>44075</v>
      </c>
      <c r="B38" s="412">
        <v>11.148326503935376</v>
      </c>
      <c r="C38" s="412">
        <v>14.206192915470462</v>
      </c>
      <c r="D38" s="412">
        <v>11.263620582552129</v>
      </c>
      <c r="E38" s="412">
        <v>17.804259752974772</v>
      </c>
      <c r="F38" s="412">
        <v>12.935898789840495</v>
      </c>
      <c r="G38" s="412">
        <v>13.303819614888845</v>
      </c>
      <c r="H38" s="412">
        <v>2.729736909691304</v>
      </c>
    </row>
    <row r="39" spans="1:8">
      <c r="A39" s="411">
        <v>44105</v>
      </c>
      <c r="B39" s="412">
        <v>11.310064183493784</v>
      </c>
      <c r="C39" s="412">
        <v>14.41229350614622</v>
      </c>
      <c r="D39" s="412">
        <v>11.286125326467408</v>
      </c>
      <c r="E39" s="412">
        <v>18.130759787757068</v>
      </c>
      <c r="F39" s="412">
        <v>13.170972413665458</v>
      </c>
      <c r="G39" s="412">
        <v>13.545579166226833</v>
      </c>
      <c r="H39" s="412">
        <v>2.7352351347604467</v>
      </c>
    </row>
    <row r="40" spans="1:8">
      <c r="A40" s="411">
        <v>44136</v>
      </c>
      <c r="B40" s="412">
        <v>11.474148320790015</v>
      </c>
      <c r="C40" s="412">
        <v>14.62138416275517</v>
      </c>
      <c r="D40" s="412">
        <v>11.308675034920954</v>
      </c>
      <c r="E40" s="412">
        <v>18.463247281394263</v>
      </c>
      <c r="F40" s="412">
        <v>13.410317840286337</v>
      </c>
      <c r="G40" s="412">
        <v>13.791732018312661</v>
      </c>
      <c r="H40" s="412">
        <v>2.7407444343323384</v>
      </c>
    </row>
    <row r="41" spans="1:8">
      <c r="A41" s="411">
        <v>44166</v>
      </c>
      <c r="B41" s="412">
        <v>11.640612957761176</v>
      </c>
      <c r="C41" s="412">
        <v>14.833508264572719</v>
      </c>
      <c r="D41" s="412">
        <v>11.33126979775203</v>
      </c>
      <c r="E41" s="412">
        <v>18.801832033762985</v>
      </c>
      <c r="F41" s="412">
        <v>13.65401269771955</v>
      </c>
      <c r="G41" s="412">
        <v>14.042358007046721</v>
      </c>
      <c r="H41" s="412">
        <v>2.7462648307131983</v>
      </c>
    </row>
    <row r="42" spans="1:8">
      <c r="A42" s="411">
        <v>44197</v>
      </c>
      <c r="B42" s="412">
        <v>11.743268038288621</v>
      </c>
      <c r="C42" s="412">
        <v>14.96432053287247</v>
      </c>
      <c r="D42" s="412">
        <v>11.353909704979406</v>
      </c>
      <c r="E42" s="412">
        <v>18.960067826025792</v>
      </c>
      <c r="F42" s="412">
        <v>13.90213602465264</v>
      </c>
      <c r="G42" s="412">
        <v>14.297538419122645</v>
      </c>
      <c r="H42" s="412">
        <v>2.7697018181799464</v>
      </c>
    </row>
    <row r="43" spans="1:8">
      <c r="A43" s="411">
        <v>44228</v>
      </c>
      <c r="B43" s="412">
        <v>11.846828403236767</v>
      </c>
      <c r="C43" s="412">
        <v>15.096286395401753</v>
      </c>
      <c r="D43" s="412">
        <v>11.376594846801705</v>
      </c>
      <c r="E43" s="412">
        <v>19.119635327129952</v>
      </c>
      <c r="F43" s="412">
        <v>14.018646496418594</v>
      </c>
      <c r="G43" s="412">
        <v>14.417362663638011</v>
      </c>
      <c r="H43" s="412">
        <v>2.7933388199990516</v>
      </c>
    </row>
    <row r="44" spans="1:8">
      <c r="A44" s="411">
        <v>44256</v>
      </c>
      <c r="B44" s="412">
        <v>11.951302036037886</v>
      </c>
      <c r="C44" s="412">
        <v>15.229416025362697</v>
      </c>
      <c r="D44" s="412">
        <v>11.399325313597769</v>
      </c>
      <c r="E44" s="412">
        <v>19.280545744706895</v>
      </c>
      <c r="F44" s="412">
        <v>14.136133414538333</v>
      </c>
      <c r="G44" s="412">
        <v>14.538191126442761</v>
      </c>
      <c r="H44" s="412">
        <v>2.8171775431194641</v>
      </c>
    </row>
    <row r="45" spans="1:8">
      <c r="A45" s="411">
        <v>44287</v>
      </c>
      <c r="B45" s="412">
        <v>12.056696990527742</v>
      </c>
      <c r="C45" s="412">
        <v>15.363719685671857</v>
      </c>
      <c r="D45" s="412">
        <v>11.422101195927011</v>
      </c>
      <c r="E45" s="412">
        <v>19.442810380711219</v>
      </c>
      <c r="F45" s="412">
        <v>14.254604962374847</v>
      </c>
      <c r="G45" s="412">
        <v>14.660032223649818</v>
      </c>
      <c r="H45" s="412">
        <v>2.8412197090574622</v>
      </c>
    </row>
    <row r="46" spans="1:8">
      <c r="A46" s="411">
        <v>44317</v>
      </c>
      <c r="B46" s="412">
        <v>12.16302139156647</v>
      </c>
      <c r="C46" s="412">
        <v>15.499207729751372</v>
      </c>
      <c r="D46" s="412">
        <v>11.444922584529795</v>
      </c>
      <c r="E46" s="412">
        <v>19.606440632214515</v>
      </c>
      <c r="F46" s="412">
        <v>14.374069391873917</v>
      </c>
      <c r="G46" s="412">
        <v>14.782894441905533</v>
      </c>
      <c r="H46" s="412">
        <v>2.8654670540209719</v>
      </c>
    </row>
    <row r="47" spans="1:8">
      <c r="A47" s="411">
        <v>44348</v>
      </c>
      <c r="B47" s="412">
        <v>12.270283435664913</v>
      </c>
      <c r="C47" s="412">
        <v>15.635890602327114</v>
      </c>
      <c r="D47" s="412">
        <v>11.467789570327771</v>
      </c>
      <c r="E47" s="412">
        <v>19.771447992205871</v>
      </c>
      <c r="F47" s="412">
        <v>14.494535024138914</v>
      </c>
      <c r="G47" s="412">
        <v>14.906786338980806</v>
      </c>
      <c r="H47" s="412">
        <v>2.8899213290349475</v>
      </c>
    </row>
    <row r="48" spans="1:8">
      <c r="A48" s="411">
        <v>44378</v>
      </c>
      <c r="B48" s="412">
        <v>12.378491391616487</v>
      </c>
      <c r="C48" s="412">
        <v>15.773778840233867</v>
      </c>
      <c r="D48" s="412">
        <v>11.490702244424261</v>
      </c>
      <c r="E48" s="412">
        <v>19.937844050399111</v>
      </c>
      <c r="F48" s="412">
        <v>14.616010250010385</v>
      </c>
      <c r="G48" s="412">
        <v>15.031716544367166</v>
      </c>
      <c r="H48" s="412">
        <v>2.9145843000678213</v>
      </c>
    </row>
    <row r="49" spans="1:8">
      <c r="A49" s="411">
        <v>44409</v>
      </c>
      <c r="B49" s="412">
        <v>12.487653601134625</v>
      </c>
      <c r="C49" s="412">
        <v>15.912883073227601</v>
      </c>
      <c r="D49" s="412">
        <v>11.513660698104605</v>
      </c>
      <c r="E49" s="412">
        <v>20.105640494046831</v>
      </c>
      <c r="F49" s="412">
        <v>14.73850353065049</v>
      </c>
      <c r="G49" s="412">
        <v>15.157693759877835</v>
      </c>
      <c r="H49" s="412">
        <v>2.9394577481590352</v>
      </c>
    </row>
    <row r="50" spans="1:8">
      <c r="A50" s="411">
        <v>44440</v>
      </c>
      <c r="B50" s="412">
        <v>12.597778479495828</v>
      </c>
      <c r="C50" s="412">
        <v>16.053214024804927</v>
      </c>
      <c r="D50" s="412">
        <v>11.536665022836532</v>
      </c>
      <c r="E50" s="412">
        <v>20.274849108761273</v>
      </c>
      <c r="F50" s="412">
        <v>14.862023398132381</v>
      </c>
      <c r="G50" s="412">
        <v>15.284726760253859</v>
      </c>
      <c r="H50" s="412">
        <v>2.9645434695476558</v>
      </c>
    </row>
    <row r="51" spans="1:8">
      <c r="A51" s="411">
        <v>44470</v>
      </c>
      <c r="B51" s="412">
        <v>12.708874516188407</v>
      </c>
      <c r="C51" s="412">
        <v>16.194782513029757</v>
      </c>
      <c r="D51" s="412">
        <v>11.559715310270528</v>
      </c>
      <c r="E51" s="412">
        <v>20.445481779342131</v>
      </c>
      <c r="F51" s="412">
        <v>14.986578456034451</v>
      </c>
      <c r="G51" s="412">
        <v>15.412824393775278</v>
      </c>
      <c r="H51" s="412">
        <v>2.9898432758020927</v>
      </c>
    </row>
    <row r="52" spans="1:8">
      <c r="A52" s="411">
        <v>44501</v>
      </c>
      <c r="B52" s="412">
        <v>12.820950275566926</v>
      </c>
      <c r="C52" s="412">
        <v>16.337599451367279</v>
      </c>
      <c r="D52" s="412">
        <v>11.582811652240192</v>
      </c>
      <c r="E52" s="412">
        <v>20.617550490611301</v>
      </c>
      <c r="F52" s="412">
        <v>15.112177380039634</v>
      </c>
      <c r="G52" s="412">
        <v>15.541995582877455</v>
      </c>
      <c r="H52" s="412">
        <v>3.0153589939509202</v>
      </c>
    </row>
    <row r="53" spans="1:8">
      <c r="A53" s="411">
        <v>44531</v>
      </c>
      <c r="B53" s="412">
        <v>12.934014397512426</v>
      </c>
      <c r="C53" s="412">
        <v>16.481675849525249</v>
      </c>
      <c r="D53" s="412">
        <v>11.605954140762609</v>
      </c>
      <c r="E53" s="412">
        <v>20.791067328254666</v>
      </c>
      <c r="F53" s="412">
        <v>15.238828918539685</v>
      </c>
      <c r="G53" s="412">
        <v>15.672249324772535</v>
      </c>
      <c r="H53" s="412">
        <v>3.0410924666148151</v>
      </c>
    </row>
    <row r="54" spans="1:8">
      <c r="A54" s="411">
        <v>44562</v>
      </c>
      <c r="B54" s="412">
        <v>12.979324038564835</v>
      </c>
      <c r="C54" s="412">
        <v>16.539413439242775</v>
      </c>
      <c r="D54" s="412">
        <v>11.629142868038716</v>
      </c>
      <c r="E54" s="412">
        <v>20.86111113782988</v>
      </c>
      <c r="F54" s="412">
        <v>15.366541893244525</v>
      </c>
      <c r="G54" s="412">
        <v>15.803594692076159</v>
      </c>
      <c r="H54" s="412">
        <v>3.0724635420660338</v>
      </c>
    </row>
    <row r="55" spans="1:8">
      <c r="A55" s="411">
        <v>44593</v>
      </c>
      <c r="B55" s="412">
        <v>13.024792405555626</v>
      </c>
      <c r="C55" s="412">
        <v>16.597353291721493</v>
      </c>
      <c r="D55" s="412">
        <v>11.652377926453665</v>
      </c>
      <c r="E55" s="412">
        <v>20.931390920632555</v>
      </c>
      <c r="F55" s="412">
        <v>15.418223807056728</v>
      </c>
      <c r="G55" s="412">
        <v>15.856746534857255</v>
      </c>
      <c r="H55" s="412">
        <v>3.1041582329238113</v>
      </c>
    </row>
    <row r="56" spans="1:8">
      <c r="A56" s="411">
        <v>44621</v>
      </c>
      <c r="B56" s="412">
        <v>13.070420054523712</v>
      </c>
      <c r="C56" s="412">
        <v>16.655496115515824</v>
      </c>
      <c r="D56" s="412">
        <v>11.675659408577193</v>
      </c>
      <c r="E56" s="412">
        <v>21.001907471641779</v>
      </c>
      <c r="F56" s="412">
        <v>15.470079541383257</v>
      </c>
      <c r="G56" s="412">
        <v>15.910077141928758</v>
      </c>
      <c r="H56" s="412">
        <v>3.136179877515886</v>
      </c>
    </row>
    <row r="57" spans="1:8">
      <c r="A57" s="411">
        <v>44652</v>
      </c>
      <c r="B57" s="412">
        <v>13.116207543455886</v>
      </c>
      <c r="C57" s="412">
        <v>16.713842621662359</v>
      </c>
      <c r="D57" s="412">
        <v>11.698987407163996</v>
      </c>
      <c r="E57" s="412">
        <v>21.072661588514883</v>
      </c>
      <c r="F57" s="412">
        <v>15.522109680830388</v>
      </c>
      <c r="G57" s="412">
        <v>15.963587114524229</v>
      </c>
      <c r="H57" s="412">
        <v>3.1685318486072691</v>
      </c>
    </row>
    <row r="58" spans="1:8">
      <c r="A58" s="411">
        <v>44682</v>
      </c>
      <c r="B58" s="412">
        <v>13.162155432293645</v>
      </c>
      <c r="C58" s="412">
        <v>16.772393523688539</v>
      </c>
      <c r="D58" s="412">
        <v>11.722362015154086</v>
      </c>
      <c r="E58" s="412">
        <v>21.143654071596451</v>
      </c>
      <c r="F58" s="412">
        <v>15.57431481197059</v>
      </c>
      <c r="G58" s="412">
        <v>16.017277055899335</v>
      </c>
      <c r="H58" s="412">
        <v>3.2012175537554901</v>
      </c>
    </row>
    <row r="59" spans="1:8">
      <c r="A59" s="411">
        <v>44713</v>
      </c>
      <c r="B59" s="412">
        <v>13.208264282940041</v>
      </c>
      <c r="C59" s="412">
        <v>16.8311495376214</v>
      </c>
      <c r="D59" s="412">
        <v>11.745783325673182</v>
      </c>
      <c r="E59" s="412">
        <v>21.214885723927374</v>
      </c>
      <c r="F59" s="412">
        <v>15.626695523349134</v>
      </c>
      <c r="G59" s="412">
        <v>16.071147571338667</v>
      </c>
      <c r="H59" s="412">
        <v>3.2342404356695078</v>
      </c>
    </row>
    <row r="60" spans="1:8">
      <c r="A60" s="411">
        <v>44743</v>
      </c>
      <c r="B60" s="412">
        <v>13.254534659266549</v>
      </c>
      <c r="C60" s="412">
        <v>16.890111381996316</v>
      </c>
      <c r="D60" s="412">
        <v>11.769251432033055</v>
      </c>
      <c r="E60" s="412">
        <v>21.286357351253947</v>
      </c>
      <c r="F60" s="412">
        <v>15.679252405490738</v>
      </c>
      <c r="G60" s="412">
        <v>16.125199268162547</v>
      </c>
      <c r="H60" s="412">
        <v>3.2676039725723212</v>
      </c>
    </row>
    <row r="61" spans="1:8">
      <c r="A61" s="411">
        <v>44774</v>
      </c>
      <c r="B61" s="412">
        <v>13.300967127119963</v>
      </c>
      <c r="C61" s="412">
        <v>16.949279777865787</v>
      </c>
      <c r="D61" s="412">
        <v>11.792766427731927</v>
      </c>
      <c r="E61" s="412">
        <v>21.358069762036965</v>
      </c>
      <c r="F61" s="412">
        <v>15.731986050906208</v>
      </c>
      <c r="G61" s="412">
        <v>16.179432755733885</v>
      </c>
      <c r="H61" s="412">
        <v>3.3013116785673233</v>
      </c>
    </row>
    <row r="62" spans="1:8">
      <c r="A62" s="411">
        <v>44805</v>
      </c>
      <c r="B62" s="412">
        <v>13.347562254329315</v>
      </c>
      <c r="C62" s="412">
        <v>17.008655448808263</v>
      </c>
      <c r="D62" s="412">
        <v>11.816328406454815</v>
      </c>
      <c r="E62" s="412">
        <v>21.430023767460877</v>
      </c>
      <c r="F62" s="412">
        <v>15.784897054099133</v>
      </c>
      <c r="G62" s="412">
        <v>16.233848645465052</v>
      </c>
      <c r="H62" s="412">
        <v>3.3353671040084345</v>
      </c>
    </row>
    <row r="63" spans="1:8">
      <c r="A63" s="411">
        <v>44835</v>
      </c>
      <c r="B63" s="412">
        <v>13.394320610712825</v>
      </c>
      <c r="C63" s="412">
        <v>17.06823912093699</v>
      </c>
      <c r="D63" s="412">
        <v>11.839937462073932</v>
      </c>
      <c r="E63" s="412">
        <v>21.502220181442976</v>
      </c>
      <c r="F63" s="412">
        <v>15.837986011572582</v>
      </c>
      <c r="G63" s="412">
        <v>16.28844755082476</v>
      </c>
      <c r="H63" s="412">
        <v>3.3697738358740508</v>
      </c>
    </row>
    <row r="64" spans="1:8">
      <c r="A64" s="411">
        <v>44866</v>
      </c>
      <c r="B64" s="412">
        <v>13.441242768084862</v>
      </c>
      <c r="C64" s="412">
        <v>17.128031522908884</v>
      </c>
      <c r="D64" s="412">
        <v>11.863593688649038</v>
      </c>
      <c r="E64" s="412">
        <v>21.574659820642573</v>
      </c>
      <c r="F64" s="412">
        <v>15.891253521835825</v>
      </c>
      <c r="G64" s="412">
        <v>16.343230087344988</v>
      </c>
      <c r="H64" s="412">
        <v>3.4045354981448539</v>
      </c>
    </row>
    <row r="65" spans="1:8">
      <c r="A65" s="411">
        <v>44896</v>
      </c>
      <c r="B65" s="412">
        <v>13.488329300262942</v>
      </c>
      <c r="C65" s="412">
        <v>17.188033385933455</v>
      </c>
      <c r="D65" s="412">
        <v>11.887297180427831</v>
      </c>
      <c r="E65" s="412">
        <v>21.647343504470264</v>
      </c>
      <c r="F65" s="412">
        <v>15.944700185411083</v>
      </c>
      <c r="G65" s="412">
        <v>16.398196872627921</v>
      </c>
      <c r="H65" s="412">
        <v>3.4396557521855158</v>
      </c>
    </row>
    <row r="66" spans="1:8">
      <c r="A66" s="411">
        <v>44927</v>
      </c>
      <c r="B66" s="412">
        <v>13.518744510328542</v>
      </c>
      <c r="C66" s="412">
        <v>17.22679116196414</v>
      </c>
      <c r="D66" s="412">
        <v>11.91104803184631</v>
      </c>
      <c r="E66" s="412">
        <v>21.700294551613037</v>
      </c>
      <c r="F66" s="412">
        <v>15.998326604840305</v>
      </c>
      <c r="G66" s="412">
        <v>16.453348526352904</v>
      </c>
      <c r="H66" s="412">
        <v>3.4683323271939832</v>
      </c>
    </row>
    <row r="67" spans="1:8">
      <c r="A67" s="411">
        <v>44958</v>
      </c>
      <c r="B67" s="412">
        <v>13.549228304499909</v>
      </c>
      <c r="C67" s="412">
        <v>17.265636333985345</v>
      </c>
      <c r="D67" s="412">
        <v>11.934846337529164</v>
      </c>
      <c r="E67" s="412">
        <v>21.753375121040751</v>
      </c>
      <c r="F67" s="412">
        <v>16.037411944000688</v>
      </c>
      <c r="G67" s="412">
        <v>16.493545524661585</v>
      </c>
      <c r="H67" s="412">
        <v>3.4972479801839298</v>
      </c>
    </row>
    <row r="68" spans="1:8">
      <c r="A68" s="411">
        <v>44986</v>
      </c>
      <c r="B68" s="412">
        <v>13.579780837429256</v>
      </c>
      <c r="C68" s="412">
        <v>17.304569099068726</v>
      </c>
      <c r="D68" s="412">
        <v>11.958692192290144</v>
      </c>
      <c r="E68" s="412">
        <v>21.806585529574754</v>
      </c>
      <c r="F68" s="412">
        <v>16.076592772131576</v>
      </c>
      <c r="G68" s="412">
        <v>16.533840727823247</v>
      </c>
      <c r="H68" s="412">
        <v>3.526404704359956</v>
      </c>
    </row>
    <row r="69" spans="1:8">
      <c r="A69" s="411">
        <v>45017</v>
      </c>
      <c r="B69" s="412">
        <v>13.610402264117525</v>
      </c>
      <c r="C69" s="412">
        <v>17.343589654730323</v>
      </c>
      <c r="D69" s="412">
        <v>11.982585691132428</v>
      </c>
      <c r="E69" s="412">
        <v>21.859926094811364</v>
      </c>
      <c r="F69" s="412">
        <v>16.115869322521039</v>
      </c>
      <c r="G69" s="412">
        <v>16.574234375761101</v>
      </c>
      <c r="H69" s="412">
        <v>3.5558045095441049</v>
      </c>
    </row>
    <row r="70" spans="1:8">
      <c r="A70" s="411">
        <v>45047</v>
      </c>
      <c r="B70" s="412">
        <v>13.641092739915175</v>
      </c>
      <c r="C70" s="412">
        <v>17.382698198931564</v>
      </c>
      <c r="D70" s="412">
        <v>12.006526929249018</v>
      </c>
      <c r="E70" s="412">
        <v>21.913397135123763</v>
      </c>
      <c r="F70" s="412">
        <v>16.155241829027101</v>
      </c>
      <c r="G70" s="412">
        <v>16.61472670898452</v>
      </c>
      <c r="H70" s="412">
        <v>3.5854494223144013</v>
      </c>
    </row>
    <row r="71" spans="1:8">
      <c r="A71" s="411">
        <v>45078</v>
      </c>
      <c r="B71" s="412">
        <v>13.671852420522971</v>
      </c>
      <c r="C71" s="412">
        <v>17.421894930080256</v>
      </c>
      <c r="D71" s="412">
        <v>12.030516002023115</v>
      </c>
      <c r="E71" s="412">
        <v>21.966998969663909</v>
      </c>
      <c r="F71" s="412">
        <v>16.19471052607911</v>
      </c>
      <c r="G71" s="412">
        <v>16.655317968590463</v>
      </c>
      <c r="H71" s="412">
        <v>3.6153414861445494</v>
      </c>
    </row>
    <row r="72" spans="1:8">
      <c r="A72" s="411">
        <v>45108</v>
      </c>
      <c r="B72" s="412">
        <v>13.702681461992769</v>
      </c>
      <c r="C72" s="412">
        <v>17.461180047031611</v>
      </c>
      <c r="D72" s="412">
        <v>12.054553005028488</v>
      </c>
      <c r="E72" s="412">
        <v>22.020731918364415</v>
      </c>
      <c r="F72" s="412">
        <v>16.234275648679155</v>
      </c>
      <c r="G72" s="412">
        <v>16.696008396264908</v>
      </c>
      <c r="H72" s="412">
        <v>3.6454827615447907</v>
      </c>
    </row>
    <row r="73" spans="1:8">
      <c r="A73" s="411">
        <v>45139</v>
      </c>
      <c r="B73" s="412">
        <v>13.733580020728313</v>
      </c>
      <c r="C73" s="412">
        <v>17.500553749089242</v>
      </c>
      <c r="D73" s="412">
        <v>12.07863803402987</v>
      </c>
      <c r="E73" s="412">
        <v>22.074596301940485</v>
      </c>
      <c r="F73" s="412">
        <v>16.273937432403446</v>
      </c>
      <c r="G73" s="412">
        <v>16.73679823428429</v>
      </c>
      <c r="H73" s="412">
        <v>3.6758753262039403</v>
      </c>
    </row>
    <row r="74" spans="1:8">
      <c r="A74" s="411">
        <v>45170</v>
      </c>
      <c r="B74" s="412">
        <v>13.764548253486025</v>
      </c>
      <c r="C74" s="412">
        <v>17.540016236006174</v>
      </c>
      <c r="D74" s="412">
        <v>12.102771184983327</v>
      </c>
      <c r="E74" s="412">
        <v>22.128592441891811</v>
      </c>
      <c r="F74" s="412">
        <v>16.31369611340374</v>
      </c>
      <c r="G74" s="412">
        <v>16.777687725516952</v>
      </c>
      <c r="H74" s="412">
        <v>3.7065212751326042</v>
      </c>
    </row>
    <row r="75" spans="1:8">
      <c r="A75" s="411">
        <v>45200</v>
      </c>
      <c r="B75" s="412">
        <v>13.795586317375799</v>
      </c>
      <c r="C75" s="412">
        <v>17.579567707985863</v>
      </c>
      <c r="D75" s="412">
        <v>12.126952554036647</v>
      </c>
      <c r="E75" s="412">
        <v>22.182720660504497</v>
      </c>
      <c r="F75" s="412">
        <v>16.353551928408724</v>
      </c>
      <c r="G75" s="412">
        <v>16.818677113424588</v>
      </c>
      <c r="H75" s="412">
        <v>3.7374227208075923</v>
      </c>
    </row>
    <row r="76" spans="1:8">
      <c r="A76" s="411">
        <v>45231</v>
      </c>
      <c r="B76" s="412">
        <v>13.826694369861805</v>
      </c>
      <c r="C76" s="412">
        <v>17.61920836568321</v>
      </c>
      <c r="D76" s="412">
        <v>12.151182237529721</v>
      </c>
      <c r="E76" s="412">
        <v>22.236981280852984</v>
      </c>
      <c r="F76" s="412">
        <v>16.393505114725436</v>
      </c>
      <c r="G76" s="412">
        <v>16.859766642063683</v>
      </c>
      <c r="H76" s="412">
        <v>3.768581793317535</v>
      </c>
    </row>
    <row r="77" spans="1:8">
      <c r="A77" s="411">
        <v>45261</v>
      </c>
      <c r="B77" s="412">
        <v>13.85787256876328</v>
      </c>
      <c r="C77" s="412">
        <v>17.658938410205582</v>
      </c>
      <c r="D77" s="412">
        <v>12.175460331994932</v>
      </c>
      <c r="E77" s="412">
        <v>22.291374626801982</v>
      </c>
      <c r="F77" s="412">
        <v>16.433555910240678</v>
      </c>
      <c r="G77" s="412">
        <v>16.900956556086978</v>
      </c>
      <c r="H77" s="412">
        <v>3.8000006405097135</v>
      </c>
    </row>
    <row r="78" spans="1:8">
      <c r="A78" s="411">
        <v>45292</v>
      </c>
      <c r="B78" s="412">
        <v>13.778426635966079</v>
      </c>
      <c r="C78" s="412">
        <v>17.557701309976402</v>
      </c>
      <c r="D78" s="412">
        <v>12.19978693415753</v>
      </c>
      <c r="E78" s="412">
        <v>22.326086569983168</v>
      </c>
      <c r="F78" s="412">
        <v>16.473704553422429</v>
      </c>
      <c r="G78" s="412">
        <v>16.942247100744925</v>
      </c>
      <c r="H78" s="412">
        <v>3.8207501103954145</v>
      </c>
    </row>
    <row r="79" spans="1:8">
      <c r="A79" s="411">
        <v>45323</v>
      </c>
      <c r="B79" s="412">
        <v>13.699436159531801</v>
      </c>
      <c r="C79" s="412">
        <v>17.457044592906431</v>
      </c>
      <c r="D79" s="412">
        <v>12.218769564946525</v>
      </c>
      <c r="E79" s="412">
        <v>22.360852566313589</v>
      </c>
      <c r="F79" s="412">
        <v>16.499337316761025</v>
      </c>
      <c r="G79" s="412">
        <v>16.968608907158846</v>
      </c>
      <c r="H79" s="412">
        <v>3.8416128803937384</v>
      </c>
    </row>
    <row r="80" spans="1:8">
      <c r="A80" s="411">
        <v>45352</v>
      </c>
      <c r="B80" s="412">
        <v>13.620898528370221</v>
      </c>
      <c r="C80" s="412">
        <v>17.356964931711396</v>
      </c>
      <c r="D80" s="412">
        <v>12.237781732339199</v>
      </c>
      <c r="E80" s="412">
        <v>22.395672699964361</v>
      </c>
      <c r="F80" s="412">
        <v>16.525009964179993</v>
      </c>
      <c r="G80" s="412">
        <v>16.995011732029962</v>
      </c>
      <c r="H80" s="412">
        <v>3.8625895691670222</v>
      </c>
    </row>
    <row r="81" spans="1:8">
      <c r="A81" s="411">
        <v>45383</v>
      </c>
      <c r="B81" s="412">
        <v>13.542811146360258</v>
      </c>
      <c r="C81" s="412">
        <v>17.257459018182043</v>
      </c>
      <c r="D81" s="412">
        <v>12.256823482293937</v>
      </c>
      <c r="E81" s="412">
        <v>22.430547055237671</v>
      </c>
      <c r="F81" s="412">
        <v>16.550722557738183</v>
      </c>
      <c r="G81" s="412">
        <v>17.021455639182186</v>
      </c>
      <c r="H81" s="412">
        <v>3.8836807987557371</v>
      </c>
    </row>
    <row r="82" spans="1:8">
      <c r="A82" s="411">
        <v>45413</v>
      </c>
      <c r="B82" s="412">
        <v>13.46517143226416</v>
      </c>
      <c r="C82" s="412">
        <v>17.158523563074787</v>
      </c>
      <c r="D82" s="412">
        <v>12.275894860840625</v>
      </c>
      <c r="E82" s="412">
        <v>22.465475716566974</v>
      </c>
      <c r="F82" s="412">
        <v>16.576475159591006</v>
      </c>
      <c r="G82" s="412">
        <v>17.047940692538745</v>
      </c>
      <c r="H82" s="412">
        <v>3.9048871945969359</v>
      </c>
    </row>
    <row r="83" spans="1:8">
      <c r="A83" s="411">
        <v>45444</v>
      </c>
      <c r="B83" s="412">
        <v>13.38797681964218</v>
      </c>
      <c r="C83" s="412">
        <v>17.060155296002975</v>
      </c>
      <c r="D83" s="412">
        <v>12.294995914080777</v>
      </c>
      <c r="E83" s="412">
        <v>22.50045876851722</v>
      </c>
      <c r="F83" s="412">
        <v>16.602267831990591</v>
      </c>
      <c r="G83" s="412">
        <v>17.074466956122343</v>
      </c>
      <c r="H83" s="412">
        <v>3.9262093855427986</v>
      </c>
    </row>
    <row r="84" spans="1:8">
      <c r="A84" s="411">
        <v>45474</v>
      </c>
      <c r="B84" s="412">
        <v>13.311224756767734</v>
      </c>
      <c r="C84" s="412">
        <v>16.962350965328788</v>
      </c>
      <c r="D84" s="412">
        <v>12.314126688187638</v>
      </c>
      <c r="E84" s="412">
        <v>22.53549629578502</v>
      </c>
      <c r="F84" s="412">
        <v>16.628100637285925</v>
      </c>
      <c r="G84" s="412">
        <v>17.101034494055277</v>
      </c>
      <c r="H84" s="412">
        <v>3.9476480038792814</v>
      </c>
    </row>
    <row r="85" spans="1:8">
      <c r="A85" s="411">
        <v>45505</v>
      </c>
      <c r="B85" s="412">
        <v>13.234912706543058</v>
      </c>
      <c r="C85" s="412">
        <v>16.865107338055751</v>
      </c>
      <c r="D85" s="412">
        <v>12.333287229406295</v>
      </c>
      <c r="E85" s="412">
        <v>22.570588383198892</v>
      </c>
      <c r="F85" s="412">
        <v>16.653973637923016</v>
      </c>
      <c r="G85" s="412">
        <v>17.127643370559635</v>
      </c>
      <c r="H85" s="412">
        <v>3.9692036853448651</v>
      </c>
    </row>
    <row r="86" spans="1:8">
      <c r="A86" s="411">
        <v>45536</v>
      </c>
      <c r="B86" s="412">
        <v>13.159038146415343</v>
      </c>
      <c r="C86" s="412">
        <v>16.768421199721868</v>
      </c>
      <c r="D86" s="412">
        <v>12.352477584053796</v>
      </c>
      <c r="E86" s="412">
        <v>22.605735115719437</v>
      </c>
      <c r="F86" s="412">
        <v>16.679886896445034</v>
      </c>
      <c r="G86" s="412">
        <v>17.154293649957435</v>
      </c>
      <c r="H86" s="412">
        <v>3.9908770691494082</v>
      </c>
    </row>
    <row r="87" spans="1:8">
      <c r="A87" s="411">
        <v>45566</v>
      </c>
      <c r="B87" s="412">
        <v>13.083598568293343</v>
      </c>
      <c r="C87" s="412">
        <v>16.672289354293362</v>
      </c>
      <c r="D87" s="412">
        <v>12.371697798519259</v>
      </c>
      <c r="E87" s="412">
        <v>22.640936578439561</v>
      </c>
      <c r="F87" s="412">
        <v>16.705840475492458</v>
      </c>
      <c r="G87" s="412">
        <v>17.180985396670767</v>
      </c>
      <c r="H87" s="412">
        <v>4.0126687979931024</v>
      </c>
    </row>
    <row r="88" spans="1:8">
      <c r="A88" s="411">
        <v>45597</v>
      </c>
      <c r="B88" s="412">
        <v>13.008591478464478</v>
      </c>
      <c r="C88" s="412">
        <v>16.57670862405903</v>
      </c>
      <c r="D88" s="412">
        <v>12.390947919263972</v>
      </c>
      <c r="E88" s="412">
        <v>22.676192856584681</v>
      </c>
      <c r="F88" s="412">
        <v>16.731834437803244</v>
      </c>
      <c r="G88" s="412">
        <v>17.207718675221965</v>
      </c>
      <c r="H88" s="412">
        <v>4.0345795180855291</v>
      </c>
    </row>
    <row r="89" spans="1:8">
      <c r="A89" s="411">
        <v>45627</v>
      </c>
      <c r="B89" s="412">
        <v>12.934014397512392</v>
      </c>
      <c r="C89" s="412">
        <v>16.481675849525203</v>
      </c>
      <c r="D89" s="412">
        <v>12.410227992821525</v>
      </c>
      <c r="E89" s="412">
        <v>22.711504035512917</v>
      </c>
      <c r="F89" s="412">
        <v>16.757868846212965</v>
      </c>
      <c r="G89" s="412">
        <v>17.234493550233761</v>
      </c>
      <c r="H89" s="412">
        <v>4.0566098791648244</v>
      </c>
    </row>
    <row r="90" spans="1:8">
      <c r="A90" s="411">
        <v>45658</v>
      </c>
      <c r="B90" s="412">
        <v>12.902808335534434</v>
      </c>
      <c r="C90" s="412">
        <v>16.44191029938326</v>
      </c>
      <c r="D90" s="412">
        <v>12.429538065797914</v>
      </c>
      <c r="E90" s="412">
        <v>22.737907159378146</v>
      </c>
      <c r="F90" s="412">
        <v>16.783943763654957</v>
      </c>
      <c r="G90" s="412">
        <v>17.261310086429436</v>
      </c>
      <c r="H90" s="412">
        <v>4.055013997436359</v>
      </c>
    </row>
    <row r="91" spans="1:8">
      <c r="A91" s="411">
        <v>45689</v>
      </c>
      <c r="B91" s="412">
        <v>12.871677564821372</v>
      </c>
      <c r="C91" s="412">
        <v>16.402240692092789</v>
      </c>
      <c r="D91" s="412">
        <v>12.443979558500647</v>
      </c>
      <c r="E91" s="412">
        <v>22.764340978037907</v>
      </c>
      <c r="F91" s="412">
        <v>16.803444504559632</v>
      </c>
      <c r="G91" s="412">
        <v>17.281365464379377</v>
      </c>
      <c r="H91" s="412">
        <v>4.0534187435322515</v>
      </c>
    </row>
    <row r="92" spans="1:8">
      <c r="A92" s="411">
        <v>45717</v>
      </c>
      <c r="B92" s="412">
        <v>12.840621903717008</v>
      </c>
      <c r="C92" s="412">
        <v>16.362666796171251</v>
      </c>
      <c r="D92" s="412">
        <v>12.45843783032344</v>
      </c>
      <c r="E92" s="412">
        <v>22.79080552717625</v>
      </c>
      <c r="F92" s="412">
        <v>16.8229679027671</v>
      </c>
      <c r="G92" s="412">
        <v>17.301444144047593</v>
      </c>
      <c r="H92" s="412">
        <v>4.0518241172055136</v>
      </c>
    </row>
    <row r="93" spans="1:8">
      <c r="A93" s="411">
        <v>45748</v>
      </c>
      <c r="B93" s="412">
        <v>12.809641171003427</v>
      </c>
      <c r="C93" s="412">
        <v>16.323188380694599</v>
      </c>
      <c r="D93" s="412">
        <v>12.472912900761427</v>
      </c>
      <c r="E93" s="412">
        <v>22.817300842518705</v>
      </c>
      <c r="F93" s="412">
        <v>16.842513984602171</v>
      </c>
      <c r="G93" s="412">
        <v>17.321546152507636</v>
      </c>
      <c r="H93" s="412">
        <v>4.0502301182092539</v>
      </c>
    </row>
    <row r="94" spans="1:8">
      <c r="A94" s="411">
        <v>45778</v>
      </c>
      <c r="B94" s="412">
        <v>12.778735185899945</v>
      </c>
      <c r="C94" s="412">
        <v>16.283805215295942</v>
      </c>
      <c r="D94" s="412">
        <v>12.487404789332398</v>
      </c>
      <c r="E94" s="412">
        <v>22.843826959832349</v>
      </c>
      <c r="F94" s="412">
        <v>16.86208277642023</v>
      </c>
      <c r="G94" s="412">
        <v>17.341671516864483</v>
      </c>
      <c r="H94" s="412">
        <v>4.0486367462966797</v>
      </c>
    </row>
    <row r="95" spans="1:8">
      <c r="A95" s="411">
        <v>45809</v>
      </c>
      <c r="B95" s="412">
        <v>12.747903768062047</v>
      </c>
      <c r="C95" s="412">
        <v>16.2445170701642</v>
      </c>
      <c r="D95" s="412">
        <v>12.501913515576815</v>
      </c>
      <c r="E95" s="412">
        <v>22.870383914925824</v>
      </c>
      <c r="F95" s="412">
        <v>16.881674304607323</v>
      </c>
      <c r="G95" s="412">
        <v>17.361820264254629</v>
      </c>
      <c r="H95" s="412">
        <v>4.0470440012210949</v>
      </c>
    </row>
    <row r="96" spans="1:8">
      <c r="A96" s="411">
        <v>45839</v>
      </c>
      <c r="B96" s="412">
        <v>12.717146737580334</v>
      </c>
      <c r="C96" s="412">
        <v>16.205323716042756</v>
      </c>
      <c r="D96" s="412">
        <v>12.516439099057848</v>
      </c>
      <c r="E96" s="412">
        <v>22.896971743649406</v>
      </c>
      <c r="F96" s="412">
        <v>16.901288595580112</v>
      </c>
      <c r="G96" s="412">
        <v>17.381992421846096</v>
      </c>
      <c r="H96" s="412">
        <v>4.0454518827358994</v>
      </c>
    </row>
    <row r="97" spans="1:8">
      <c r="A97" s="411">
        <v>45870</v>
      </c>
      <c r="B97" s="412">
        <v>12.686463914979484</v>
      </c>
      <c r="C97" s="412">
        <v>16.166224924228128</v>
      </c>
      <c r="D97" s="412">
        <v>12.530981559361393</v>
      </c>
      <c r="E97" s="412">
        <v>22.923590481895051</v>
      </c>
      <c r="F97" s="412">
        <v>16.920925675785977</v>
      </c>
      <c r="G97" s="412">
        <v>17.402188016838462</v>
      </c>
      <c r="H97" s="412">
        <v>4.0438603905945909</v>
      </c>
    </row>
    <row r="98" spans="1:8">
      <c r="A98" s="411">
        <v>45901</v>
      </c>
      <c r="B98" s="412">
        <v>12.655855121217192</v>
      </c>
      <c r="C98" s="412">
        <v>16.127220466568634</v>
      </c>
      <c r="D98" s="412">
        <v>12.545540916096103</v>
      </c>
      <c r="E98" s="412">
        <v>22.950240165596444</v>
      </c>
      <c r="F98" s="412">
        <v>16.940585571703007</v>
      </c>
      <c r="G98" s="412">
        <v>17.422407076462918</v>
      </c>
      <c r="H98" s="412">
        <v>4.0422695245507638</v>
      </c>
    </row>
    <row r="99" spans="1:8">
      <c r="A99" s="411">
        <v>45931</v>
      </c>
      <c r="B99" s="412">
        <v>12.625320177683131</v>
      </c>
      <c r="C99" s="412">
        <v>16.088310115463045</v>
      </c>
      <c r="D99" s="412">
        <v>12.560117188893416</v>
      </c>
      <c r="E99" s="412">
        <v>22.976920830729032</v>
      </c>
      <c r="F99" s="412">
        <v>16.960268309840075</v>
      </c>
      <c r="G99" s="412">
        <v>17.442649627982284</v>
      </c>
      <c r="H99" s="412">
        <v>4.0406792843581103</v>
      </c>
    </row>
    <row r="100" spans="1:8">
      <c r="A100" s="411">
        <v>45962</v>
      </c>
      <c r="B100" s="412">
        <v>12.594858906197912</v>
      </c>
      <c r="C100" s="412">
        <v>16.049493643859279</v>
      </c>
      <c r="D100" s="412">
        <v>12.574710397407577</v>
      </c>
      <c r="E100" s="412">
        <v>23.003632513310105</v>
      </c>
      <c r="F100" s="412">
        <v>16.979973916736832</v>
      </c>
      <c r="G100" s="412">
        <v>17.462915698691063</v>
      </c>
      <c r="H100" s="412">
        <v>4.0390896697704184</v>
      </c>
    </row>
    <row r="101" spans="1:8">
      <c r="A101" s="411">
        <v>45992</v>
      </c>
      <c r="B101" s="412">
        <v>12.564471129012041</v>
      </c>
      <c r="C101" s="412">
        <v>16.010770825253058</v>
      </c>
      <c r="D101" s="412">
        <v>12.589320561315668</v>
      </c>
      <c r="E101" s="412">
        <v>23.030375249398805</v>
      </c>
      <c r="F101" s="412">
        <v>16.999702418963796</v>
      </c>
      <c r="G101" s="412">
        <v>17.483205315915455</v>
      </c>
      <c r="H101" s="412">
        <v>4.037500680541573</v>
      </c>
    </row>
    <row r="102" spans="1:8">
      <c r="A102" s="411">
        <v>46023</v>
      </c>
      <c r="B102" s="412">
        <v>12.533252752355478</v>
      </c>
      <c r="C102" s="412">
        <v>15.970989582648224</v>
      </c>
      <c r="D102" s="412">
        <v>12.603947700317631</v>
      </c>
      <c r="E102" s="412">
        <v>23.069643404737953</v>
      </c>
      <c r="F102" s="412">
        <v>17.019453843122321</v>
      </c>
      <c r="G102" s="412">
        <v>17.503518507013439</v>
      </c>
      <c r="H102" s="412">
        <v>4.0306116840015829</v>
      </c>
    </row>
    <row r="103" spans="1:8">
      <c r="A103" s="411">
        <v>46054</v>
      </c>
      <c r="B103" s="412">
        <v>12.502111942596166</v>
      </c>
      <c r="C103" s="412">
        <v>15.931307182708773</v>
      </c>
      <c r="D103" s="412">
        <v>12.625419878001496</v>
      </c>
      <c r="E103" s="412">
        <v>23.108978514610278</v>
      </c>
      <c r="F103" s="412">
        <v>17.04844830943486</v>
      </c>
      <c r="G103" s="412">
        <v>17.533337629435369</v>
      </c>
      <c r="H103" s="412">
        <v>4.0237344418307144</v>
      </c>
    </row>
    <row r="104" spans="1:8">
      <c r="A104" s="411">
        <v>46082</v>
      </c>
      <c r="B104" s="412">
        <v>12.47104850700712</v>
      </c>
      <c r="C104" s="412">
        <v>15.891723379844775</v>
      </c>
      <c r="D104" s="412">
        <v>12.646928635844644</v>
      </c>
      <c r="E104" s="412">
        <v>23.148380693177231</v>
      </c>
      <c r="F104" s="412">
        <v>17.077492170932722</v>
      </c>
      <c r="G104" s="412">
        <v>17.563207551932816</v>
      </c>
      <c r="H104" s="412">
        <v>4.0168689339730435</v>
      </c>
    </row>
    <row r="105" spans="1:8">
      <c r="A105" s="411">
        <v>46113</v>
      </c>
      <c r="B105" s="412">
        <v>12.440062253340221</v>
      </c>
      <c r="C105" s="412">
        <v>15.852237929076509</v>
      </c>
      <c r="D105" s="412">
        <v>12.668474036165303</v>
      </c>
      <c r="E105" s="412">
        <v>23.187850054794911</v>
      </c>
      <c r="F105" s="412">
        <v>17.106585511765914</v>
      </c>
      <c r="G105" s="412">
        <v>17.593128361049168</v>
      </c>
      <c r="H105" s="412">
        <v>4.0100151404068658</v>
      </c>
    </row>
    <row r="106" spans="1:8">
      <c r="A106" s="411">
        <v>46143</v>
      </c>
      <c r="B106" s="412">
        <v>12.409152989825012</v>
      </c>
      <c r="C106" s="412">
        <v>15.812850586032944</v>
      </c>
      <c r="D106" s="412">
        <v>12.690056141387869</v>
      </c>
      <c r="E106" s="412">
        <v>23.227386714014404</v>
      </c>
      <c r="F106" s="412">
        <v>17.135728416227789</v>
      </c>
      <c r="G106" s="412">
        <v>17.623100143475238</v>
      </c>
      <c r="H106" s="412">
        <v>4.00317304114464</v>
      </c>
    </row>
    <row r="107" spans="1:8">
      <c r="A107" s="411">
        <v>46174</v>
      </c>
      <c r="B107" s="412">
        <v>12.378320525167526</v>
      </c>
      <c r="C107" s="412">
        <v>15.773561106950227</v>
      </c>
      <c r="D107" s="412">
        <v>12.711675014043079</v>
      </c>
      <c r="E107" s="412">
        <v>23.266990785582113</v>
      </c>
      <c r="F107" s="412">
        <v>17.164920968755315</v>
      </c>
      <c r="G107" s="412">
        <v>17.653122986049524</v>
      </c>
      <c r="H107" s="412">
        <v>3.9963426162329276</v>
      </c>
    </row>
    <row r="108" spans="1:8">
      <c r="A108" s="411">
        <v>46204</v>
      </c>
      <c r="B108" s="412">
        <v>12.347564668549092</v>
      </c>
      <c r="C108" s="412">
        <v>15.734369248670172</v>
      </c>
      <c r="D108" s="412">
        <v>12.733330716768203</v>
      </c>
      <c r="E108" s="412">
        <v>23.306662384440084</v>
      </c>
      <c r="F108" s="412">
        <v>17.194163253929293</v>
      </c>
      <c r="G108" s="412">
        <v>17.683196975758481</v>
      </c>
      <c r="H108" s="412">
        <v>3.9895238457523363</v>
      </c>
    </row>
    <row r="109" spans="1:8">
      <c r="A109" s="411">
        <v>46235</v>
      </c>
      <c r="B109" s="412">
        <v>12.316885229625161</v>
      </c>
      <c r="C109" s="412">
        <v>15.695274768638759</v>
      </c>
      <c r="D109" s="412">
        <v>12.755023312307214</v>
      </c>
      <c r="E109" s="412">
        <v>23.346401625726362</v>
      </c>
      <c r="F109" s="412">
        <v>17.223455356474627</v>
      </c>
      <c r="G109" s="412">
        <v>17.713322199736734</v>
      </c>
      <c r="H109" s="412">
        <v>3.9827167098174616</v>
      </c>
    </row>
    <row r="110" spans="1:8">
      <c r="A110" s="411">
        <v>46266</v>
      </c>
      <c r="B110" s="412">
        <v>12.286282018524119</v>
      </c>
      <c r="C110" s="412">
        <v>15.656277424904632</v>
      </c>
      <c r="D110" s="412">
        <v>12.776752863510982</v>
      </c>
      <c r="E110" s="412">
        <v>23.386208624775282</v>
      </c>
      <c r="F110" s="412">
        <v>17.252797361260551</v>
      </c>
      <c r="G110" s="412">
        <v>17.74349874526736</v>
      </c>
      <c r="H110" s="412">
        <v>3.975921188576828</v>
      </c>
    </row>
    <row r="111" spans="1:8">
      <c r="A111" s="411">
        <v>46296</v>
      </c>
      <c r="B111" s="412">
        <v>12.255754845846123</v>
      </c>
      <c r="C111" s="412">
        <v>15.617376976117598</v>
      </c>
      <c r="D111" s="412">
        <v>12.798519433337452</v>
      </c>
      <c r="E111" s="412">
        <v>23.426083497117858</v>
      </c>
      <c r="F111" s="412">
        <v>17.2821893533009</v>
      </c>
      <c r="G111" s="412">
        <v>17.773726699782131</v>
      </c>
      <c r="H111" s="412">
        <v>3.9691372622128314</v>
      </c>
    </row>
    <row r="112" spans="1:8">
      <c r="A112" s="411">
        <v>46327</v>
      </c>
      <c r="B112" s="412">
        <v>12.225303522661921</v>
      </c>
      <c r="C112" s="412">
        <v>15.578573181527135</v>
      </c>
      <c r="D112" s="412">
        <v>12.820323084851815</v>
      </c>
      <c r="E112" s="412">
        <v>23.466026358482079</v>
      </c>
      <c r="F112" s="412">
        <v>17.31163141775432</v>
      </c>
      <c r="G112" s="412">
        <v>17.804006150861774</v>
      </c>
      <c r="H112" s="412">
        <v>3.9623649109416825</v>
      </c>
    </row>
    <row r="113" spans="1:8">
      <c r="A113" s="411">
        <v>46357</v>
      </c>
      <c r="B113" s="412">
        <v>12.194927860511685</v>
      </c>
      <c r="C113" s="412">
        <v>15.539865800980909</v>
      </c>
      <c r="D113" s="412">
        <v>12.842163881226709</v>
      </c>
      <c r="E113" s="412">
        <v>23.506037324793251</v>
      </c>
      <c r="F113" s="412">
        <v>17.34112363992454</v>
      </c>
      <c r="G113" s="412">
        <v>17.834337186236208</v>
      </c>
      <c r="H113" s="412">
        <v>3.9556041150133474</v>
      </c>
    </row>
    <row r="114" spans="1:8">
      <c r="A114" s="411">
        <v>46388</v>
      </c>
      <c r="B114" s="412">
        <v>12.225303522661921</v>
      </c>
      <c r="C114" s="412">
        <v>15.578573181527135</v>
      </c>
      <c r="D114" s="412">
        <v>12.86404188574239</v>
      </c>
      <c r="E114" s="412">
        <v>23.532558343562563</v>
      </c>
      <c r="F114" s="412">
        <v>17.370666105260614</v>
      </c>
      <c r="G114" s="412">
        <v>17.864719893784827</v>
      </c>
      <c r="H114" s="412">
        <v>3.957193033157266</v>
      </c>
    </row>
    <row r="115" spans="1:8">
      <c r="A115" s="411">
        <v>46419</v>
      </c>
      <c r="B115" s="412">
        <v>12.255754845846123</v>
      </c>
      <c r="C115" s="412">
        <v>15.617376976117598</v>
      </c>
      <c r="D115" s="412">
        <v>12.87854774109816</v>
      </c>
      <c r="E115" s="412">
        <v>23.559109285046059</v>
      </c>
      <c r="F115" s="412">
        <v>17.390253756808569</v>
      </c>
      <c r="G115" s="412">
        <v>17.884864654277074</v>
      </c>
      <c r="H115" s="412">
        <v>3.9587825895503101</v>
      </c>
    </row>
    <row r="116" spans="1:8">
      <c r="A116" s="411">
        <v>46447</v>
      </c>
      <c r="B116" s="412">
        <v>12.286282018524119</v>
      </c>
      <c r="C116" s="412">
        <v>15.656277424904633</v>
      </c>
      <c r="D116" s="412">
        <v>12.893069953664316</v>
      </c>
      <c r="E116" s="412">
        <v>23.585690183004473</v>
      </c>
      <c r="F116" s="412">
        <v>17.409863495943199</v>
      </c>
      <c r="G116" s="412">
        <v>17.905032130567704</v>
      </c>
      <c r="H116" s="412">
        <v>3.960372784448857</v>
      </c>
    </row>
    <row r="117" spans="1:8">
      <c r="A117" s="411">
        <v>46478</v>
      </c>
      <c r="B117" s="412">
        <v>12.316885229625161</v>
      </c>
      <c r="C117" s="412">
        <v>15.695274768638761</v>
      </c>
      <c r="D117" s="412">
        <v>12.907608541885713</v>
      </c>
      <c r="E117" s="412">
        <v>23.612301071236615</v>
      </c>
      <c r="F117" s="412">
        <v>17.429495347571088</v>
      </c>
      <c r="G117" s="412">
        <v>17.925222348271696</v>
      </c>
      <c r="H117" s="412">
        <v>3.9619636181093867</v>
      </c>
    </row>
    <row r="118" spans="1:8">
      <c r="A118" s="411">
        <v>46508</v>
      </c>
      <c r="B118" s="412">
        <v>12.347564668549094</v>
      </c>
      <c r="C118" s="412">
        <v>15.734369248670173</v>
      </c>
      <c r="D118" s="412">
        <v>12.922163524228001</v>
      </c>
      <c r="E118" s="412">
        <v>23.638941983579436</v>
      </c>
      <c r="F118" s="412">
        <v>17.449149336626899</v>
      </c>
      <c r="G118" s="412">
        <v>17.945435333032897</v>
      </c>
      <c r="H118" s="412">
        <v>3.9635550907884816</v>
      </c>
    </row>
    <row r="119" spans="1:8">
      <c r="A119" s="411">
        <v>46539</v>
      </c>
      <c r="B119" s="412">
        <v>12.378320525167528</v>
      </c>
      <c r="C119" s="412">
        <v>15.773561106950229</v>
      </c>
      <c r="D119" s="412">
        <v>12.936734919177656</v>
      </c>
      <c r="E119" s="412">
        <v>23.66561295390806</v>
      </c>
      <c r="F119" s="412">
        <v>17.468825488073421</v>
      </c>
      <c r="G119" s="412">
        <v>17.965671110524088</v>
      </c>
      <c r="H119" s="412">
        <v>3.9651472027428278</v>
      </c>
    </row>
    <row r="120" spans="1:8">
      <c r="A120" s="411">
        <v>46569</v>
      </c>
      <c r="B120" s="412">
        <v>12.409152989825014</v>
      </c>
      <c r="C120" s="412">
        <v>15.812850586032946</v>
      </c>
      <c r="D120" s="412">
        <v>12.951322745241987</v>
      </c>
      <c r="E120" s="412">
        <v>23.692314016135839</v>
      </c>
      <c r="F120" s="412">
        <v>17.488523826901595</v>
      </c>
      <c r="G120" s="412">
        <v>17.985929706446989</v>
      </c>
      <c r="H120" s="412">
        <v>3.9667399542292148</v>
      </c>
    </row>
    <row r="121" spans="1:8">
      <c r="A121" s="411">
        <v>46600</v>
      </c>
      <c r="B121" s="412">
        <v>12.440062253340223</v>
      </c>
      <c r="C121" s="412">
        <v>15.852237929076511</v>
      </c>
      <c r="D121" s="412">
        <v>12.965927020949184</v>
      </c>
      <c r="E121" s="412">
        <v>23.719045204214385</v>
      </c>
      <c r="F121" s="412">
        <v>17.508244378130527</v>
      </c>
      <c r="G121" s="412">
        <v>18.006211146532305</v>
      </c>
      <c r="H121" s="412">
        <v>3.9683333455045346</v>
      </c>
    </row>
    <row r="122" spans="1:8">
      <c r="A122" s="411">
        <v>46631</v>
      </c>
      <c r="B122" s="412">
        <v>12.471048507007124</v>
      </c>
      <c r="C122" s="412">
        <v>15.891723379844777</v>
      </c>
      <c r="D122" s="412">
        <v>12.980547764848327</v>
      </c>
      <c r="E122" s="412">
        <v>23.745806552133612</v>
      </c>
      <c r="F122" s="412">
        <v>17.527987166807549</v>
      </c>
      <c r="G122" s="412">
        <v>18.026515456539762</v>
      </c>
      <c r="H122" s="412">
        <v>3.9699273768257828</v>
      </c>
    </row>
    <row r="123" spans="1:8">
      <c r="A123" s="411">
        <v>46661</v>
      </c>
      <c r="B123" s="412">
        <v>12.502111942596169</v>
      </c>
      <c r="C123" s="412">
        <v>15.931307182708775</v>
      </c>
      <c r="D123" s="412">
        <v>12.995184995509414</v>
      </c>
      <c r="E123" s="412">
        <v>23.772598093921786</v>
      </c>
      <c r="F123" s="412">
        <v>17.547752218008231</v>
      </c>
      <c r="G123" s="412">
        <v>18.046842662258122</v>
      </c>
      <c r="H123" s="412">
        <v>3.971522048450058</v>
      </c>
    </row>
    <row r="124" spans="1:8">
      <c r="A124" s="411">
        <v>46692</v>
      </c>
      <c r="B124" s="412">
        <v>12.533252752355482</v>
      </c>
      <c r="C124" s="412">
        <v>15.970989582648226</v>
      </c>
      <c r="D124" s="412">
        <v>13.009838731523383</v>
      </c>
      <c r="E124" s="412">
        <v>23.799419863645564</v>
      </c>
      <c r="F124" s="412">
        <v>17.567539556836429</v>
      </c>
      <c r="G124" s="412">
        <v>18.067192789505228</v>
      </c>
      <c r="H124" s="412">
        <v>3.973117360634562</v>
      </c>
    </row>
    <row r="125" spans="1:8">
      <c r="A125" s="411">
        <v>46722</v>
      </c>
      <c r="B125" s="412">
        <v>12.564471129012045</v>
      </c>
      <c r="C125" s="412">
        <v>16.010770825253061</v>
      </c>
      <c r="D125" s="412">
        <v>13.024508991502129</v>
      </c>
      <c r="E125" s="412">
        <v>23.826271895410049</v>
      </c>
      <c r="F125" s="412">
        <v>17.587349208424286</v>
      </c>
      <c r="G125" s="412">
        <v>18.087565864128045</v>
      </c>
      <c r="H125" s="412">
        <v>3.9747133136366002</v>
      </c>
    </row>
    <row r="126" spans="1:8">
      <c r="A126" s="411">
        <v>46753</v>
      </c>
      <c r="B126" s="412">
        <v>12.594858906197915</v>
      </c>
      <c r="C126" s="412">
        <v>16.049493643859282</v>
      </c>
      <c r="D126" s="412">
        <v>13.039195794078545</v>
      </c>
      <c r="E126" s="412">
        <v>23.862933374045369</v>
      </c>
      <c r="F126" s="412">
        <v>17.607181197932302</v>
      </c>
      <c r="G126" s="412">
        <v>18.107961912002683</v>
      </c>
      <c r="H126" s="412">
        <v>3.9843654393569947</v>
      </c>
    </row>
    <row r="127" spans="1:8">
      <c r="A127" s="411">
        <v>46784</v>
      </c>
      <c r="B127" s="412">
        <v>12.625320177683133</v>
      </c>
      <c r="C127" s="412">
        <v>16.088310115463049</v>
      </c>
      <c r="D127" s="412">
        <v>13.059243781437395</v>
      </c>
      <c r="E127" s="412">
        <v>23.899651263688739</v>
      </c>
      <c r="F127" s="412">
        <v>17.634252541261738</v>
      </c>
      <c r="G127" s="412">
        <v>18.135803214276191</v>
      </c>
      <c r="H127" s="412">
        <v>3.994041004134139</v>
      </c>
    </row>
    <row r="128" spans="1:8">
      <c r="A128" s="411">
        <v>46813</v>
      </c>
      <c r="B128" s="412">
        <v>12.655855121217192</v>
      </c>
      <c r="C128" s="412">
        <v>16.127220466568634</v>
      </c>
      <c r="D128" s="412">
        <v>13.079322592920947</v>
      </c>
      <c r="E128" s="412">
        <v>23.936425651139764</v>
      </c>
      <c r="F128" s="412">
        <v>17.661365507246231</v>
      </c>
      <c r="G128" s="412">
        <v>18.163687323029858</v>
      </c>
      <c r="H128" s="412">
        <v>4.0037400648870367</v>
      </c>
    </row>
    <row r="129" spans="1:8">
      <c r="A129" s="411">
        <v>46844</v>
      </c>
      <c r="B129" s="412">
        <v>12.686463914979484</v>
      </c>
      <c r="C129" s="412">
        <v>16.166224924228128</v>
      </c>
      <c r="D129" s="412">
        <v>13.099432275921821</v>
      </c>
      <c r="E129" s="412">
        <v>23.973256623331608</v>
      </c>
      <c r="F129" s="412">
        <v>17.688520159881335</v>
      </c>
      <c r="G129" s="412">
        <v>18.191614304079383</v>
      </c>
      <c r="H129" s="412">
        <v>4.0134626786729131</v>
      </c>
    </row>
    <row r="130" spans="1:8">
      <c r="A130" s="411">
        <v>46874</v>
      </c>
      <c r="B130" s="412">
        <v>12.717146737580334</v>
      </c>
      <c r="C130" s="412">
        <v>16.205323716042752</v>
      </c>
      <c r="D130" s="412">
        <v>13.119572877905503</v>
      </c>
      <c r="E130" s="412">
        <v>24.010144267331196</v>
      </c>
      <c r="F130" s="412">
        <v>17.715716563260994</v>
      </c>
      <c r="G130" s="412">
        <v>18.219584223341656</v>
      </c>
      <c r="H130" s="412">
        <v>4.0232089026875499</v>
      </c>
    </row>
    <row r="131" spans="1:8">
      <c r="A131" s="411">
        <v>46905</v>
      </c>
      <c r="B131" s="412">
        <v>12.747903768062045</v>
      </c>
      <c r="C131" s="412">
        <v>16.244517070164193</v>
      </c>
      <c r="D131" s="412">
        <v>13.139744446410459</v>
      </c>
      <c r="E131" s="412">
        <v>24.047088670339427</v>
      </c>
      <c r="F131" s="412">
        <v>17.742954781577691</v>
      </c>
      <c r="G131" s="412">
        <v>18.247597146834906</v>
      </c>
      <c r="H131" s="412">
        <v>4.0329787942656221</v>
      </c>
    </row>
    <row r="132" spans="1:8">
      <c r="A132" s="411">
        <v>46935</v>
      </c>
      <c r="B132" s="412">
        <v>12.778735185899944</v>
      </c>
      <c r="C132" s="412">
        <v>16.283805215295935</v>
      </c>
      <c r="D132" s="412">
        <v>13.159947029048251</v>
      </c>
      <c r="E132" s="412">
        <v>24.084089919691372</v>
      </c>
      <c r="F132" s="412">
        <v>17.770234879122608</v>
      </c>
      <c r="G132" s="412">
        <v>18.275653140678891</v>
      </c>
      <c r="H132" s="412">
        <v>4.0427724108810352</v>
      </c>
    </row>
    <row r="133" spans="1:8">
      <c r="A133" s="411">
        <v>46966</v>
      </c>
      <c r="B133" s="412">
        <v>12.809641171003424</v>
      </c>
      <c r="C133" s="412">
        <v>16.323188380694592</v>
      </c>
      <c r="D133" s="412">
        <v>13.180180673503632</v>
      </c>
      <c r="E133" s="412">
        <v>24.121148102856484</v>
      </c>
      <c r="F133" s="412">
        <v>17.797556920285782</v>
      </c>
      <c r="G133" s="412">
        <v>18.303752271095011</v>
      </c>
      <c r="H133" s="412">
        <v>4.0525898101472642</v>
      </c>
    </row>
    <row r="134" spans="1:8">
      <c r="A134" s="411">
        <v>46997</v>
      </c>
      <c r="B134" s="412">
        <v>12.840621903717002</v>
      </c>
      <c r="C134" s="412">
        <v>16.362666796171244</v>
      </c>
      <c r="D134" s="412">
        <v>13.200445427534689</v>
      </c>
      <c r="E134" s="412">
        <v>24.158263307438808</v>
      </c>
      <c r="F134" s="412">
        <v>17.824920969556239</v>
      </c>
      <c r="G134" s="412">
        <v>18.331894604406479</v>
      </c>
      <c r="H134" s="412">
        <v>4.0624310498176905</v>
      </c>
    </row>
    <row r="135" spans="1:8">
      <c r="A135" s="411">
        <v>47027</v>
      </c>
      <c r="B135" s="412">
        <v>12.871677564821365</v>
      </c>
      <c r="C135" s="412">
        <v>16.402240692092782</v>
      </c>
      <c r="D135" s="412">
        <v>13.220741338972925</v>
      </c>
      <c r="E135" s="412">
        <v>24.195435621177186</v>
      </c>
      <c r="F135" s="412">
        <v>17.85232709152217</v>
      </c>
      <c r="G135" s="412">
        <v>18.360080207038497</v>
      </c>
      <c r="H135" s="412">
        <v>4.0722961877859429</v>
      </c>
    </row>
    <row r="136" spans="1:8">
      <c r="A136" s="411">
        <v>47058</v>
      </c>
      <c r="B136" s="412">
        <v>12.902808335534425</v>
      </c>
      <c r="C136" s="412">
        <v>16.441910299383249</v>
      </c>
      <c r="D136" s="412">
        <v>13.241068455723385</v>
      </c>
      <c r="E136" s="412">
        <v>24.232665131945463</v>
      </c>
      <c r="F136" s="412">
        <v>17.879775350871068</v>
      </c>
      <c r="G136" s="412">
        <v>18.388309145518374</v>
      </c>
      <c r="H136" s="412">
        <v>4.0821852820862388</v>
      </c>
    </row>
    <row r="137" spans="1:8">
      <c r="A137" s="411">
        <v>47088</v>
      </c>
      <c r="B137" s="412">
        <v>12.934014397512383</v>
      </c>
      <c r="C137" s="412">
        <v>16.481675849525192</v>
      </c>
      <c r="D137" s="412">
        <v>13.261426825764779</v>
      </c>
      <c r="E137" s="412">
        <v>24.269951927752693</v>
      </c>
      <c r="F137" s="412">
        <v>17.907265812389877</v>
      </c>
      <c r="G137" s="412">
        <v>18.416581486475742</v>
      </c>
      <c r="H137" s="412">
        <v>4.0920983908937245</v>
      </c>
    </row>
    <row r="138" spans="1:8">
      <c r="A138" s="411">
        <v>47119</v>
      </c>
      <c r="B138" s="412">
        <v>12.979324038564792</v>
      </c>
      <c r="C138" s="412">
        <v>16.539413439242718</v>
      </c>
      <c r="D138" s="412">
        <v>13.281816497149576</v>
      </c>
      <c r="E138" s="412">
        <v>24.303225168832196</v>
      </c>
      <c r="F138" s="412">
        <v>17.934798540965165</v>
      </c>
      <c r="G138" s="412">
        <v>18.44489729664264</v>
      </c>
      <c r="H138" s="412">
        <v>4.1050644725510912</v>
      </c>
    </row>
    <row r="139" spans="1:8">
      <c r="A139" s="411">
        <v>47150</v>
      </c>
      <c r="B139" s="412">
        <v>13.024792405555583</v>
      </c>
      <c r="C139" s="412">
        <v>16.597353291721436</v>
      </c>
      <c r="D139" s="412">
        <v>13.300012924800521</v>
      </c>
      <c r="E139" s="412">
        <v>24.336544026342061</v>
      </c>
      <c r="F139" s="412">
        <v>17.959369672794537</v>
      </c>
      <c r="G139" s="412">
        <v>18.470167276788771</v>
      </c>
      <c r="H139" s="412">
        <v>4.1180716380870663</v>
      </c>
    </row>
    <row r="140" spans="1:8">
      <c r="A140" s="411">
        <v>47178</v>
      </c>
      <c r="B140" s="412">
        <v>13.07042005452367</v>
      </c>
      <c r="C140" s="412">
        <v>16.655496115515767</v>
      </c>
      <c r="D140" s="412">
        <v>13.318234282021857</v>
      </c>
      <c r="E140" s="412">
        <v>24.369908562820783</v>
      </c>
      <c r="F140" s="412">
        <v>17.983974467701753</v>
      </c>
      <c r="G140" s="412">
        <v>18.495471877452779</v>
      </c>
      <c r="H140" s="412">
        <v>4.1311200176786089</v>
      </c>
    </row>
    <row r="141" spans="1:8">
      <c r="A141" s="411">
        <v>47209</v>
      </c>
      <c r="B141" s="412">
        <v>13.116207543455843</v>
      </c>
      <c r="C141" s="412">
        <v>16.713842621662302</v>
      </c>
      <c r="D141" s="412">
        <v>13.336480602967727</v>
      </c>
      <c r="E141" s="412">
        <v>24.403318840892613</v>
      </c>
      <c r="F141" s="412">
        <v>18.008612971806087</v>
      </c>
      <c r="G141" s="412">
        <v>18.520811146065654</v>
      </c>
      <c r="H141" s="412">
        <v>4.1442097419151525</v>
      </c>
    </row>
    <row r="142" spans="1:8">
      <c r="A142" s="411">
        <v>47239</v>
      </c>
      <c r="B142" s="412">
        <v>13.162155432293602</v>
      </c>
      <c r="C142" s="412">
        <v>16.772393523688482</v>
      </c>
      <c r="D142" s="412">
        <v>13.354751921839075</v>
      </c>
      <c r="E142" s="412">
        <v>24.436774923267645</v>
      </c>
      <c r="F142" s="412">
        <v>18.033285231289998</v>
      </c>
      <c r="G142" s="412">
        <v>18.546185130123376</v>
      </c>
      <c r="H142" s="412">
        <v>4.1573409417999114</v>
      </c>
    </row>
    <row r="143" spans="1:8">
      <c r="A143" s="411">
        <v>47270</v>
      </c>
      <c r="B143" s="412">
        <v>13.208264282939998</v>
      </c>
      <c r="C143" s="412">
        <v>16.831149537621343</v>
      </c>
      <c r="D143" s="412">
        <v>13.373048272883695</v>
      </c>
      <c r="E143" s="412">
        <v>24.470276872741952</v>
      </c>
      <c r="F143" s="412">
        <v>18.057991292399219</v>
      </c>
      <c r="G143" s="412">
        <v>18.571593877186988</v>
      </c>
      <c r="H143" s="412">
        <v>4.1705137487511923</v>
      </c>
    </row>
    <row r="144" spans="1:8">
      <c r="A144" s="411">
        <v>47300</v>
      </c>
      <c r="B144" s="412">
        <v>13.254534659266506</v>
      </c>
      <c r="C144" s="412">
        <v>16.89011138199626</v>
      </c>
      <c r="D144" s="412">
        <v>13.391369690396308</v>
      </c>
      <c r="E144" s="412">
        <v>24.503824752197694</v>
      </c>
      <c r="F144" s="412">
        <v>18.082731201442844</v>
      </c>
      <c r="G144" s="412">
        <v>18.597037434882694</v>
      </c>
      <c r="H144" s="412">
        <v>4.1837282946037098</v>
      </c>
    </row>
    <row r="145" spans="1:8">
      <c r="A145" s="411">
        <v>47331</v>
      </c>
      <c r="B145" s="412">
        <v>13.30096712711992</v>
      </c>
      <c r="C145" s="412">
        <v>16.94927977786573</v>
      </c>
      <c r="D145" s="412">
        <v>13.409716208718608</v>
      </c>
      <c r="E145" s="412">
        <v>24.537418624603244</v>
      </c>
      <c r="F145" s="412">
        <v>18.107505004793399</v>
      </c>
      <c r="G145" s="412">
        <v>18.622515850901948</v>
      </c>
      <c r="H145" s="412">
        <v>4.1969847116099048</v>
      </c>
    </row>
    <row r="146" spans="1:8">
      <c r="A146" s="411">
        <v>47362</v>
      </c>
      <c r="B146" s="412">
        <v>13.347562254329272</v>
      </c>
      <c r="C146" s="412">
        <v>17.008655448808206</v>
      </c>
      <c r="D146" s="412">
        <v>13.428087862239348</v>
      </c>
      <c r="E146" s="412">
        <v>24.571058553013302</v>
      </c>
      <c r="F146" s="412">
        <v>18.132312748886953</v>
      </c>
      <c r="G146" s="412">
        <v>18.64802917300155</v>
      </c>
      <c r="H146" s="412">
        <v>4.2102831324412691</v>
      </c>
    </row>
    <row r="147" spans="1:8">
      <c r="A147" s="411">
        <v>47392</v>
      </c>
      <c r="B147" s="412">
        <v>13.394320610712782</v>
      </c>
      <c r="C147" s="412">
        <v>17.06823912093693</v>
      </c>
      <c r="D147" s="412">
        <v>13.44648468539439</v>
      </c>
      <c r="E147" s="412">
        <v>24.604744600569006</v>
      </c>
      <c r="F147" s="412">
        <v>18.157154480223202</v>
      </c>
      <c r="G147" s="412">
        <v>18.673577449003719</v>
      </c>
      <c r="H147" s="412">
        <v>4.2236236901896724</v>
      </c>
    </row>
    <row r="148" spans="1:8">
      <c r="A148" s="411">
        <v>47423</v>
      </c>
      <c r="B148" s="412">
        <v>13.44124276808482</v>
      </c>
      <c r="C148" s="412">
        <v>17.128031522908824</v>
      </c>
      <c r="D148" s="412">
        <v>13.464906712666776</v>
      </c>
      <c r="E148" s="412">
        <v>24.638476830498075</v>
      </c>
      <c r="F148" s="412">
        <v>18.182030245365521</v>
      </c>
      <c r="G148" s="412">
        <v>18.699160726796183</v>
      </c>
      <c r="H148" s="412">
        <v>4.2370065183686956</v>
      </c>
    </row>
    <row r="149" spans="1:8">
      <c r="A149" s="411">
        <v>47453</v>
      </c>
      <c r="B149" s="412">
        <v>13.488329300262899</v>
      </c>
      <c r="C149" s="412">
        <v>17.188033385933394</v>
      </c>
      <c r="D149" s="412">
        <v>13.483353978586791</v>
      </c>
      <c r="E149" s="412">
        <v>24.672255306114888</v>
      </c>
      <c r="F149" s="412">
        <v>18.206940090941092</v>
      </c>
      <c r="G149" s="412">
        <v>18.724779054332299</v>
      </c>
      <c r="H149" s="412">
        <v>4.2504317509149647</v>
      </c>
    </row>
    <row r="150" spans="1:8">
      <c r="A150" s="411">
        <v>47484</v>
      </c>
      <c r="B150" s="412">
        <v>13.518744510328499</v>
      </c>
      <c r="C150" s="412">
        <v>17.22679116196408</v>
      </c>
      <c r="D150" s="412">
        <v>13.501826517732031</v>
      </c>
      <c r="E150" s="412">
        <v>24.694917146279927</v>
      </c>
      <c r="F150" s="412">
        <v>18.231884063640987</v>
      </c>
      <c r="G150" s="412">
        <v>18.750432479631108</v>
      </c>
      <c r="H150" s="412">
        <v>4.2598702183613373</v>
      </c>
    </row>
    <row r="151" spans="1:8">
      <c r="A151" s="411">
        <v>47515</v>
      </c>
      <c r="B151" s="412">
        <v>13.549228304499866</v>
      </c>
      <c r="C151" s="412">
        <v>17.265636333985285</v>
      </c>
      <c r="D151" s="412">
        <v>13.514222457818256</v>
      </c>
      <c r="E151" s="412">
        <v>24.717599801688376</v>
      </c>
      <c r="F151" s="412">
        <v>18.2486226391378</v>
      </c>
      <c r="G151" s="412">
        <v>18.767647131093486</v>
      </c>
      <c r="H151" s="412">
        <v>4.2693296447768114</v>
      </c>
    </row>
    <row r="152" spans="1:8">
      <c r="A152" s="411">
        <v>47543</v>
      </c>
      <c r="B152" s="412">
        <v>13.579780837429213</v>
      </c>
      <c r="C152" s="412">
        <v>17.304569099068665</v>
      </c>
      <c r="D152" s="412">
        <v>13.526629778537346</v>
      </c>
      <c r="E152" s="412">
        <v>24.740303291459348</v>
      </c>
      <c r="F152" s="412">
        <v>18.265376582213115</v>
      </c>
      <c r="G152" s="412">
        <v>18.784877587216659</v>
      </c>
      <c r="H152" s="412">
        <v>4.2788100767026709</v>
      </c>
    </row>
    <row r="153" spans="1:8">
      <c r="A153" s="411">
        <v>47574</v>
      </c>
      <c r="B153" s="412">
        <v>13.610402264117482</v>
      </c>
      <c r="C153" s="412">
        <v>17.343589654730263</v>
      </c>
      <c r="D153" s="412">
        <v>13.539048490337787</v>
      </c>
      <c r="E153" s="412">
        <v>24.763027634729529</v>
      </c>
      <c r="F153" s="412">
        <v>18.28214590697581</v>
      </c>
      <c r="G153" s="412">
        <v>18.802123862510779</v>
      </c>
      <c r="H153" s="412">
        <v>4.2883115607835469</v>
      </c>
    </row>
    <row r="154" spans="1:8">
      <c r="A154" s="411">
        <v>47604</v>
      </c>
      <c r="B154" s="412">
        <v>13.641092739915132</v>
      </c>
      <c r="C154" s="412">
        <v>17.3826981989315</v>
      </c>
      <c r="D154" s="412">
        <v>13.551478603677658</v>
      </c>
      <c r="E154" s="412">
        <v>24.785772850653167</v>
      </c>
      <c r="F154" s="412">
        <v>18.298930627547719</v>
      </c>
      <c r="G154" s="412">
        <v>18.819385971499315</v>
      </c>
      <c r="H154" s="412">
        <v>4.297834143767651</v>
      </c>
    </row>
    <row r="155" spans="1:8">
      <c r="A155" s="411">
        <v>47635</v>
      </c>
      <c r="B155" s="412">
        <v>13.671852420522928</v>
      </c>
      <c r="C155" s="412">
        <v>17.421894930080192</v>
      </c>
      <c r="D155" s="412">
        <v>13.563920129024641</v>
      </c>
      <c r="E155" s="412">
        <v>24.808538958402114</v>
      </c>
      <c r="F155" s="412">
        <v>18.315730758063623</v>
      </c>
      <c r="G155" s="412">
        <v>18.836663928719091</v>
      </c>
      <c r="H155" s="412">
        <v>4.3073778725070024</v>
      </c>
    </row>
    <row r="156" spans="1:8">
      <c r="A156" s="411">
        <v>47665</v>
      </c>
      <c r="B156" s="412">
        <v>13.702681461992727</v>
      </c>
      <c r="C156" s="412">
        <v>17.461180047031547</v>
      </c>
      <c r="D156" s="412">
        <v>13.576373076856028</v>
      </c>
      <c r="E156" s="412">
        <v>24.831325977165825</v>
      </c>
      <c r="F156" s="412">
        <v>18.332546312671312</v>
      </c>
      <c r="G156" s="412">
        <v>18.853957748720266</v>
      </c>
      <c r="H156" s="412">
        <v>4.3169427939576606</v>
      </c>
    </row>
    <row r="157" spans="1:8">
      <c r="A157" s="411">
        <v>47696</v>
      </c>
      <c r="B157" s="412">
        <v>13.733580020728271</v>
      </c>
      <c r="C157" s="412">
        <v>17.500553749089178</v>
      </c>
      <c r="D157" s="412">
        <v>13.588837457658721</v>
      </c>
      <c r="E157" s="412">
        <v>24.854133926151381</v>
      </c>
      <c r="F157" s="412">
        <v>18.349377305531529</v>
      </c>
      <c r="G157" s="412">
        <v>18.871267446066359</v>
      </c>
      <c r="H157" s="412">
        <v>4.3265289551799535</v>
      </c>
    </row>
    <row r="158" spans="1:8">
      <c r="A158" s="411">
        <v>47727</v>
      </c>
      <c r="B158" s="412">
        <v>13.764548253485982</v>
      </c>
      <c r="C158" s="412">
        <v>17.54001623600611</v>
      </c>
      <c r="D158" s="412">
        <v>13.601313281929265</v>
      </c>
      <c r="E158" s="412">
        <v>24.876962824583515</v>
      </c>
      <c r="F158" s="412">
        <v>18.366223750818037</v>
      </c>
      <c r="G158" s="412">
        <v>18.888593035334253</v>
      </c>
      <c r="H158" s="412">
        <v>4.3361364033387115</v>
      </c>
    </row>
    <row r="159" spans="1:8">
      <c r="A159" s="411">
        <v>47757</v>
      </c>
      <c r="B159" s="412">
        <v>13.795586317375756</v>
      </c>
      <c r="C159" s="412">
        <v>17.579567707985799</v>
      </c>
      <c r="D159" s="412">
        <v>13.613800560173829</v>
      </c>
      <c r="E159" s="412">
        <v>24.899812691704607</v>
      </c>
      <c r="F159" s="412">
        <v>18.383085662717608</v>
      </c>
      <c r="G159" s="412">
        <v>18.905934531114223</v>
      </c>
      <c r="H159" s="412">
        <v>4.3457651857034989</v>
      </c>
    </row>
    <row r="160" spans="1:8">
      <c r="A160" s="411">
        <v>47788</v>
      </c>
      <c r="B160" s="412">
        <v>13.826694369861762</v>
      </c>
      <c r="C160" s="412">
        <v>17.619208365683146</v>
      </c>
      <c r="D160" s="412">
        <v>13.626299302908237</v>
      </c>
      <c r="E160" s="412">
        <v>24.922683546774714</v>
      </c>
      <c r="F160" s="412">
        <v>18.399963055430046</v>
      </c>
      <c r="G160" s="412">
        <v>18.923291948009926</v>
      </c>
      <c r="H160" s="412">
        <v>4.3554153496488466</v>
      </c>
    </row>
    <row r="161" spans="1:8">
      <c r="A161" s="411">
        <v>47818</v>
      </c>
      <c r="B161" s="412">
        <v>13.857872568763238</v>
      </c>
      <c r="C161" s="412">
        <v>17.658938410205518</v>
      </c>
      <c r="D161" s="412">
        <v>13.638809520657961</v>
      </c>
      <c r="E161" s="412">
        <v>24.945575409071587</v>
      </c>
      <c r="F161" s="412">
        <v>18.416855943168184</v>
      </c>
      <c r="G161" s="412">
        <v>18.940665300638447</v>
      </c>
      <c r="H161" s="412">
        <v>4.3650869426544849</v>
      </c>
    </row>
    <row r="162" spans="1:8">
      <c r="A162" s="411">
        <v>47849</v>
      </c>
      <c r="B162" s="412">
        <v>13.888297744850576</v>
      </c>
      <c r="C162" s="412">
        <v>17.697708885830835</v>
      </c>
      <c r="D162" s="412">
        <v>13.651331223958138</v>
      </c>
      <c r="E162" s="412">
        <v>24.990929420568222</v>
      </c>
      <c r="F162" s="412">
        <v>18.433764340157907</v>
      </c>
      <c r="G162" s="412">
        <v>18.95805460363027</v>
      </c>
      <c r="H162" s="412">
        <v>4.3731932865179113</v>
      </c>
    </row>
    <row r="163" spans="1:8">
      <c r="A163" s="411">
        <v>47880</v>
      </c>
      <c r="B163" s="412">
        <v>13.918789719888139</v>
      </c>
      <c r="C163" s="412">
        <v>17.736564482642109</v>
      </c>
      <c r="D163" s="412">
        <v>13.676128426150374</v>
      </c>
      <c r="E163" s="412">
        <v>25.036365891031032</v>
      </c>
      <c r="F163" s="412">
        <v>18.467248677619789</v>
      </c>
      <c r="G163" s="412">
        <v>18.992491297419711</v>
      </c>
      <c r="H163" s="412">
        <v>4.3813146845627768</v>
      </c>
    </row>
    <row r="164" spans="1:8">
      <c r="A164" s="411">
        <v>47908</v>
      </c>
      <c r="B164" s="412">
        <v>13.949348640534067</v>
      </c>
      <c r="C164" s="412">
        <v>17.775505387524234</v>
      </c>
      <c r="D164" s="412">
        <v>13.700970671659372</v>
      </c>
      <c r="E164" s="412">
        <v>25.081884970380184</v>
      </c>
      <c r="F164" s="412">
        <v>18.500793838299025</v>
      </c>
      <c r="G164" s="412">
        <v>19.026990544351015</v>
      </c>
      <c r="H164" s="412">
        <v>4.3894511647459975</v>
      </c>
    </row>
    <row r="165" spans="1:8">
      <c r="A165" s="411">
        <v>47939</v>
      </c>
      <c r="B165" s="412">
        <v>13.979974653768492</v>
      </c>
      <c r="C165" s="412">
        <v>17.814531787772417</v>
      </c>
      <c r="D165" s="412">
        <v>13.725858042304866</v>
      </c>
      <c r="E165" s="412">
        <v>25.127486808808424</v>
      </c>
      <c r="F165" s="412">
        <v>18.53439993267904</v>
      </c>
      <c r="G165" s="412">
        <v>19.061552458049945</v>
      </c>
      <c r="H165" s="412">
        <v>4.3976027550764085</v>
      </c>
    </row>
    <row r="166" spans="1:8">
      <c r="A166" s="411">
        <v>47969</v>
      </c>
      <c r="B166" s="412">
        <v>14.010667906894241</v>
      </c>
      <c r="C166" s="412">
        <v>17.85364387109307</v>
      </c>
      <c r="D166" s="412">
        <v>13.750790620055204</v>
      </c>
      <c r="E166" s="412">
        <v>25.173171556781558</v>
      </c>
      <c r="F166" s="412">
        <v>18.568067071443924</v>
      </c>
      <c r="G166" s="412">
        <v>19.096177152348673</v>
      </c>
      <c r="H166" s="412">
        <v>4.4057694836148604</v>
      </c>
    </row>
    <row r="167" spans="1:8">
      <c r="A167" s="411">
        <v>48000</v>
      </c>
      <c r="B167" s="412">
        <v>14.041428547537549</v>
      </c>
      <c r="C167" s="412">
        <v>17.892841825604719</v>
      </c>
      <c r="D167" s="412">
        <v>13.775768487027634</v>
      </c>
      <c r="E167" s="412">
        <v>25.218939365038963</v>
      </c>
      <c r="F167" s="412">
        <v>18.601795365478836</v>
      </c>
      <c r="G167" s="412">
        <v>19.130864741286114</v>
      </c>
      <c r="H167" s="412">
        <v>4.4139513784743141</v>
      </c>
    </row>
    <row r="168" spans="1:8">
      <c r="A168" s="411">
        <v>48030</v>
      </c>
      <c r="B168" s="412">
        <v>14.072256723648765</v>
      </c>
      <c r="C168" s="412">
        <v>17.932125839838911</v>
      </c>
      <c r="D168" s="412">
        <v>13.800791725488564</v>
      </c>
      <c r="E168" s="412">
        <v>25.264790384594079</v>
      </c>
      <c r="F168" s="412">
        <v>18.63558492587034</v>
      </c>
      <c r="G168" s="412">
        <v>19.165615339108356</v>
      </c>
      <c r="H168" s="412">
        <v>4.4221484678199383</v>
      </c>
    </row>
    <row r="169" spans="1:8">
      <c r="A169" s="411">
        <v>48061</v>
      </c>
      <c r="B169" s="412">
        <v>14.103152583503064</v>
      </c>
      <c r="C169" s="412">
        <v>17.97149610274111</v>
      </c>
      <c r="D169" s="412">
        <v>13.825860417853839</v>
      </c>
      <c r="E169" s="412">
        <v>25.3107247667349</v>
      </c>
      <c r="F169" s="412">
        <v>18.669435863906799</v>
      </c>
      <c r="G169" s="412">
        <v>19.200429060268998</v>
      </c>
      <c r="H169" s="412">
        <v>4.4303607798692077</v>
      </c>
    </row>
    <row r="170" spans="1:8">
      <c r="A170" s="411">
        <v>48092</v>
      </c>
      <c r="B170" s="412">
        <v>14.134116275701164</v>
      </c>
      <c r="C170" s="412">
        <v>18.010952803671621</v>
      </c>
      <c r="D170" s="412">
        <v>13.850974646689007</v>
      </c>
      <c r="E170" s="412">
        <v>25.356742663024484</v>
      </c>
      <c r="F170" s="412">
        <v>18.703348291078726</v>
      </c>
      <c r="G170" s="412">
        <v>19.235306019429554</v>
      </c>
      <c r="H170" s="412">
        <v>4.4385883428919994</v>
      </c>
    </row>
    <row r="171" spans="1:8">
      <c r="A171" s="411">
        <v>48122</v>
      </c>
      <c r="B171" s="412">
        <v>14.165147949170038</v>
      </c>
      <c r="C171" s="412">
        <v>18.050496132406483</v>
      </c>
      <c r="D171" s="412">
        <v>13.876134494709593</v>
      </c>
      <c r="E171" s="412">
        <v>25.40284422530145</v>
      </c>
      <c r="F171" s="412">
        <v>18.737322319079134</v>
      </c>
      <c r="G171" s="412">
        <v>19.270246331459798</v>
      </c>
      <c r="H171" s="412">
        <v>4.4468311852106899</v>
      </c>
    </row>
    <row r="172" spans="1:8">
      <c r="A172" s="411">
        <v>48153</v>
      </c>
      <c r="B172" s="412">
        <v>14.196247753163629</v>
      </c>
      <c r="C172" s="412">
        <v>18.090126279138399</v>
      </c>
      <c r="D172" s="412">
        <v>13.901340044781376</v>
      </c>
      <c r="E172" s="412">
        <v>25.449029605680476</v>
      </c>
      <c r="F172" s="412">
        <v>18.771358059803955</v>
      </c>
      <c r="G172" s="412">
        <v>19.30525011143818</v>
      </c>
      <c r="H172" s="412">
        <v>4.4550893352002534</v>
      </c>
    </row>
    <row r="173" spans="1:8">
      <c r="A173" s="411">
        <v>48183</v>
      </c>
      <c r="B173" s="412">
        <v>14.227415837263571</v>
      </c>
      <c r="C173" s="412">
        <v>18.129843434477639</v>
      </c>
      <c r="D173" s="412">
        <v>13.926591379920655</v>
      </c>
      <c r="E173" s="412">
        <v>25.495298956552794</v>
      </c>
      <c r="F173" s="412">
        <v>18.805455625352355</v>
      </c>
      <c r="G173" s="412">
        <v>19.340317474652171</v>
      </c>
      <c r="H173" s="412">
        <v>4.4633628212883574</v>
      </c>
    </row>
    <row r="174" spans="1:8">
      <c r="A174" s="411">
        <v>48214</v>
      </c>
      <c r="B174" s="412">
        <v>14.302203477981621</v>
      </c>
      <c r="C174" s="412">
        <v>18.225144523063307</v>
      </c>
      <c r="D174" s="412">
        <v>13.951888583294524</v>
      </c>
      <c r="E174" s="412">
        <v>25.516930918657899</v>
      </c>
      <c r="F174" s="412">
        <v>18.839615128027123</v>
      </c>
      <c r="G174" s="412">
        <v>19.375448536598665</v>
      </c>
      <c r="H174" s="412">
        <v>4.4837708230082303</v>
      </c>
    </row>
    <row r="175" spans="1:8">
      <c r="A175" s="411">
        <v>48245</v>
      </c>
      <c r="B175" s="412">
        <v>14.377384246395392</v>
      </c>
      <c r="C175" s="412">
        <v>18.320946570055948</v>
      </c>
      <c r="D175" s="412">
        <v>13.963721304348171</v>
      </c>
      <c r="E175" s="412">
        <v>25.53858123480487</v>
      </c>
      <c r="F175" s="412">
        <v>18.855593173525204</v>
      </c>
      <c r="G175" s="412">
        <v>19.391881027186166</v>
      </c>
      <c r="H175" s="412">
        <v>4.504272137002026</v>
      </c>
    </row>
    <row r="176" spans="1:8">
      <c r="A176" s="411">
        <v>48274</v>
      </c>
      <c r="B176" s="412">
        <v>14.452960209014586</v>
      </c>
      <c r="C176" s="412">
        <v>18.417252208786717</v>
      </c>
      <c r="D176" s="412">
        <v>13.975564060838005</v>
      </c>
      <c r="E176" s="412">
        <v>25.560249920566541</v>
      </c>
      <c r="F176" s="412">
        <v>18.871584770146075</v>
      </c>
      <c r="G176" s="412">
        <v>19.408327454315391</v>
      </c>
      <c r="H176" s="412">
        <v>4.5248671899249651</v>
      </c>
    </row>
    <row r="177" spans="1:8">
      <c r="A177" s="411">
        <v>48305</v>
      </c>
      <c r="B177" s="412">
        <v>14.528933443211693</v>
      </c>
      <c r="C177" s="412">
        <v>18.514064086429098</v>
      </c>
      <c r="D177" s="412">
        <v>13.987416861275166</v>
      </c>
      <c r="E177" s="412">
        <v>25.581936991528952</v>
      </c>
      <c r="F177" s="412">
        <v>18.887589929382568</v>
      </c>
      <c r="G177" s="412">
        <v>19.424787829806043</v>
      </c>
      <c r="H177" s="412">
        <v>4.545556410383079</v>
      </c>
    </row>
    <row r="178" spans="1:8">
      <c r="A178" s="411">
        <v>48335</v>
      </c>
      <c r="B178" s="412">
        <v>14.605306037279089</v>
      </c>
      <c r="C178" s="412">
        <v>18.611384864071674</v>
      </c>
      <c r="D178" s="412">
        <v>13.999279714178014</v>
      </c>
      <c r="E178" s="412">
        <v>25.603642463291372</v>
      </c>
      <c r="F178" s="412">
        <v>18.903608662737252</v>
      </c>
      <c r="G178" s="412">
        <v>19.441262165487849</v>
      </c>
      <c r="H178" s="412">
        <v>4.5663402289421313</v>
      </c>
    </row>
    <row r="179" spans="1:8">
      <c r="A179" s="411">
        <v>48366</v>
      </c>
      <c r="B179" s="412">
        <v>14.682080090486441</v>
      </c>
      <c r="C179" s="412">
        <v>18.70921721679127</v>
      </c>
      <c r="D179" s="412">
        <v>14.011152628072137</v>
      </c>
      <c r="E179" s="412">
        <v>25.625366351466301</v>
      </c>
      <c r="F179" s="412">
        <v>18.919640981722463</v>
      </c>
      <c r="G179" s="412">
        <v>19.457750473200576</v>
      </c>
      <c r="H179" s="412">
        <v>4.5872190781365774</v>
      </c>
    </row>
    <row r="180" spans="1:8">
      <c r="A180" s="411">
        <v>48396</v>
      </c>
      <c r="B180" s="412">
        <v>14.759257713138407</v>
      </c>
      <c r="C180" s="412">
        <v>18.807563833726483</v>
      </c>
      <c r="D180" s="412">
        <v>14.02303561149035</v>
      </c>
      <c r="E180" s="412">
        <v>25.647108671679486</v>
      </c>
      <c r="F180" s="412">
        <v>18.935686897860293</v>
      </c>
      <c r="G180" s="412">
        <v>19.474252764794027</v>
      </c>
      <c r="H180" s="412">
        <v>4.6081933924785652</v>
      </c>
    </row>
    <row r="181" spans="1:8">
      <c r="A181" s="411">
        <v>48427</v>
      </c>
      <c r="B181" s="412">
        <v>14.836841026632644</v>
      </c>
      <c r="C181" s="412">
        <v>18.906427418151598</v>
      </c>
      <c r="D181" s="412">
        <v>14.034928672972708</v>
      </c>
      <c r="E181" s="412">
        <v>25.668869439569939</v>
      </c>
      <c r="F181" s="412">
        <v>18.951746422682611</v>
      </c>
      <c r="G181" s="412">
        <v>19.490769052128055</v>
      </c>
      <c r="H181" s="412">
        <v>4.6292636084669807</v>
      </c>
    </row>
    <row r="182" spans="1:8">
      <c r="A182" s="411">
        <v>48458</v>
      </c>
      <c r="B182" s="412">
        <v>14.91483216351812</v>
      </c>
      <c r="C182" s="412">
        <v>19.005810687550895</v>
      </c>
      <c r="D182" s="412">
        <v>14.046831821066506</v>
      </c>
      <c r="E182" s="412">
        <v>25.69064867078993</v>
      </c>
      <c r="F182" s="412">
        <v>18.967819567731055</v>
      </c>
      <c r="G182" s="412">
        <v>19.507299347072571</v>
      </c>
      <c r="H182" s="412">
        <v>4.6504301645965294</v>
      </c>
    </row>
    <row r="183" spans="1:8">
      <c r="A183" s="411">
        <v>48488</v>
      </c>
      <c r="B183" s="412">
        <v>14.993233267553732</v>
      </c>
      <c r="C183" s="412">
        <v>19.105716373693348</v>
      </c>
      <c r="D183" s="412">
        <v>14.05874506432629</v>
      </c>
      <c r="E183" s="412">
        <v>25.712446381005019</v>
      </c>
      <c r="F183" s="412">
        <v>18.983906344557074</v>
      </c>
      <c r="G183" s="412">
        <v>19.523843661507556</v>
      </c>
      <c r="H183" s="412">
        <v>4.6716935013668612</v>
      </c>
    </row>
    <row r="184" spans="1:8">
      <c r="A184" s="411">
        <v>48519</v>
      </c>
      <c r="B184" s="412">
        <v>15.072046493767226</v>
      </c>
      <c r="C184" s="412">
        <v>19.206147222707706</v>
      </c>
      <c r="D184" s="412">
        <v>14.070668411313861</v>
      </c>
      <c r="E184" s="412">
        <v>25.734262585894058</v>
      </c>
      <c r="F184" s="412">
        <v>19.000006764721885</v>
      </c>
      <c r="G184" s="412">
        <v>19.540402007323063</v>
      </c>
      <c r="H184" s="412">
        <v>4.6930540612917415</v>
      </c>
    </row>
    <row r="185" spans="1:8">
      <c r="A185" s="411">
        <v>48549</v>
      </c>
      <c r="B185" s="412">
        <v>15.151274008514445</v>
      </c>
      <c r="C185" s="412">
        <v>19.30710599515799</v>
      </c>
      <c r="D185" s="412">
        <v>14.082601870598275</v>
      </c>
      <c r="E185" s="412">
        <v>25.756097301149193</v>
      </c>
      <c r="F185" s="412">
        <v>19.016120839796535</v>
      </c>
      <c r="G185" s="412">
        <v>19.556974396419239</v>
      </c>
      <c r="H185" s="412">
        <v>4.7145122889082574</v>
      </c>
    </row>
    <row r="186" spans="1:8">
      <c r="A186" s="411">
        <v>48580</v>
      </c>
      <c r="B186" s="412">
        <v>15.211528973910545</v>
      </c>
      <c r="C186" s="412">
        <v>19.383888251421279</v>
      </c>
      <c r="D186" s="412">
        <v>14.094545450755867</v>
      </c>
      <c r="E186" s="412">
        <v>25.785754282481388</v>
      </c>
      <c r="F186" s="412">
        <v>19.032248581361873</v>
      </c>
      <c r="G186" s="412">
        <v>19.573560840706303</v>
      </c>
      <c r="H186" s="412">
        <v>4.7308057871429421</v>
      </c>
    </row>
    <row r="187" spans="1:8">
      <c r="A187" s="411">
        <v>48611</v>
      </c>
      <c r="B187" s="412">
        <v>15.272023566736841</v>
      </c>
      <c r="C187" s="412">
        <v>19.460975862349237</v>
      </c>
      <c r="D187" s="412">
        <v>14.11076534602957</v>
      </c>
      <c r="E187" s="412">
        <v>25.815445412486479</v>
      </c>
      <c r="F187" s="412">
        <v>19.054150747692201</v>
      </c>
      <c r="G187" s="412">
        <v>19.596085945051026</v>
      </c>
      <c r="H187" s="412">
        <v>4.7471555962043794</v>
      </c>
    </row>
    <row r="188" spans="1:8">
      <c r="A188" s="411">
        <v>48639</v>
      </c>
      <c r="B188" s="412">
        <v>15.332758739965509</v>
      </c>
      <c r="C188" s="412">
        <v>19.538370042304084</v>
      </c>
      <c r="D188" s="412">
        <v>14.127003907034894</v>
      </c>
      <c r="E188" s="412">
        <v>25.845170730485108</v>
      </c>
      <c r="F188" s="412">
        <v>19.076078118868281</v>
      </c>
      <c r="G188" s="412">
        <v>19.618636971113819</v>
      </c>
      <c r="H188" s="412">
        <v>4.763561910704504</v>
      </c>
    </row>
    <row r="189" spans="1:8">
      <c r="A189" s="411">
        <v>48670</v>
      </c>
      <c r="B189" s="412">
        <v>15.393735450358587</v>
      </c>
      <c r="C189" s="412">
        <v>19.616072010477428</v>
      </c>
      <c r="D189" s="412">
        <v>14.143261155252215</v>
      </c>
      <c r="E189" s="412">
        <v>25.874930275843219</v>
      </c>
      <c r="F189" s="412">
        <v>19.098030723895668</v>
      </c>
      <c r="G189" s="412">
        <v>19.641213948725198</v>
      </c>
      <c r="H189" s="412">
        <v>4.7800249259278349</v>
      </c>
    </row>
    <row r="190" spans="1:8">
      <c r="A190" s="411">
        <v>48700</v>
      </c>
      <c r="B190" s="412">
        <v>15.454954658483054</v>
      </c>
      <c r="C190" s="412">
        <v>19.694082990909468</v>
      </c>
      <c r="D190" s="412">
        <v>14.159537112186642</v>
      </c>
      <c r="E190" s="412">
        <v>25.904724087972056</v>
      </c>
      <c r="F190" s="412">
        <v>19.120008591813281</v>
      </c>
      <c r="G190" s="412">
        <v>19.663816907750007</v>
      </c>
      <c r="H190" s="412">
        <v>4.7965448378338005</v>
      </c>
    </row>
    <row r="191" spans="1:8">
      <c r="A191" s="411">
        <v>48731</v>
      </c>
      <c r="B191" s="412">
        <v>15.516417328725955</v>
      </c>
      <c r="C191" s="412">
        <v>19.772404212508278</v>
      </c>
      <c r="D191" s="412">
        <v>14.175831799368018</v>
      </c>
      <c r="E191" s="412">
        <v>25.934552206328263</v>
      </c>
      <c r="F191" s="412">
        <v>19.14201175169346</v>
      </c>
      <c r="G191" s="412">
        <v>19.686445878087454</v>
      </c>
      <c r="H191" s="412">
        <v>4.8131218430590703</v>
      </c>
    </row>
    <row r="192" spans="1:8">
      <c r="A192" s="411">
        <v>48761</v>
      </c>
      <c r="B192" s="412">
        <v>15.578124429309604</v>
      </c>
      <c r="C192" s="412">
        <v>19.851036909069165</v>
      </c>
      <c r="D192" s="412">
        <v>14.192145238350973</v>
      </c>
      <c r="E192" s="412">
        <v>25.964414670413905</v>
      </c>
      <c r="F192" s="412">
        <v>19.164040232642012</v>
      </c>
      <c r="G192" s="412">
        <v>19.709100889671163</v>
      </c>
      <c r="H192" s="412">
        <v>4.8297561389198975</v>
      </c>
    </row>
    <row r="193" spans="1:8">
      <c r="A193" s="411">
        <v>48792</v>
      </c>
      <c r="B193" s="412">
        <v>15.640076932306822</v>
      </c>
      <c r="C193" s="412">
        <v>19.929982319294105</v>
      </c>
      <c r="D193" s="412">
        <v>14.208477450714931</v>
      </c>
      <c r="E193" s="412">
        <v>25.994311519776542</v>
      </c>
      <c r="F193" s="412">
        <v>19.186094063798219</v>
      </c>
      <c r="G193" s="412">
        <v>19.731781972469204</v>
      </c>
      <c r="H193" s="412">
        <v>4.8464479234144653</v>
      </c>
    </row>
    <row r="194" spans="1:8">
      <c r="A194" s="411">
        <v>48823</v>
      </c>
      <c r="B194" s="412">
        <v>15.702275813656264</v>
      </c>
      <c r="C194" s="412">
        <v>20.009241686811258</v>
      </c>
      <c r="D194" s="412">
        <v>14.224828458064158</v>
      </c>
      <c r="E194" s="412">
        <v>26.024242794009258</v>
      </c>
      <c r="F194" s="412">
        <v>19.208173274334911</v>
      </c>
      <c r="G194" s="412">
        <v>19.754489156484119</v>
      </c>
      <c r="H194" s="412">
        <v>4.8631973952252459</v>
      </c>
    </row>
    <row r="195" spans="1:8">
      <c r="A195" s="411">
        <v>48853</v>
      </c>
      <c r="B195" s="412">
        <v>15.764722053177783</v>
      </c>
      <c r="C195" s="412">
        <v>20.088816260194555</v>
      </c>
      <c r="D195" s="412">
        <v>14.241198282027781</v>
      </c>
      <c r="E195" s="412">
        <v>26.054208532750742</v>
      </c>
      <c r="F195" s="412">
        <v>19.230277893458481</v>
      </c>
      <c r="G195" s="412">
        <v>19.777222471752999</v>
      </c>
      <c r="H195" s="412">
        <v>4.8800047537213622</v>
      </c>
    </row>
    <row r="196" spans="1:8">
      <c r="A196" s="411">
        <v>48884</v>
      </c>
      <c r="B196" s="412">
        <v>15.82741663458787</v>
      </c>
      <c r="C196" s="412">
        <v>20.168707292983374</v>
      </c>
      <c r="D196" s="412">
        <v>14.257586944259819</v>
      </c>
      <c r="E196" s="412">
        <v>26.084208775685312</v>
      </c>
      <c r="F196" s="412">
        <v>19.252407950408944</v>
      </c>
      <c r="G196" s="412">
        <v>19.799981948347497</v>
      </c>
      <c r="H196" s="412">
        <v>4.896870198960964</v>
      </c>
    </row>
    <row r="197" spans="1:8">
      <c r="A197" s="411">
        <v>48914</v>
      </c>
      <c r="B197" s="412">
        <v>15.890360545515149</v>
      </c>
      <c r="C197" s="412">
        <v>20.24891604370228</v>
      </c>
      <c r="D197" s="412">
        <v>14.2739944664392</v>
      </c>
      <c r="E197" s="412">
        <v>26.114243562542988</v>
      </c>
      <c r="F197" s="412">
        <v>19.274563474459949</v>
      </c>
      <c r="G197" s="412">
        <v>19.822767616373856</v>
      </c>
      <c r="H197" s="412">
        <v>4.9137939316936086</v>
      </c>
    </row>
    <row r="198" spans="1:8">
      <c r="A198" s="411">
        <v>48945</v>
      </c>
      <c r="B198" s="412">
        <v>15.979917491879101</v>
      </c>
      <c r="C198" s="412">
        <v>20.363037500094649</v>
      </c>
      <c r="D198" s="412">
        <v>14.290420870269816</v>
      </c>
      <c r="E198" s="412">
        <v>26.149121892662453</v>
      </c>
      <c r="F198" s="412">
        <v>19.296744494918844</v>
      </c>
      <c r="G198" s="412">
        <v>19.845579505972978</v>
      </c>
      <c r="H198" s="412">
        <v>4.925691209144933</v>
      </c>
    </row>
    <row r="199" spans="1:8">
      <c r="A199" s="411">
        <v>48976</v>
      </c>
      <c r="B199" s="412">
        <v>16.069979174848562</v>
      </c>
      <c r="C199" s="412">
        <v>20.477802136930901</v>
      </c>
      <c r="D199" s="412">
        <v>14.309494501916463</v>
      </c>
      <c r="E199" s="412">
        <v>26.184046806475184</v>
      </c>
      <c r="F199" s="412">
        <v>19.322500139193906</v>
      </c>
      <c r="G199" s="412">
        <v>19.872067688283877</v>
      </c>
      <c r="H199" s="412">
        <v>4.9376172922834156</v>
      </c>
    </row>
    <row r="200" spans="1:8">
      <c r="A200" s="411">
        <v>49004</v>
      </c>
      <c r="B200" s="412">
        <v>16.160548439083282</v>
      </c>
      <c r="C200" s="412">
        <v>20.593213579130452</v>
      </c>
      <c r="D200" s="412">
        <v>14.328593591415437</v>
      </c>
      <c r="E200" s="412">
        <v>26.219018366198618</v>
      </c>
      <c r="F200" s="412">
        <v>19.348290159900294</v>
      </c>
      <c r="G200" s="412">
        <v>19.898591224755222</v>
      </c>
      <c r="H200" s="412">
        <v>4.9495722508533833</v>
      </c>
    </row>
    <row r="201" spans="1:8">
      <c r="A201" s="411">
        <v>49035</v>
      </c>
      <c r="B201" s="412">
        <v>16.251628145275319</v>
      </c>
      <c r="C201" s="412">
        <v>20.709275472042513</v>
      </c>
      <c r="D201" s="412">
        <v>14.347718172745701</v>
      </c>
      <c r="E201" s="412">
        <v>26.2540366341333</v>
      </c>
      <c r="F201" s="412">
        <v>19.374114602920734</v>
      </c>
      <c r="G201" s="412">
        <v>19.925150162574738</v>
      </c>
      <c r="H201" s="412">
        <v>4.9615561547680276</v>
      </c>
    </row>
    <row r="202" spans="1:8">
      <c r="A202" s="411">
        <v>49065</v>
      </c>
      <c r="B202" s="412">
        <v>16.343221170239381</v>
      </c>
      <c r="C202" s="412">
        <v>20.825991481561221</v>
      </c>
      <c r="D202" s="412">
        <v>14.36686827993157</v>
      </c>
      <c r="E202" s="412">
        <v>26.289101672662973</v>
      </c>
      <c r="F202" s="412">
        <v>19.399973514199186</v>
      </c>
      <c r="G202" s="412">
        <v>19.951744548993108</v>
      </c>
      <c r="H202" s="412">
        <v>4.9735690741098155</v>
      </c>
    </row>
    <row r="203" spans="1:8">
      <c r="A203" s="411">
        <v>49096</v>
      </c>
      <c r="B203" s="412">
        <v>16.435330407003708</v>
      </c>
      <c r="C203" s="412">
        <v>20.943365294241431</v>
      </c>
      <c r="D203" s="412">
        <v>14.386043947042774</v>
      </c>
      <c r="E203" s="412">
        <v>26.324213544254707</v>
      </c>
      <c r="F203" s="412">
        <v>19.425866939740931</v>
      </c>
      <c r="G203" s="412">
        <v>19.978374431324088</v>
      </c>
      <c r="H203" s="412">
        <v>4.985611079130897</v>
      </c>
    </row>
    <row r="204" spans="1:8">
      <c r="A204" s="411">
        <v>49126</v>
      </c>
      <c r="B204" s="412">
        <v>16.527958764901435</v>
      </c>
      <c r="C204" s="412">
        <v>21.061400617415167</v>
      </c>
      <c r="D204" s="412">
        <v>14.405245208194517</v>
      </c>
      <c r="E204" s="412">
        <v>26.359372311459005</v>
      </c>
      <c r="F204" s="412">
        <v>19.451794925612656</v>
      </c>
      <c r="G204" s="412">
        <v>20.005039856944592</v>
      </c>
      <c r="H204" s="412">
        <v>4.997682240253515</v>
      </c>
    </row>
    <row r="205" spans="1:8">
      <c r="A205" s="411">
        <v>49157</v>
      </c>
      <c r="B205" s="412">
        <v>16.621109169662493</v>
      </c>
      <c r="C205" s="412">
        <v>21.180101179308707</v>
      </c>
      <c r="D205" s="412">
        <v>14.424472097547534</v>
      </c>
      <c r="E205" s="412">
        <v>26.394578036909913</v>
      </c>
      <c r="F205" s="412">
        <v>19.477757517942539</v>
      </c>
      <c r="G205" s="412">
        <v>20.031740873294762</v>
      </c>
      <c r="H205" s="412">
        <v>5.009782628070421</v>
      </c>
    </row>
    <row r="206" spans="1:8">
      <c r="A206" s="411">
        <v>49188</v>
      </c>
      <c r="B206" s="412">
        <v>16.714784563506026</v>
      </c>
      <c r="C206" s="412">
        <v>21.299470729160351</v>
      </c>
      <c r="D206" s="412">
        <v>14.443724649308157</v>
      </c>
      <c r="E206" s="412">
        <v>26.429830783325119</v>
      </c>
      <c r="F206" s="412">
        <v>19.503754762920316</v>
      </c>
      <c r="G206" s="412">
        <v>20.058477527878054</v>
      </c>
      <c r="H206" s="412">
        <v>5.0219123133452852</v>
      </c>
    </row>
    <row r="207" spans="1:8">
      <c r="A207" s="411">
        <v>49218</v>
      </c>
      <c r="B207" s="412">
        <v>16.808987905233312</v>
      </c>
      <c r="C207" s="412">
        <v>21.419513037338838</v>
      </c>
      <c r="D207" s="412">
        <v>14.463002897728373</v>
      </c>
      <c r="E207" s="412">
        <v>26.465130613506094</v>
      </c>
      <c r="F207" s="412">
        <v>19.529786706797378</v>
      </c>
      <c r="G207" s="412">
        <v>20.085249868261339</v>
      </c>
      <c r="H207" s="412">
        <v>5.0340713670131096</v>
      </c>
    </row>
    <row r="208" spans="1:8">
      <c r="A208" s="411">
        <v>49249</v>
      </c>
      <c r="B208" s="412">
        <v>16.903722170321224</v>
      </c>
      <c r="C208" s="412">
        <v>21.540231895462441</v>
      </c>
      <c r="D208" s="412">
        <v>14.482306877105886</v>
      </c>
      <c r="E208" s="412">
        <v>26.500477590338178</v>
      </c>
      <c r="F208" s="412">
        <v>19.555853395886849</v>
      </c>
      <c r="G208" s="412">
        <v>20.112057942074973</v>
      </c>
      <c r="H208" s="412">
        <v>5.046259860180645</v>
      </c>
    </row>
    <row r="209" spans="1:8">
      <c r="A209" s="411">
        <v>49279</v>
      </c>
      <c r="B209" s="412">
        <v>16.998990351016211</v>
      </c>
      <c r="C209" s="412">
        <v>21.661631116518723</v>
      </c>
      <c r="D209" s="412">
        <v>14.501636621784176</v>
      </c>
      <c r="E209" s="412">
        <v>26.535871776790707</v>
      </c>
      <c r="F209" s="412">
        <v>19.581954876563671</v>
      </c>
      <c r="G209" s="412">
        <v>20.138901797012881</v>
      </c>
      <c r="H209" s="412">
        <v>5.0584778641268056</v>
      </c>
    </row>
    <row r="210" spans="1:8">
      <c r="A210" s="411">
        <v>49310</v>
      </c>
      <c r="B210" s="412">
        <v>17.044506925938347</v>
      </c>
      <c r="C210" s="412">
        <v>21.719632399847399</v>
      </c>
      <c r="D210" s="412">
        <v>14.520992166152562</v>
      </c>
      <c r="E210" s="412">
        <v>26.560973459234358</v>
      </c>
      <c r="F210" s="412">
        <v>19.608091195264674</v>
      </c>
      <c r="G210" s="412">
        <v>20.165781480832646</v>
      </c>
      <c r="H210" s="412">
        <v>5.0721497057765639</v>
      </c>
    </row>
    <row r="211" spans="1:8">
      <c r="A211" s="411">
        <v>49341</v>
      </c>
      <c r="B211" s="412">
        <v>17.090145376251307</v>
      </c>
      <c r="C211" s="412">
        <v>21.777788987679674</v>
      </c>
      <c r="D211" s="412">
        <v>14.534721846688418</v>
      </c>
      <c r="E211" s="412">
        <v>26.586098886685026</v>
      </c>
      <c r="F211" s="412">
        <v>19.626630756814503</v>
      </c>
      <c r="G211" s="412">
        <v>20.18484834171376</v>
      </c>
      <c r="H211" s="412">
        <v>5.0858584991060791</v>
      </c>
    </row>
    <row r="212" spans="1:8">
      <c r="A212" s="411">
        <v>49369</v>
      </c>
      <c r="B212" s="412">
        <v>17.135906028289199</v>
      </c>
      <c r="C212" s="412">
        <v>21.83610129585961</v>
      </c>
      <c r="D212" s="412">
        <v>14.548464508715176</v>
      </c>
      <c r="E212" s="412">
        <v>26.611248081604366</v>
      </c>
      <c r="F212" s="412">
        <v>19.645187847625031</v>
      </c>
      <c r="G212" s="412">
        <v>20.203933230420091</v>
      </c>
      <c r="H212" s="412">
        <v>5.0996043439868011</v>
      </c>
    </row>
    <row r="213" spans="1:8">
      <c r="A213" s="411">
        <v>49400</v>
      </c>
      <c r="B213" s="412">
        <v>17.181789209259925</v>
      </c>
      <c r="C213" s="412">
        <v>21.894569741344721</v>
      </c>
      <c r="D213" s="412">
        <v>14.562220164506904</v>
      </c>
      <c r="E213" s="412">
        <v>26.636421066475283</v>
      </c>
      <c r="F213" s="412">
        <v>19.663762484270286</v>
      </c>
      <c r="G213" s="412">
        <v>20.223036163997044</v>
      </c>
      <c r="H213" s="412">
        <v>5.1133873405601076</v>
      </c>
    </row>
    <row r="214" spans="1:8">
      <c r="A214" s="411">
        <v>49430</v>
      </c>
      <c r="B214" s="412">
        <v>17.227795247247521</v>
      </c>
      <c r="C214" s="412">
        <v>21.953194742208979</v>
      </c>
      <c r="D214" s="412">
        <v>14.575988826349276</v>
      </c>
      <c r="E214" s="412">
        <v>26.661617863801943</v>
      </c>
      <c r="F214" s="412">
        <v>19.682354683339948</v>
      </c>
      <c r="G214" s="412">
        <v>20.242157159506156</v>
      </c>
      <c r="H214" s="412">
        <v>5.1272075892380329</v>
      </c>
    </row>
    <row r="215" spans="1:8">
      <c r="A215" s="411">
        <v>49461</v>
      </c>
      <c r="B215" s="412">
        <v>17.273924471214499</v>
      </c>
      <c r="C215" s="412">
        <v>22.011976717645787</v>
      </c>
      <c r="D215" s="412">
        <v>14.589770506539592</v>
      </c>
      <c r="E215" s="412">
        <v>26.686838496109811</v>
      </c>
      <c r="F215" s="412">
        <v>19.70096446143938</v>
      </c>
      <c r="G215" s="412">
        <v>20.261296234025075</v>
      </c>
      <c r="H215" s="412">
        <v>5.141065190704003</v>
      </c>
    </row>
    <row r="216" spans="1:8">
      <c r="A216" s="411">
        <v>49491</v>
      </c>
      <c r="B216" s="412">
        <v>17.320177211004211</v>
      </c>
      <c r="C216" s="412">
        <v>22.070916087970986</v>
      </c>
      <c r="D216" s="412">
        <v>14.603565217386777</v>
      </c>
      <c r="E216" s="412">
        <v>26.712082985945653</v>
      </c>
      <c r="F216" s="412">
        <v>19.719591835189664</v>
      </c>
      <c r="G216" s="412">
        <v>20.280453404647616</v>
      </c>
      <c r="H216" s="412">
        <v>5.1549602459135651</v>
      </c>
    </row>
    <row r="217" spans="1:8">
      <c r="A217" s="411">
        <v>49522</v>
      </c>
      <c r="B217" s="412">
        <v>17.366553797343187</v>
      </c>
      <c r="C217" s="412">
        <v>22.130013274625853</v>
      </c>
      <c r="D217" s="412">
        <v>14.617372971211386</v>
      </c>
      <c r="E217" s="412">
        <v>26.737351355877568</v>
      </c>
      <c r="F217" s="412">
        <v>19.738236821227588</v>
      </c>
      <c r="G217" s="412">
        <v>20.299628688483743</v>
      </c>
      <c r="H217" s="412">
        <v>5.1688928560951251</v>
      </c>
    </row>
    <row r="218" spans="1:8">
      <c r="A218" s="411">
        <v>49553</v>
      </c>
      <c r="B218" s="412">
        <v>17.413054561843524</v>
      </c>
      <c r="C218" s="412">
        <v>22.189268700180122</v>
      </c>
      <c r="D218" s="412">
        <v>14.631193780345628</v>
      </c>
      <c r="E218" s="412">
        <v>26.762643628494988</v>
      </c>
      <c r="F218" s="412">
        <v>19.756899436205664</v>
      </c>
      <c r="G218" s="412">
        <v>20.318822102659606</v>
      </c>
      <c r="H218" s="412">
        <v>5.1828631227506845</v>
      </c>
    </row>
    <row r="219" spans="1:8">
      <c r="A219" s="411">
        <v>49583</v>
      </c>
      <c r="B219" s="412">
        <v>17.459679837005233</v>
      </c>
      <c r="C219" s="412">
        <v>22.248682788334996</v>
      </c>
      <c r="D219" s="412">
        <v>14.645027657133374</v>
      </c>
      <c r="E219" s="412">
        <v>26.787959826408741</v>
      </c>
      <c r="F219" s="412">
        <v>19.77557969679216</v>
      </c>
      <c r="G219" s="412">
        <v>20.338033664317539</v>
      </c>
      <c r="H219" s="412">
        <v>5.1968711476565819</v>
      </c>
    </row>
    <row r="220" spans="1:8">
      <c r="A220" s="411">
        <v>49614</v>
      </c>
      <c r="B220" s="412">
        <v>17.506429956218639</v>
      </c>
      <c r="C220" s="412">
        <v>22.308255963926189</v>
      </c>
      <c r="D220" s="412">
        <v>14.658874613930163</v>
      </c>
      <c r="E220" s="412">
        <v>26.813299972251016</v>
      </c>
      <c r="F220" s="412">
        <v>19.794277619671099</v>
      </c>
      <c r="G220" s="412">
        <v>20.357263390616104</v>
      </c>
      <c r="H220" s="412">
        <v>5.2109170328642307</v>
      </c>
    </row>
    <row r="221" spans="1:8">
      <c r="A221" s="411">
        <v>49644</v>
      </c>
      <c r="B221" s="412">
        <v>17.553305253766752</v>
      </c>
      <c r="C221" s="412">
        <v>22.367988652926954</v>
      </c>
      <c r="D221" s="412">
        <v>14.672734663103222</v>
      </c>
      <c r="E221" s="412">
        <v>26.838664088675429</v>
      </c>
      <c r="F221" s="412">
        <v>19.812993221542271</v>
      </c>
      <c r="G221" s="412">
        <v>20.376511298730055</v>
      </c>
      <c r="H221" s="412">
        <v>5.2250008807008657</v>
      </c>
    </row>
    <row r="222" spans="1:8">
      <c r="A222" s="411">
        <v>49675</v>
      </c>
      <c r="B222" s="412">
        <v>17.600306064827652</v>
      </c>
      <c r="C222" s="412">
        <v>22.427881282451128</v>
      </c>
      <c r="D222" s="412">
        <v>14.686607817031462</v>
      </c>
      <c r="E222" s="412">
        <v>26.848733548341606</v>
      </c>
      <c r="F222" s="412">
        <v>19.831726519121279</v>
      </c>
      <c r="G222" s="412">
        <v>20.395777405850406</v>
      </c>
      <c r="H222" s="412">
        <v>5.2391994093266243</v>
      </c>
    </row>
    <row r="223" spans="1:8">
      <c r="A223" s="411">
        <v>49706</v>
      </c>
      <c r="B223" s="412">
        <v>17.647432725476904</v>
      </c>
      <c r="C223" s="412">
        <v>22.487934280756196</v>
      </c>
      <c r="D223" s="412">
        <v>14.692116976100056</v>
      </c>
      <c r="E223" s="412">
        <v>26.858806785916311</v>
      </c>
      <c r="F223" s="412">
        <v>19.839165686651306</v>
      </c>
      <c r="G223" s="412">
        <v>20.403428157028372</v>
      </c>
      <c r="H223" s="412">
        <v>5.2534365213363365</v>
      </c>
    </row>
    <row r="224" spans="1:8">
      <c r="A224" s="411">
        <v>49735</v>
      </c>
      <c r="B224" s="412">
        <v>17.694685572689945</v>
      </c>
      <c r="C224" s="412">
        <v>22.548148077246346</v>
      </c>
      <c r="D224" s="412">
        <v>14.697628201733922</v>
      </c>
      <c r="E224" s="412">
        <v>26.868883802816956</v>
      </c>
      <c r="F224" s="412">
        <v>19.846607644720695</v>
      </c>
      <c r="G224" s="412">
        <v>20.411081778113797</v>
      </c>
      <c r="H224" s="412">
        <v>5.267712321577311</v>
      </c>
    </row>
    <row r="225" spans="1:8">
      <c r="A225" s="411">
        <v>49766</v>
      </c>
      <c r="B225" s="412">
        <v>17.742064944344499</v>
      </c>
      <c r="C225" s="412">
        <v>22.608523102475537</v>
      </c>
      <c r="D225" s="412">
        <v>14.703141494708253</v>
      </c>
      <c r="E225" s="412">
        <v>26.878964600461494</v>
      </c>
      <c r="F225" s="412">
        <v>19.854052394376232</v>
      </c>
      <c r="G225" s="412">
        <v>20.418738270183216</v>
      </c>
      <c r="H225" s="412">
        <v>5.2820269151817705</v>
      </c>
    </row>
    <row r="226" spans="1:8">
      <c r="A226" s="411">
        <v>49796</v>
      </c>
      <c r="B226" s="412">
        <v>17.789571179222996</v>
      </c>
      <c r="C226" s="412">
        <v>22.669059788150587</v>
      </c>
      <c r="D226" s="412">
        <v>14.708656855798544</v>
      </c>
      <c r="E226" s="412">
        <v>26.889049180268398</v>
      </c>
      <c r="F226" s="412">
        <v>19.861499936665066</v>
      </c>
      <c r="G226" s="412">
        <v>20.426397634313581</v>
      </c>
      <c r="H226" s="412">
        <v>5.2963804075676277</v>
      </c>
    </row>
    <row r="227" spans="1:8">
      <c r="A227" s="411">
        <v>49827</v>
      </c>
      <c r="B227" s="412">
        <v>17.837204617014986</v>
      </c>
      <c r="C227" s="412">
        <v>22.729758567134251</v>
      </c>
      <c r="D227" s="412">
        <v>14.714174285780572</v>
      </c>
      <c r="E227" s="412">
        <v>26.899137543656678</v>
      </c>
      <c r="F227" s="412">
        <v>19.868950272634763</v>
      </c>
      <c r="G227" s="412">
        <v>20.434059871582239</v>
      </c>
      <c r="H227" s="412">
        <v>5.3107729044392586</v>
      </c>
    </row>
    <row r="228" spans="1:8">
      <c r="A228" s="411">
        <v>49857</v>
      </c>
      <c r="B228" s="412">
        <v>17.884965598319578</v>
      </c>
      <c r="C228" s="412">
        <v>22.790619873448314</v>
      </c>
      <c r="D228" s="412">
        <v>14.71969378543041</v>
      </c>
      <c r="E228" s="412">
        <v>26.909229692045876</v>
      </c>
      <c r="F228" s="412">
        <v>19.876403403333263</v>
      </c>
      <c r="G228" s="412">
        <v>20.441724983066948</v>
      </c>
      <c r="H228" s="412">
        <v>5.325204511788284</v>
      </c>
    </row>
    <row r="229" spans="1:8">
      <c r="A229" s="411">
        <v>49888</v>
      </c>
      <c r="B229" s="412">
        <v>17.932854464647871</v>
      </c>
      <c r="C229" s="412">
        <v>22.851644142276712</v>
      </c>
      <c r="D229" s="412">
        <v>14.725215355524417</v>
      </c>
      <c r="E229" s="412">
        <v>26.919325626856068</v>
      </c>
      <c r="F229" s="412">
        <v>19.883859329808921</v>
      </c>
      <c r="G229" s="412">
        <v>20.449392969845867</v>
      </c>
      <c r="H229" s="412">
        <v>5.3396753358943467</v>
      </c>
    </row>
    <row r="230" spans="1:8">
      <c r="A230" s="411">
        <v>49919</v>
      </c>
      <c r="B230" s="412">
        <v>17.980871558425392</v>
      </c>
      <c r="C230" s="412">
        <v>22.912831809968619</v>
      </c>
      <c r="D230" s="412">
        <v>14.730738996839252</v>
      </c>
      <c r="E230" s="412">
        <v>26.929425349507859</v>
      </c>
      <c r="F230" s="412">
        <v>19.891318053110464</v>
      </c>
      <c r="G230" s="412">
        <v>20.457063832997566</v>
      </c>
      <c r="H230" s="412">
        <v>5.3541854833258977</v>
      </c>
    </row>
    <row r="231" spans="1:8">
      <c r="A231" s="411">
        <v>49949</v>
      </c>
      <c r="B231" s="412">
        <v>18.02901722299455</v>
      </c>
      <c r="C231" s="412">
        <v>22.974183314041589</v>
      </c>
      <c r="D231" s="412">
        <v>14.736264710151859</v>
      </c>
      <c r="E231" s="412">
        <v>26.939528861422396</v>
      </c>
      <c r="F231" s="412">
        <v>19.89877957428703</v>
      </c>
      <c r="G231" s="412">
        <v>20.464737573601013</v>
      </c>
      <c r="H231" s="412">
        <v>5.3687350609409794</v>
      </c>
    </row>
    <row r="232" spans="1:8">
      <c r="A232" s="411">
        <v>49980</v>
      </c>
      <c r="B232" s="412">
        <v>18.07729180261709</v>
      </c>
      <c r="C232" s="412">
        <v>23.035699093184668</v>
      </c>
      <c r="D232" s="412">
        <v>14.741792496239464</v>
      </c>
      <c r="E232" s="412">
        <v>26.949636164021346</v>
      </c>
      <c r="F232" s="412">
        <v>19.906243894388123</v>
      </c>
      <c r="G232" s="412">
        <v>20.472414192735574</v>
      </c>
      <c r="H232" s="412">
        <v>5.3833241758880108</v>
      </c>
    </row>
    <row r="233" spans="1:8">
      <c r="A233" s="411">
        <v>50010</v>
      </c>
      <c r="B233" s="412">
        <v>18.125695642476554</v>
      </c>
      <c r="C233" s="412">
        <v>23.097379587261543</v>
      </c>
      <c r="D233" s="412">
        <v>14.747322355879609</v>
      </c>
      <c r="E233" s="412">
        <v>26.959747258726921</v>
      </c>
      <c r="F233" s="412">
        <v>19.913711014463686</v>
      </c>
      <c r="G233" s="412">
        <v>20.480093691481034</v>
      </c>
      <c r="H233" s="412">
        <v>5.3979529356065798</v>
      </c>
    </row>
    <row r="234" spans="1:8">
      <c r="A234" s="411">
        <v>50041</v>
      </c>
      <c r="B234" s="412">
        <v>18.174229088680747</v>
      </c>
      <c r="C234" s="412">
        <v>23.159225237313681</v>
      </c>
      <c r="D234" s="412">
        <v>14.752854289850106</v>
      </c>
      <c r="E234" s="412">
        <v>27.014188539230734</v>
      </c>
      <c r="F234" s="412">
        <v>19.921180935564017</v>
      </c>
      <c r="G234" s="412">
        <v>20.48777607091758</v>
      </c>
      <c r="H234" s="412">
        <v>5.4127006393051813</v>
      </c>
    </row>
    <row r="235" spans="1:8">
      <c r="A235" s="411">
        <v>50072</v>
      </c>
      <c r="B235" s="412">
        <v>18.222892488264215</v>
      </c>
      <c r="C235" s="412">
        <v>23.22123648556348</v>
      </c>
      <c r="D235" s="412">
        <v>14.782330532003256</v>
      </c>
      <c r="E235" s="412">
        <v>27.068739755966313</v>
      </c>
      <c r="F235" s="412">
        <v>19.961368294556681</v>
      </c>
      <c r="G235" s="412">
        <v>20.529106432535514</v>
      </c>
      <c r="H235" s="412">
        <v>5.4274886350861662</v>
      </c>
    </row>
    <row r="236" spans="1:8">
      <c r="A236" s="411">
        <v>50100</v>
      </c>
      <c r="B236" s="412">
        <v>18.271686189190724</v>
      </c>
      <c r="C236" s="412">
        <v>23.28341377541744</v>
      </c>
      <c r="D236" s="412">
        <v>14.811865667766712</v>
      </c>
      <c r="E236" s="412">
        <v>27.123401130933846</v>
      </c>
      <c r="F236" s="412">
        <v>20.00163672423626</v>
      </c>
      <c r="G236" s="412">
        <v>20.570520170640265</v>
      </c>
      <c r="H236" s="412">
        <v>5.4423170330312072</v>
      </c>
    </row>
    <row r="237" spans="1:8">
      <c r="A237" s="411">
        <v>50131</v>
      </c>
      <c r="B237" s="412">
        <v>18.320610540355752</v>
      </c>
      <c r="C237" s="412">
        <v>23.345757551469323</v>
      </c>
      <c r="D237" s="412">
        <v>14.841459814810067</v>
      </c>
      <c r="E237" s="412">
        <v>27.178172886581841</v>
      </c>
      <c r="F237" s="412">
        <v>20.041986388148132</v>
      </c>
      <c r="G237" s="412">
        <v>20.612017453428724</v>
      </c>
      <c r="H237" s="412">
        <v>5.4571859435227319</v>
      </c>
    </row>
    <row r="238" spans="1:8">
      <c r="A238" s="411">
        <v>50161</v>
      </c>
      <c r="B238" s="412">
        <v>18.36966589158898</v>
      </c>
      <c r="C238" s="412">
        <v>23.408268259503341</v>
      </c>
      <c r="D238" s="412">
        <v>14.871113091038014</v>
      </c>
      <c r="E238" s="412">
        <v>27.233055245807986</v>
      </c>
      <c r="F238" s="412">
        <v>20.082417450167586</v>
      </c>
      <c r="G238" s="412">
        <v>20.653598449437105</v>
      </c>
      <c r="H238" s="412">
        <v>5.472095477244741</v>
      </c>
    </row>
    <row r="239" spans="1:8">
      <c r="A239" s="411">
        <v>50192</v>
      </c>
      <c r="B239" s="412">
        <v>18.418852593656798</v>
      </c>
      <c r="C239" s="412">
        <v>23.470946346497339</v>
      </c>
      <c r="D239" s="412">
        <v>14.900825614590822</v>
      </c>
      <c r="E239" s="412">
        <v>27.288048431960092</v>
      </c>
      <c r="F239" s="412">
        <v>20.122930074500488</v>
      </c>
      <c r="G239" s="412">
        <v>20.695263327541593</v>
      </c>
      <c r="H239" s="412">
        <v>5.4870457451836359</v>
      </c>
    </row>
    <row r="240" spans="1:8">
      <c r="A240" s="411">
        <v>50222</v>
      </c>
      <c r="B240" s="412">
        <v>18.468170998264799</v>
      </c>
      <c r="C240" s="412">
        <v>23.533792260625994</v>
      </c>
      <c r="D240" s="412">
        <v>14.930597503844803</v>
      </c>
      <c r="E240" s="412">
        <v>27.343152668836982</v>
      </c>
      <c r="F240" s="412">
        <v>20.163524425683978</v>
      </c>
      <c r="G240" s="412">
        <v>20.737012256959066</v>
      </c>
      <c r="H240" s="412">
        <v>5.502036858629042</v>
      </c>
    </row>
    <row r="241" spans="1:8">
      <c r="A241" s="411">
        <v>50253</v>
      </c>
      <c r="B241" s="412">
        <v>18.517621458060319</v>
      </c>
      <c r="C241" s="412">
        <v>23.596806451264012</v>
      </c>
      <c r="D241" s="412">
        <v>14.960428877412784</v>
      </c>
      <c r="E241" s="412">
        <v>27.398368180689413</v>
      </c>
      <c r="F241" s="412">
        <v>20.204200668587106</v>
      </c>
      <c r="G241" s="412">
        <v>20.778845407247751</v>
      </c>
      <c r="H241" s="412">
        <v>5.5170689291746378</v>
      </c>
    </row>
    <row r="242" spans="1:8">
      <c r="A242" s="411">
        <v>50284</v>
      </c>
      <c r="B242" s="412">
        <v>18.567204326634933</v>
      </c>
      <c r="C242" s="412">
        <v>23.659989368989351</v>
      </c>
      <c r="D242" s="412">
        <v>14.990319854144589</v>
      </c>
      <c r="E242" s="412">
        <v>27.45369519222098</v>
      </c>
      <c r="F242" s="412">
        <v>20.244958968411517</v>
      </c>
      <c r="G242" s="412">
        <v>20.820762948307937</v>
      </c>
      <c r="H242" s="412">
        <v>5.5321420687189873</v>
      </c>
    </row>
    <row r="243" spans="1:8">
      <c r="A243" s="411">
        <v>50314</v>
      </c>
      <c r="B243" s="412">
        <v>18.616919958526999</v>
      </c>
      <c r="C243" s="412">
        <v>23.72334146558644</v>
      </c>
      <c r="D243" s="412">
        <v>15.020270553127492</v>
      </c>
      <c r="E243" s="412">
        <v>27.509133928589037</v>
      </c>
      <c r="F243" s="412">
        <v>20.285799490692138</v>
      </c>
      <c r="G243" s="412">
        <v>20.86276505038267</v>
      </c>
      <c r="H243" s="412">
        <v>5.5472563894663702</v>
      </c>
    </row>
    <row r="244" spans="1:8">
      <c r="A244" s="411">
        <v>50345</v>
      </c>
      <c r="B244" s="412">
        <v>18.666768709224186</v>
      </c>
      <c r="C244" s="412">
        <v>23.786863194049403</v>
      </c>
      <c r="D244" s="412">
        <v>15.050281093686712</v>
      </c>
      <c r="E244" s="412">
        <v>27.564684615405604</v>
      </c>
      <c r="F244" s="412">
        <v>20.326722401297815</v>
      </c>
      <c r="G244" s="412">
        <v>20.904851884058402</v>
      </c>
      <c r="H244" s="412">
        <v>5.5624120039276201</v>
      </c>
    </row>
    <row r="245" spans="1:8">
      <c r="A245" s="411">
        <v>50375</v>
      </c>
      <c r="B245" s="412">
        <v>18.716750935166022</v>
      </c>
      <c r="C245" s="412">
        <v>23.850555008585307</v>
      </c>
      <c r="D245" s="412">
        <v>15.080351595385872</v>
      </c>
      <c r="E245" s="412">
        <v>27.620347478738299</v>
      </c>
      <c r="F245" s="412">
        <v>20.367727866431999</v>
      </c>
      <c r="G245" s="412">
        <v>20.947023620265732</v>
      </c>
      <c r="H245" s="412">
        <v>5.5776090249209593</v>
      </c>
    </row>
    <row r="246" spans="1:8">
      <c r="A246" s="411">
        <v>50406</v>
      </c>
      <c r="B246" s="412">
        <v>18.766866993746437</v>
      </c>
      <c r="C246" s="412">
        <v>23.914417364617403</v>
      </c>
      <c r="D246" s="412">
        <v>15.110482178027501</v>
      </c>
      <c r="E246" s="412">
        <v>27.64597202026793</v>
      </c>
      <c r="F246" s="412">
        <v>20.408816052633441</v>
      </c>
      <c r="G246" s="412">
        <v>20.989280430280065</v>
      </c>
      <c r="H246" s="412">
        <v>5.5929294052094995</v>
      </c>
    </row>
    <row r="247" spans="1:8">
      <c r="A247" s="411">
        <v>50437</v>
      </c>
      <c r="B247" s="412">
        <v>18.817117243316321</v>
      </c>
      <c r="C247" s="412">
        <v>23.978450718788391</v>
      </c>
      <c r="D247" s="412">
        <v>15.124494300034536</v>
      </c>
      <c r="E247" s="412">
        <v>27.671620334747168</v>
      </c>
      <c r="F247" s="412">
        <v>20.427741379911506</v>
      </c>
      <c r="G247" s="412">
        <v>21.00874402877837</v>
      </c>
      <c r="H247" s="412">
        <v>5.6082918669797523</v>
      </c>
    </row>
    <row r="248" spans="1:8">
      <c r="A248" s="411">
        <v>50465</v>
      </c>
      <c r="B248" s="412">
        <v>18.867502043186086</v>
      </c>
      <c r="C248" s="412">
        <v>24.042655528963675</v>
      </c>
      <c r="D248" s="412">
        <v>15.138519415641698</v>
      </c>
      <c r="E248" s="412">
        <v>27.697292444231152</v>
      </c>
      <c r="F248" s="412">
        <v>20.446684256860841</v>
      </c>
      <c r="G248" s="412">
        <v>21.028225676092966</v>
      </c>
      <c r="H248" s="412">
        <v>5.6236965258196525</v>
      </c>
    </row>
    <row r="249" spans="1:8">
      <c r="A249" s="411">
        <v>50496</v>
      </c>
      <c r="B249" s="412">
        <v>18.918021753628235</v>
      </c>
      <c r="C249" s="412">
        <v>24.107032254234642</v>
      </c>
      <c r="D249" s="412">
        <v>15.152557536898097</v>
      </c>
      <c r="E249" s="412">
        <v>27.722988370795505</v>
      </c>
      <c r="F249" s="412">
        <v>20.465644699755448</v>
      </c>
      <c r="G249" s="412">
        <v>21.047725388960721</v>
      </c>
      <c r="H249" s="412">
        <v>5.6391434976346266</v>
      </c>
    </row>
    <row r="250" spans="1:8">
      <c r="A250" s="411">
        <v>50526</v>
      </c>
      <c r="B250" s="412">
        <v>18.968676735879939</v>
      </c>
      <c r="C250" s="412">
        <v>24.171581354921944</v>
      </c>
      <c r="D250" s="412">
        <v>15.166608675864024</v>
      </c>
      <c r="E250" s="412">
        <v>27.748708136536315</v>
      </c>
      <c r="F250" s="412">
        <v>20.484622724884424</v>
      </c>
      <c r="G250" s="412">
        <v>21.067243184134025</v>
      </c>
      <c r="H250" s="412">
        <v>5.6546328986484662</v>
      </c>
    </row>
    <row r="251" spans="1:8">
      <c r="A251" s="411">
        <v>50557</v>
      </c>
      <c r="B251" s="412">
        <v>19.019467352145618</v>
      </c>
      <c r="C251" s="412">
        <v>24.236303292578789</v>
      </c>
      <c r="D251" s="412">
        <v>15.18067284461095</v>
      </c>
      <c r="E251" s="412">
        <v>27.77445176357018</v>
      </c>
      <c r="F251" s="412">
        <v>20.503618348551985</v>
      </c>
      <c r="G251" s="412">
        <v>21.086779078380815</v>
      </c>
      <c r="H251" s="412">
        <v>5.6701648454042015</v>
      </c>
    </row>
    <row r="252" spans="1:8">
      <c r="A252" s="411">
        <v>50587</v>
      </c>
      <c r="B252" s="412">
        <v>19.070393965599536</v>
      </c>
      <c r="C252" s="412">
        <v>24.301198529994245</v>
      </c>
      <c r="D252" s="412">
        <v>15.194750055221533</v>
      </c>
      <c r="E252" s="412">
        <v>27.800219274034205</v>
      </c>
      <c r="F252" s="412">
        <v>20.522631587077445</v>
      </c>
      <c r="G252" s="412">
        <v>21.106333088484565</v>
      </c>
      <c r="H252" s="412">
        <v>5.6857394547649811</v>
      </c>
    </row>
    <row r="253" spans="1:8">
      <c r="A253" s="411">
        <v>50618</v>
      </c>
      <c r="B253" s="412">
        <v>19.121456940388388</v>
      </c>
      <c r="C253" s="412">
        <v>24.366267531196545</v>
      </c>
      <c r="D253" s="412">
        <v>15.208840319789648</v>
      </c>
      <c r="E253" s="412">
        <v>27.82601069008604</v>
      </c>
      <c r="F253" s="412">
        <v>20.541662456795269</v>
      </c>
      <c r="G253" s="412">
        <v>21.125905231244314</v>
      </c>
      <c r="H253" s="412">
        <v>5.7013568439149473</v>
      </c>
    </row>
    <row r="254" spans="1:8">
      <c r="A254" s="411">
        <v>50649</v>
      </c>
      <c r="B254" s="412">
        <v>19.172656641633914</v>
      </c>
      <c r="C254" s="412">
        <v>24.431510761456408</v>
      </c>
      <c r="D254" s="412">
        <v>15.222943650420373</v>
      </c>
      <c r="E254" s="412">
        <v>27.85182603390389</v>
      </c>
      <c r="F254" s="412">
        <v>20.560710974055063</v>
      </c>
      <c r="G254" s="412">
        <v>21.145495523474679</v>
      </c>
      <c r="H254" s="412">
        <v>5.7170171303601212</v>
      </c>
    </row>
    <row r="255" spans="1:8">
      <c r="A255" s="411">
        <v>50679</v>
      </c>
      <c r="B255" s="412">
        <v>19.223993435435503</v>
      </c>
      <c r="C255" s="412">
        <v>24.496928687290357</v>
      </c>
      <c r="D255" s="412">
        <v>15.23706005923002</v>
      </c>
      <c r="E255" s="412">
        <v>27.877665327686536</v>
      </c>
      <c r="F255" s="412">
        <v>20.579777155221585</v>
      </c>
      <c r="G255" s="412">
        <v>21.165103982005864</v>
      </c>
      <c r="H255" s="412">
        <v>5.732720431929283</v>
      </c>
    </row>
    <row r="256" spans="1:8">
      <c r="A256" s="411">
        <v>50710</v>
      </c>
      <c r="B256" s="412">
        <v>19.275467688872816</v>
      </c>
      <c r="C256" s="412">
        <v>24.56252177646407</v>
      </c>
      <c r="D256" s="412">
        <v>15.251189558346127</v>
      </c>
      <c r="E256" s="412">
        <v>27.903528593653352</v>
      </c>
      <c r="F256" s="412">
        <v>20.598861016674785</v>
      </c>
      <c r="G256" s="412">
        <v>21.184730623683699</v>
      </c>
      <c r="H256" s="412">
        <v>5.748466866774864</v>
      </c>
    </row>
    <row r="257" spans="1:8">
      <c r="A257" s="411">
        <v>50740</v>
      </c>
      <c r="B257" s="412">
        <v>19.327079770008407</v>
      </c>
      <c r="C257" s="412">
        <v>24.62829049799571</v>
      </c>
      <c r="D257" s="412">
        <v>15.265332159907492</v>
      </c>
      <c r="E257" s="412">
        <v>27.929415854044329</v>
      </c>
      <c r="F257" s="412">
        <v>20.617962574809791</v>
      </c>
      <c r="G257" s="412">
        <v>21.204375465369615</v>
      </c>
      <c r="H257" s="412">
        <v>5.764256553373829</v>
      </c>
    </row>
    <row r="258" spans="1:8">
      <c r="A258" s="411">
        <v>50771</v>
      </c>
      <c r="B258" s="412">
        <v>19.378830047890357</v>
      </c>
      <c r="C258" s="412">
        <v>24.69423532215929</v>
      </c>
      <c r="D258" s="412">
        <v>15.279487876064158</v>
      </c>
      <c r="E258" s="412">
        <v>27.950408143701274</v>
      </c>
      <c r="F258" s="412">
        <v>20.637081846036939</v>
      </c>
      <c r="G258" s="412">
        <v>21.224038523940692</v>
      </c>
      <c r="H258" s="412">
        <v>5.7801741720320905</v>
      </c>
    </row>
    <row r="259" spans="1:8">
      <c r="A259" s="411">
        <v>50802</v>
      </c>
      <c r="B259" s="412">
        <v>19.430718892554911</v>
      </c>
      <c r="C259" s="412">
        <v>24.76035672048803</v>
      </c>
      <c r="D259" s="412">
        <v>15.290967921184055</v>
      </c>
      <c r="E259" s="412">
        <v>27.97141621156953</v>
      </c>
      <c r="F259" s="412">
        <v>20.652587249925944</v>
      </c>
      <c r="G259" s="412">
        <v>21.239984930119853</v>
      </c>
      <c r="H259" s="412">
        <v>5.7961357461564917</v>
      </c>
    </row>
    <row r="260" spans="1:8">
      <c r="A260" s="411">
        <v>50830</v>
      </c>
      <c r="B260" s="412">
        <v>19.482746675029126</v>
      </c>
      <c r="C260" s="412">
        <v>24.826655165777726</v>
      </c>
      <c r="D260" s="412">
        <v>15.302456591687017</v>
      </c>
      <c r="E260" s="412">
        <v>27.992440069508298</v>
      </c>
      <c r="F260" s="412">
        <v>20.66810430359914</v>
      </c>
      <c r="G260" s="412">
        <v>21.255943317424549</v>
      </c>
      <c r="H260" s="412">
        <v>5.8121413971271858</v>
      </c>
    </row>
    <row r="261" spans="1:8">
      <c r="A261" s="411">
        <v>50861</v>
      </c>
      <c r="B261" s="412">
        <v>19.534913767333521</v>
      </c>
      <c r="C261" s="412">
        <v>24.893131132090137</v>
      </c>
      <c r="D261" s="412">
        <v>15.313953894053611</v>
      </c>
      <c r="E261" s="412">
        <v>28.013479729385711</v>
      </c>
      <c r="F261" s="412">
        <v>20.683633015809431</v>
      </c>
      <c r="G261" s="412">
        <v>21.271913694856654</v>
      </c>
      <c r="H261" s="412">
        <v>5.8281912466595109</v>
      </c>
    </row>
    <row r="262" spans="1:8">
      <c r="A262" s="411">
        <v>50891</v>
      </c>
      <c r="B262" s="412">
        <v>19.587220542484737</v>
      </c>
      <c r="C262" s="412">
        <v>24.959785094756374</v>
      </c>
      <c r="D262" s="412">
        <v>15.32545983476928</v>
      </c>
      <c r="E262" s="412">
        <v>28.034535203078804</v>
      </c>
      <c r="F262" s="412">
        <v>20.699173395316315</v>
      </c>
      <c r="G262" s="412">
        <v>21.287896071424786</v>
      </c>
      <c r="H262" s="412">
        <v>5.8442854168049125</v>
      </c>
    </row>
    <row r="263" spans="1:8">
      <c r="A263" s="411">
        <v>50922</v>
      </c>
      <c r="B263" s="412">
        <v>19.63966737449821</v>
      </c>
      <c r="C263" s="412">
        <v>25.026617530380292</v>
      </c>
      <c r="D263" s="412">
        <v>15.336974420324333</v>
      </c>
      <c r="E263" s="412">
        <v>28.055606502473548</v>
      </c>
      <c r="F263" s="412">
        <v>20.714725450885865</v>
      </c>
      <c r="G263" s="412">
        <v>21.303890456144348</v>
      </c>
      <c r="H263" s="412">
        <v>5.8604240299518748</v>
      </c>
    </row>
    <row r="264" spans="1:8">
      <c r="A264" s="411">
        <v>50952</v>
      </c>
      <c r="B264" s="412">
        <v>19.692254638390839</v>
      </c>
      <c r="C264" s="412">
        <v>25.093628916841908</v>
      </c>
      <c r="D264" s="412">
        <v>15.348497657213956</v>
      </c>
      <c r="E264" s="412">
        <v>28.07669363946485</v>
      </c>
      <c r="F264" s="412">
        <v>20.730289191290737</v>
      </c>
      <c r="G264" s="412">
        <v>21.319896858037502</v>
      </c>
      <c r="H264" s="412">
        <v>5.8766072088268482</v>
      </c>
    </row>
    <row r="265" spans="1:8">
      <c r="A265" s="411">
        <v>50983</v>
      </c>
      <c r="B265" s="412">
        <v>19.744982710183674</v>
      </c>
      <c r="C265" s="412">
        <v>25.160819733300805</v>
      </c>
      <c r="D265" s="412">
        <v>15.36002955193822</v>
      </c>
      <c r="E265" s="412">
        <v>28.097796625956551</v>
      </c>
      <c r="F265" s="412">
        <v>20.745864625310183</v>
      </c>
      <c r="G265" s="412">
        <v>21.335915286133201</v>
      </c>
      <c r="H265" s="412">
        <v>5.892835076495186</v>
      </c>
    </row>
    <row r="266" spans="1:8">
      <c r="A266" s="411">
        <v>51014</v>
      </c>
      <c r="B266" s="412">
        <v>19.797851966904595</v>
      </c>
      <c r="C266" s="412">
        <v>25.228190460199574</v>
      </c>
      <c r="D266" s="412">
        <v>15.371570111002077</v>
      </c>
      <c r="E266" s="412">
        <v>28.118915473861446</v>
      </c>
      <c r="F266" s="412">
        <v>20.761451761730047</v>
      </c>
      <c r="G266" s="412">
        <v>21.351945749467173</v>
      </c>
      <c r="H266" s="412">
        <v>5.9091077563620766</v>
      </c>
    </row>
    <row r="267" spans="1:8">
      <c r="A267" s="411">
        <v>51044</v>
      </c>
      <c r="B267" s="412">
        <v>19.850862786591019</v>
      </c>
      <c r="C267" s="412">
        <v>25.29574157926724</v>
      </c>
      <c r="D267" s="412">
        <v>15.383119340915366</v>
      </c>
      <c r="E267" s="412">
        <v>28.140050195101274</v>
      </c>
      <c r="F267" s="412">
        <v>20.777050609342773</v>
      </c>
      <c r="G267" s="412">
        <v>21.36798825708194</v>
      </c>
      <c r="H267" s="412">
        <v>5.9254253721734855</v>
      </c>
    </row>
    <row r="268" spans="1:8">
      <c r="A268" s="411">
        <v>51075</v>
      </c>
      <c r="B268" s="412">
        <v>19.904015548292591</v>
      </c>
      <c r="C268" s="412">
        <v>25.363473573522704</v>
      </c>
      <c r="D268" s="412">
        <v>15.394677248192814</v>
      </c>
      <c r="E268" s="412">
        <v>28.161200801606746</v>
      </c>
      <c r="F268" s="412">
        <v>20.792661176947416</v>
      </c>
      <c r="G268" s="412">
        <v>21.38404281802681</v>
      </c>
      <c r="H268" s="412">
        <v>5.9417880480170933</v>
      </c>
    </row>
    <row r="269" spans="1:8">
      <c r="A269" s="411">
        <v>51105</v>
      </c>
      <c r="B269" s="412">
        <v>19.957310632073909</v>
      </c>
      <c r="C269" s="412">
        <v>25.431386927278201</v>
      </c>
      <c r="D269" s="412">
        <v>15.406243839354051</v>
      </c>
      <c r="E269" s="412">
        <v>28.182367305317538</v>
      </c>
      <c r="F269" s="412">
        <v>20.80828347334964</v>
      </c>
      <c r="G269" s="412">
        <v>21.400109441357905</v>
      </c>
      <c r="H269" s="412">
        <v>5.9581959083232405</v>
      </c>
    </row>
    <row r="270" spans="1:8">
      <c r="A270" s="411">
        <v>51136</v>
      </c>
      <c r="B270" s="412">
        <v>20.010748419017229</v>
      </c>
      <c r="C270" s="412">
        <v>25.499482126142766</v>
      </c>
      <c r="D270" s="412">
        <v>15.417819120923596</v>
      </c>
      <c r="E270" s="412">
        <v>28.209390354339209</v>
      </c>
      <c r="F270" s="412">
        <v>20.823917507361728</v>
      </c>
      <c r="G270" s="412">
        <v>21.416188136138139</v>
      </c>
      <c r="H270" s="412">
        <v>5.9747364364260793</v>
      </c>
    </row>
    <row r="271" spans="1:8">
      <c r="A271" s="411">
        <v>51167</v>
      </c>
      <c r="B271" s="412">
        <v>20.064329291225192</v>
      </c>
      <c r="C271" s="412">
        <v>25.567759657025704</v>
      </c>
      <c r="D271" s="412">
        <v>15.432595624834606</v>
      </c>
      <c r="E271" s="412">
        <v>28.236439314781688</v>
      </c>
      <c r="F271" s="412">
        <v>20.843875239131489</v>
      </c>
      <c r="G271" s="412">
        <v>21.436713502616414</v>
      </c>
      <c r="H271" s="412">
        <v>5.9913228826346883</v>
      </c>
    </row>
    <row r="272" spans="1:8">
      <c r="A272" s="411">
        <v>51196</v>
      </c>
      <c r="B272" s="412">
        <v>20.118053631823567</v>
      </c>
      <c r="C272" s="412">
        <v>25.636220008140064</v>
      </c>
      <c r="D272" s="412">
        <v>15.447386290610288</v>
      </c>
      <c r="E272" s="412">
        <v>28.263514211490488</v>
      </c>
      <c r="F272" s="412">
        <v>20.863852098476901</v>
      </c>
      <c r="G272" s="412">
        <v>21.457258540693871</v>
      </c>
      <c r="H272" s="412">
        <v>6.0079553744221705</v>
      </c>
    </row>
    <row r="273" spans="1:8">
      <c r="A273" s="411">
        <v>51227</v>
      </c>
      <c r="B273" s="412">
        <v>20.171921824963974</v>
      </c>
      <c r="C273" s="412">
        <v>25.704863669006141</v>
      </c>
      <c r="D273" s="412">
        <v>15.46219113182342</v>
      </c>
      <c r="E273" s="412">
        <v>28.290615069334955</v>
      </c>
      <c r="F273" s="412">
        <v>20.88384810372991</v>
      </c>
      <c r="G273" s="412">
        <v>21.477823269223858</v>
      </c>
      <c r="H273" s="412">
        <v>6.0246340396155071</v>
      </c>
    </row>
    <row r="274" spans="1:8">
      <c r="A274" s="411">
        <v>51257</v>
      </c>
      <c r="B274" s="412">
        <v>20.225934255826644</v>
      </c>
      <c r="C274" s="412">
        <v>25.773691130454971</v>
      </c>
      <c r="D274" s="412">
        <v>15.477010162059818</v>
      </c>
      <c r="E274" s="412">
        <v>28.317741913208277</v>
      </c>
      <c r="F274" s="412">
        <v>20.903863273240034</v>
      </c>
      <c r="G274" s="412">
        <v>21.498407707077781</v>
      </c>
      <c r="H274" s="412">
        <v>6.0413590063965374</v>
      </c>
    </row>
    <row r="275" spans="1:8">
      <c r="A275" s="411">
        <v>51288</v>
      </c>
      <c r="B275" s="412">
        <v>20.280091310623167</v>
      </c>
      <c r="C275" s="412">
        <v>25.842702884631841</v>
      </c>
      <c r="D275" s="412">
        <v>15.491843394918291</v>
      </c>
      <c r="E275" s="412">
        <v>28.344894768027515</v>
      </c>
      <c r="F275" s="412">
        <v>20.923897625374384</v>
      </c>
      <c r="G275" s="412">
        <v>21.519011873145153</v>
      </c>
      <c r="H275" s="412">
        <v>6.0581304033029477</v>
      </c>
    </row>
    <row r="276" spans="1:8">
      <c r="A276" s="411">
        <v>51318</v>
      </c>
      <c r="B276" s="412">
        <v>20.334393376599252</v>
      </c>
      <c r="C276" s="412">
        <v>25.911899424999813</v>
      </c>
      <c r="D276" s="412">
        <v>15.506690844010699</v>
      </c>
      <c r="E276" s="412">
        <v>28.372073658733626</v>
      </c>
      <c r="F276" s="412">
        <v>20.943951178517676</v>
      </c>
      <c r="G276" s="412">
        <v>21.539635786333573</v>
      </c>
      <c r="H276" s="412">
        <v>6.0749483592292561</v>
      </c>
    </row>
    <row r="277" spans="1:8">
      <c r="A277" s="411">
        <v>51349</v>
      </c>
      <c r="B277" s="412">
        <v>20.388840842037506</v>
      </c>
      <c r="C277" s="412">
        <v>25.98128124634324</v>
      </c>
      <c r="D277" s="412">
        <v>15.521552522961933</v>
      </c>
      <c r="E277" s="412">
        <v>28.399278610291471</v>
      </c>
      <c r="F277" s="412">
        <v>20.964023951072225</v>
      </c>
      <c r="G277" s="412">
        <v>21.560279465568769</v>
      </c>
      <c r="H277" s="412">
        <v>6.0918130034278057</v>
      </c>
    </row>
    <row r="278" spans="1:8">
      <c r="A278" s="411">
        <v>51380</v>
      </c>
      <c r="B278" s="412">
        <v>20.443434096260198</v>
      </c>
      <c r="C278" s="412">
        <v>26.05084884477132</v>
      </c>
      <c r="D278" s="412">
        <v>15.53642844540996</v>
      </c>
      <c r="E278" s="412">
        <v>28.426509647689855</v>
      </c>
      <c r="F278" s="412">
        <v>20.984115961457995</v>
      </c>
      <c r="G278" s="412">
        <v>21.580942929794599</v>
      </c>
      <c r="H278" s="412">
        <v>6.1087244655097548</v>
      </c>
    </row>
    <row r="279" spans="1:8">
      <c r="A279" s="411">
        <v>51410</v>
      </c>
      <c r="B279" s="412">
        <v>20.498173529632048</v>
      </c>
      <c r="C279" s="412">
        <v>26.120602717721628</v>
      </c>
      <c r="D279" s="412">
        <v>15.551318625005804</v>
      </c>
      <c r="E279" s="412">
        <v>28.453766795941544</v>
      </c>
      <c r="F279" s="412">
        <v>21.004227228112622</v>
      </c>
      <c r="G279" s="412">
        <v>21.60162619797309</v>
      </c>
      <c r="H279" s="412">
        <v>6.1256828754460768</v>
      </c>
    </row>
    <row r="280" spans="1:8">
      <c r="A280" s="411">
        <v>51441</v>
      </c>
      <c r="B280" s="412">
        <v>20.553059533563019</v>
      </c>
      <c r="C280" s="412">
        <v>26.190543363963684</v>
      </c>
      <c r="D280" s="412">
        <v>15.566223075413575</v>
      </c>
      <c r="E280" s="412">
        <v>28.481050080083289</v>
      </c>
      <c r="F280" s="412">
        <v>21.024357769491381</v>
      </c>
      <c r="G280" s="412">
        <v>21.62232928908443</v>
      </c>
      <c r="H280" s="412">
        <v>6.1426883635685554</v>
      </c>
    </row>
    <row r="281" spans="1:8">
      <c r="A281" s="411">
        <v>51471</v>
      </c>
      <c r="B281" s="412">
        <v>20.60809250051112</v>
      </c>
      <c r="C281" s="412">
        <v>26.260671283602512</v>
      </c>
      <c r="D281" s="412">
        <v>15.581141810310486</v>
      </c>
      <c r="E281" s="412">
        <v>28.508359525175848</v>
      </c>
      <c r="F281" s="412">
        <v>21.044507604067256</v>
      </c>
      <c r="G281" s="412">
        <v>21.643052222126997</v>
      </c>
      <c r="H281" s="412">
        <v>6.1597410605707887</v>
      </c>
    </row>
    <row r="282" spans="1:8">
      <c r="A282" s="411">
        <v>51502</v>
      </c>
      <c r="B282" s="412">
        <v>20.663272823985199</v>
      </c>
      <c r="C282" s="412">
        <v>26.330986978082226</v>
      </c>
      <c r="D282" s="412">
        <v>15.596074843386846</v>
      </c>
      <c r="E282" s="412">
        <v>28.533495762203678</v>
      </c>
      <c r="F282" s="412">
        <v>21.064676750330932</v>
      </c>
      <c r="G282" s="412">
        <v>21.663795016117398</v>
      </c>
      <c r="H282" s="412">
        <v>6.176931329813355</v>
      </c>
    </row>
    <row r="283" spans="1:8">
      <c r="A283" s="411">
        <v>51533</v>
      </c>
      <c r="B283" s="412">
        <v>20.71860089854777</v>
      </c>
      <c r="C283" s="412">
        <v>26.401490950189604</v>
      </c>
      <c r="D283" s="412">
        <v>15.609820071601009</v>
      </c>
      <c r="E283" s="412">
        <v>28.558654162218872</v>
      </c>
      <c r="F283" s="412">
        <v>21.08324160027545</v>
      </c>
      <c r="G283" s="412">
        <v>21.682887884641794</v>
      </c>
      <c r="H283" s="412">
        <v>6.1941695727213286</v>
      </c>
    </row>
    <row r="284" spans="1:8">
      <c r="A284" s="411">
        <v>51561</v>
      </c>
      <c r="B284" s="412">
        <v>20.774077119817829</v>
      </c>
      <c r="C284" s="412">
        <v>26.472183704057692</v>
      </c>
      <c r="D284" s="412">
        <v>15.623577413843902</v>
      </c>
      <c r="E284" s="412">
        <v>28.583834744762854</v>
      </c>
      <c r="F284" s="412">
        <v>21.101822811907237</v>
      </c>
      <c r="G284" s="412">
        <v>21.701997580210026</v>
      </c>
      <c r="H284" s="412">
        <v>6.2114559231769961</v>
      </c>
    </row>
    <row r="285" spans="1:8">
      <c r="A285" s="411">
        <v>51592</v>
      </c>
      <c r="B285" s="412">
        <v>20.829701884473682</v>
      </c>
      <c r="C285" s="412">
        <v>26.5430657451694</v>
      </c>
      <c r="D285" s="412">
        <v>15.637346880791931</v>
      </c>
      <c r="E285" s="412">
        <v>28.609037529394293</v>
      </c>
      <c r="F285" s="412">
        <v>21.120420399646274</v>
      </c>
      <c r="G285" s="412">
        <v>21.721124117652213</v>
      </c>
      <c r="H285" s="412">
        <v>6.2287905154362777</v>
      </c>
    </row>
    <row r="286" spans="1:8">
      <c r="A286" s="411">
        <v>51622</v>
      </c>
      <c r="B286" s="412">
        <v>20.885475590255787</v>
      </c>
      <c r="C286" s="412">
        <v>26.614137580361128</v>
      </c>
      <c r="D286" s="412">
        <v>15.651128483130911</v>
      </c>
      <c r="E286" s="412">
        <v>28.634262535689089</v>
      </c>
      <c r="F286" s="412">
        <v>21.139034377925263</v>
      </c>
      <c r="G286" s="412">
        <v>21.740267511811545</v>
      </c>
      <c r="H286" s="412">
        <v>6.2461734841297654</v>
      </c>
    </row>
    <row r="287" spans="1:8">
      <c r="A287" s="411">
        <v>51653</v>
      </c>
      <c r="B287" s="412">
        <v>20.941398635969588</v>
      </c>
      <c r="C287" s="412">
        <v>26.685399717826375</v>
      </c>
      <c r="D287" s="412">
        <v>15.664922231556083</v>
      </c>
      <c r="E287" s="412">
        <v>28.659509783240409</v>
      </c>
      <c r="F287" s="412">
        <v>21.157664761189608</v>
      </c>
      <c r="G287" s="412">
        <v>21.759427777544278</v>
      </c>
      <c r="H287" s="412">
        <v>6.2636049642637728</v>
      </c>
    </row>
    <row r="288" spans="1:8">
      <c r="A288" s="411">
        <v>51683</v>
      </c>
      <c r="B288" s="412">
        <v>20.997471421488374</v>
      </c>
      <c r="C288" s="412">
        <v>26.756852667119389</v>
      </c>
      <c r="D288" s="412">
        <v>15.678728136772111</v>
      </c>
      <c r="E288" s="412">
        <v>28.684779291658693</v>
      </c>
      <c r="F288" s="412">
        <v>21.176311563897443</v>
      </c>
      <c r="G288" s="412">
        <v>21.778604929719766</v>
      </c>
      <c r="H288" s="412">
        <v>6.2810850912213816</v>
      </c>
    </row>
    <row r="289" spans="1:8">
      <c r="A289" s="411">
        <v>51714</v>
      </c>
      <c r="B289" s="412">
        <v>21.053694347756135</v>
      </c>
      <c r="C289" s="412">
        <v>26.8284969391588</v>
      </c>
      <c r="D289" s="412">
        <v>15.692546209493091</v>
      </c>
      <c r="E289" s="412">
        <v>28.710071080571673</v>
      </c>
      <c r="F289" s="412">
        <v>21.194974800519663</v>
      </c>
      <c r="G289" s="412">
        <v>21.797798983220485</v>
      </c>
      <c r="H289" s="412">
        <v>6.2986140007634912</v>
      </c>
    </row>
    <row r="290" spans="1:8">
      <c r="A290" s="411">
        <v>51745</v>
      </c>
      <c r="B290" s="412">
        <v>21.110067816790437</v>
      </c>
      <c r="C290" s="412">
        <v>26.900333046231271</v>
      </c>
      <c r="D290" s="412">
        <v>15.70637646044257</v>
      </c>
      <c r="E290" s="412">
        <v>28.735385169624386</v>
      </c>
      <c r="F290" s="412">
        <v>21.213654485539905</v>
      </c>
      <c r="G290" s="412">
        <v>21.817009952942005</v>
      </c>
      <c r="H290" s="412">
        <v>6.3161918290298775</v>
      </c>
    </row>
    <row r="291" spans="1:8">
      <c r="A291" s="411">
        <v>51775</v>
      </c>
      <c r="B291" s="412">
        <v>21.166592231685282</v>
      </c>
      <c r="C291" s="412">
        <v>26.972361501995174</v>
      </c>
      <c r="D291" s="412">
        <v>15.720218900353524</v>
      </c>
      <c r="E291" s="412">
        <v>28.760721578479192</v>
      </c>
      <c r="F291" s="412">
        <v>21.232350633454569</v>
      </c>
      <c r="G291" s="412">
        <v>21.836237853793033</v>
      </c>
      <c r="H291" s="412">
        <v>6.3338187125402472</v>
      </c>
    </row>
    <row r="292" spans="1:8">
      <c r="A292" s="411">
        <v>51806</v>
      </c>
      <c r="B292" s="412">
        <v>21.223267996614005</v>
      </c>
      <c r="C292" s="412">
        <v>27.044582821484251</v>
      </c>
      <c r="D292" s="412">
        <v>15.734073539968414</v>
      </c>
      <c r="E292" s="412">
        <v>28.786080326815785</v>
      </c>
      <c r="F292" s="412">
        <v>21.251063258772838</v>
      </c>
      <c r="G292" s="412">
        <v>21.855482700695422</v>
      </c>
      <c r="H292" s="412">
        <v>6.3514947881952981</v>
      </c>
    </row>
    <row r="293" spans="1:8">
      <c r="A293" s="413">
        <v>51836</v>
      </c>
      <c r="B293" s="414">
        <v>21.280095516832152</v>
      </c>
      <c r="C293" s="414">
        <v>27.116997521111305</v>
      </c>
      <c r="D293" s="414">
        <v>15.747940390039158</v>
      </c>
      <c r="E293" s="414">
        <v>28.811461434331211</v>
      </c>
      <c r="F293" s="414">
        <v>21.269792376016678</v>
      </c>
      <c r="G293" s="414">
        <v>21.874744508584168</v>
      </c>
      <c r="H293" s="414">
        <v>6.3692201932777834</v>
      </c>
    </row>
    <row r="294" spans="1:8">
      <c r="A294" s="415"/>
      <c r="B294" s="400"/>
      <c r="C294" s="400"/>
      <c r="D294" s="400"/>
      <c r="E294" s="400"/>
      <c r="F294" s="400"/>
      <c r="G294" s="400"/>
      <c r="H294" s="400"/>
    </row>
    <row r="295" spans="1:8">
      <c r="A295" s="415"/>
      <c r="B295" s="400"/>
      <c r="C295" s="400"/>
      <c r="D295" s="400"/>
      <c r="E295" s="400"/>
      <c r="F295" s="400"/>
      <c r="G295" s="400"/>
      <c r="H295" s="400"/>
    </row>
    <row r="296" spans="1:8">
      <c r="A296" s="415"/>
      <c r="B296" s="400"/>
      <c r="C296" s="400"/>
      <c r="D296" s="400"/>
      <c r="E296" s="400"/>
      <c r="F296" s="400"/>
      <c r="G296" s="400"/>
      <c r="H296" s="400"/>
    </row>
    <row r="297" spans="1:8">
      <c r="A297" s="415"/>
      <c r="B297" s="400"/>
      <c r="C297" s="400"/>
      <c r="D297" s="400"/>
      <c r="E297" s="400"/>
      <c r="F297" s="400"/>
      <c r="G297" s="400"/>
      <c r="H297" s="400"/>
    </row>
    <row r="298" spans="1:8">
      <c r="A298" s="415"/>
      <c r="B298" s="400"/>
      <c r="C298" s="400"/>
      <c r="D298" s="400"/>
      <c r="E298" s="400"/>
      <c r="F298" s="400"/>
      <c r="G298" s="400"/>
      <c r="H298" s="400"/>
    </row>
    <row r="299" spans="1:8">
      <c r="A299" s="415"/>
      <c r="B299" s="400"/>
      <c r="C299" s="400"/>
      <c r="D299" s="400"/>
      <c r="E299" s="400"/>
      <c r="F299" s="400"/>
      <c r="G299" s="400"/>
      <c r="H299" s="400"/>
    </row>
    <row r="300" spans="1:8">
      <c r="A300" s="415"/>
      <c r="B300" s="400"/>
      <c r="C300" s="400"/>
      <c r="D300" s="400"/>
      <c r="E300" s="400"/>
      <c r="F300" s="400"/>
      <c r="G300" s="400"/>
      <c r="H300" s="400"/>
    </row>
    <row r="301" spans="1:8">
      <c r="A301" s="415"/>
      <c r="B301" s="400"/>
      <c r="C301" s="400"/>
      <c r="D301" s="400"/>
      <c r="E301" s="400"/>
      <c r="F301" s="400"/>
      <c r="G301" s="400"/>
      <c r="H301" s="400"/>
    </row>
    <row r="302" spans="1:8">
      <c r="A302" s="415"/>
      <c r="B302" s="400"/>
      <c r="C302" s="400"/>
      <c r="D302" s="400"/>
      <c r="E302" s="400"/>
      <c r="F302" s="400"/>
      <c r="G302" s="400"/>
      <c r="H302" s="400"/>
    </row>
    <row r="303" spans="1:8">
      <c r="A303" s="415"/>
      <c r="B303" s="400"/>
      <c r="C303" s="400"/>
      <c r="D303" s="400"/>
      <c r="E303" s="400"/>
      <c r="F303" s="400"/>
      <c r="G303" s="400"/>
      <c r="H303" s="400"/>
    </row>
    <row r="304" spans="1:8">
      <c r="A304" s="415"/>
      <c r="B304" s="400"/>
      <c r="C304" s="400"/>
      <c r="D304" s="400"/>
      <c r="E304" s="400"/>
      <c r="F304" s="400"/>
      <c r="G304" s="400"/>
      <c r="H304" s="400"/>
    </row>
    <row r="305" spans="1:8">
      <c r="A305" s="415"/>
      <c r="B305" s="400"/>
      <c r="C305" s="400"/>
      <c r="D305" s="400"/>
      <c r="E305" s="400"/>
      <c r="F305" s="400"/>
      <c r="G305" s="400"/>
      <c r="H305" s="400"/>
    </row>
    <row r="306" spans="1:8">
      <c r="A306" s="415"/>
      <c r="B306" s="400"/>
      <c r="C306" s="400"/>
      <c r="D306" s="400"/>
      <c r="E306" s="400"/>
      <c r="F306" s="400"/>
      <c r="G306" s="400"/>
      <c r="H306" s="400"/>
    </row>
    <row r="307" spans="1:8">
      <c r="A307" s="415"/>
      <c r="B307" s="400"/>
      <c r="C307" s="400"/>
      <c r="D307" s="400"/>
      <c r="E307" s="400"/>
      <c r="F307" s="400"/>
      <c r="G307" s="400"/>
      <c r="H307" s="400"/>
    </row>
    <row r="308" spans="1:8">
      <c r="A308" s="415"/>
      <c r="B308" s="400"/>
      <c r="C308" s="400"/>
      <c r="D308" s="400"/>
      <c r="E308" s="400"/>
      <c r="F308" s="400"/>
      <c r="G308" s="400"/>
      <c r="H308" s="400"/>
    </row>
    <row r="309" spans="1:8">
      <c r="A309" s="415"/>
      <c r="B309" s="400"/>
      <c r="C309" s="400"/>
      <c r="D309" s="400"/>
      <c r="E309" s="400"/>
      <c r="F309" s="400"/>
      <c r="G309" s="400"/>
      <c r="H309" s="400"/>
    </row>
    <row r="310" spans="1:8">
      <c r="A310" s="415"/>
      <c r="B310" s="400"/>
      <c r="C310" s="400"/>
      <c r="D310" s="400"/>
      <c r="E310" s="400"/>
      <c r="F310" s="400"/>
      <c r="G310" s="400"/>
      <c r="H310" s="400"/>
    </row>
    <row r="311" spans="1:8">
      <c r="A311" s="415"/>
      <c r="B311" s="400"/>
      <c r="C311" s="400"/>
      <c r="D311" s="400"/>
      <c r="E311" s="400"/>
      <c r="F311" s="400"/>
      <c r="G311" s="400"/>
      <c r="H311" s="400"/>
    </row>
    <row r="312" spans="1:8">
      <c r="A312" s="415"/>
      <c r="B312" s="400"/>
      <c r="C312" s="400"/>
      <c r="D312" s="400"/>
      <c r="E312" s="400"/>
      <c r="F312" s="400"/>
      <c r="G312" s="400"/>
      <c r="H312" s="400"/>
    </row>
    <row r="313" spans="1:8">
      <c r="A313" s="415"/>
      <c r="B313" s="400"/>
      <c r="C313" s="400"/>
      <c r="D313" s="400"/>
      <c r="E313" s="400"/>
      <c r="F313" s="400"/>
      <c r="G313" s="400"/>
      <c r="H313" s="400"/>
    </row>
    <row r="314" spans="1:8">
      <c r="A314" s="415"/>
      <c r="B314" s="400"/>
      <c r="C314" s="400"/>
      <c r="D314" s="400"/>
      <c r="E314" s="400"/>
      <c r="F314" s="400"/>
      <c r="G314" s="400"/>
      <c r="H314" s="400"/>
    </row>
    <row r="315" spans="1:8">
      <c r="A315" s="415"/>
      <c r="B315" s="400"/>
      <c r="C315" s="400"/>
      <c r="D315" s="400"/>
      <c r="E315" s="400"/>
      <c r="F315" s="400"/>
      <c r="G315" s="400"/>
      <c r="H315" s="400"/>
    </row>
    <row r="316" spans="1:8">
      <c r="A316" s="415"/>
      <c r="B316" s="400"/>
      <c r="C316" s="400"/>
      <c r="D316" s="400"/>
      <c r="E316" s="400"/>
      <c r="F316" s="400"/>
      <c r="G316" s="400"/>
      <c r="H316" s="400"/>
    </row>
    <row r="317" spans="1:8">
      <c r="A317" s="415"/>
      <c r="B317" s="400"/>
      <c r="C317" s="400"/>
      <c r="D317" s="400"/>
      <c r="E317" s="400"/>
      <c r="F317" s="400"/>
      <c r="G317" s="400"/>
      <c r="H317" s="400"/>
    </row>
    <row r="318" spans="1:8">
      <c r="A318" s="415"/>
      <c r="B318" s="400"/>
      <c r="C318" s="400"/>
      <c r="D318" s="400"/>
      <c r="E318" s="400"/>
      <c r="F318" s="400"/>
      <c r="G318" s="400"/>
      <c r="H318" s="400"/>
    </row>
    <row r="319" spans="1:8">
      <c r="A319" s="415"/>
      <c r="B319" s="400"/>
      <c r="C319" s="400"/>
      <c r="D319" s="400"/>
      <c r="E319" s="400"/>
      <c r="F319" s="400"/>
      <c r="G319" s="400"/>
      <c r="H319" s="400"/>
    </row>
    <row r="320" spans="1:8">
      <c r="A320" s="415"/>
      <c r="B320" s="400"/>
      <c r="C320" s="400"/>
      <c r="D320" s="400"/>
      <c r="E320" s="400"/>
      <c r="F320" s="400"/>
      <c r="G320" s="400"/>
      <c r="H320" s="400"/>
    </row>
    <row r="321" spans="1:8">
      <c r="A321" s="415"/>
      <c r="B321" s="400"/>
      <c r="C321" s="400"/>
      <c r="D321" s="400"/>
      <c r="E321" s="400"/>
      <c r="F321" s="400"/>
      <c r="G321" s="400"/>
      <c r="H321" s="400"/>
    </row>
    <row r="322" spans="1:8">
      <c r="A322" s="415"/>
      <c r="B322" s="400"/>
      <c r="C322" s="400"/>
      <c r="D322" s="400"/>
      <c r="E322" s="400"/>
      <c r="F322" s="400"/>
      <c r="G322" s="400"/>
      <c r="H322" s="400"/>
    </row>
    <row r="323" spans="1:8">
      <c r="A323" s="415"/>
      <c r="B323" s="400"/>
      <c r="C323" s="400"/>
      <c r="D323" s="400"/>
      <c r="E323" s="400"/>
      <c r="F323" s="400"/>
      <c r="G323" s="400"/>
      <c r="H323" s="400"/>
    </row>
    <row r="324" spans="1:8">
      <c r="A324" s="415"/>
      <c r="B324" s="400"/>
      <c r="C324" s="400"/>
      <c r="D324" s="400"/>
      <c r="E324" s="400"/>
      <c r="F324" s="400"/>
      <c r="G324" s="400"/>
      <c r="H324" s="400"/>
    </row>
    <row r="325" spans="1:8">
      <c r="A325" s="415"/>
      <c r="B325" s="400"/>
      <c r="C325" s="400"/>
      <c r="D325" s="400"/>
      <c r="E325" s="400"/>
      <c r="F325" s="400"/>
      <c r="G325" s="400"/>
      <c r="H325" s="400"/>
    </row>
    <row r="326" spans="1:8">
      <c r="A326" s="415"/>
      <c r="B326" s="400"/>
      <c r="C326" s="400"/>
      <c r="D326" s="400"/>
      <c r="E326" s="400"/>
      <c r="F326" s="400"/>
      <c r="G326" s="400"/>
      <c r="H326" s="400"/>
    </row>
    <row r="327" spans="1:8">
      <c r="A327" s="415"/>
      <c r="B327" s="400"/>
      <c r="C327" s="400"/>
      <c r="D327" s="400"/>
      <c r="E327" s="400"/>
      <c r="F327" s="400"/>
      <c r="G327" s="400"/>
      <c r="H327" s="400"/>
    </row>
    <row r="328" spans="1:8">
      <c r="A328" s="415"/>
      <c r="B328" s="400"/>
      <c r="C328" s="400"/>
      <c r="D328" s="400"/>
      <c r="E328" s="400"/>
      <c r="F328" s="400"/>
      <c r="G328" s="400"/>
      <c r="H328" s="400"/>
    </row>
    <row r="329" spans="1:8">
      <c r="A329" s="415"/>
      <c r="B329" s="400"/>
      <c r="C329" s="400"/>
      <c r="D329" s="400"/>
      <c r="E329" s="400"/>
      <c r="F329" s="400"/>
      <c r="G329" s="400"/>
      <c r="H329" s="400"/>
    </row>
    <row r="330" spans="1:8">
      <c r="A330" s="415"/>
      <c r="B330" s="400"/>
      <c r="C330" s="400"/>
      <c r="D330" s="400"/>
      <c r="E330" s="400"/>
      <c r="F330" s="400"/>
      <c r="G330" s="400"/>
      <c r="H330" s="400"/>
    </row>
    <row r="331" spans="1:8">
      <c r="A331" s="415"/>
      <c r="B331" s="400"/>
      <c r="C331" s="400"/>
      <c r="D331" s="400"/>
      <c r="E331" s="400"/>
      <c r="F331" s="400"/>
      <c r="G331" s="400"/>
      <c r="H331" s="400"/>
    </row>
    <row r="332" spans="1:8">
      <c r="A332" s="415"/>
      <c r="B332" s="400"/>
      <c r="C332" s="400"/>
      <c r="D332" s="400"/>
      <c r="E332" s="400"/>
      <c r="F332" s="400"/>
      <c r="G332" s="400"/>
      <c r="H332" s="400"/>
    </row>
    <row r="333" spans="1:8">
      <c r="A333" s="415"/>
      <c r="B333" s="400"/>
      <c r="C333" s="400"/>
      <c r="D333" s="400"/>
      <c r="E333" s="400"/>
      <c r="F333" s="400"/>
      <c r="G333" s="400"/>
      <c r="H333" s="400"/>
    </row>
    <row r="334" spans="1:8">
      <c r="A334" s="415"/>
      <c r="B334" s="400"/>
      <c r="C334" s="400"/>
      <c r="D334" s="400"/>
      <c r="E334" s="400"/>
      <c r="F334" s="400"/>
      <c r="G334" s="400"/>
      <c r="H334" s="400"/>
    </row>
    <row r="335" spans="1:8">
      <c r="A335" s="415"/>
      <c r="B335" s="400"/>
      <c r="C335" s="400"/>
      <c r="D335" s="400"/>
      <c r="E335" s="400"/>
      <c r="F335" s="400"/>
      <c r="G335" s="400"/>
      <c r="H335" s="400"/>
    </row>
    <row r="336" spans="1:8">
      <c r="A336" s="415"/>
      <c r="B336" s="400"/>
      <c r="C336" s="400"/>
      <c r="D336" s="400"/>
      <c r="E336" s="400"/>
      <c r="F336" s="400"/>
      <c r="G336" s="400"/>
      <c r="H336" s="400"/>
    </row>
    <row r="337" spans="1:8">
      <c r="A337" s="415"/>
      <c r="B337" s="400"/>
      <c r="C337" s="400"/>
      <c r="D337" s="400"/>
      <c r="E337" s="400"/>
      <c r="F337" s="400"/>
      <c r="G337" s="400"/>
      <c r="H337" s="400"/>
    </row>
    <row r="338" spans="1:8">
      <c r="A338" s="415"/>
      <c r="B338" s="400"/>
      <c r="C338" s="400"/>
      <c r="D338" s="400"/>
      <c r="E338" s="400"/>
      <c r="F338" s="400"/>
      <c r="G338" s="400"/>
      <c r="H338" s="400"/>
    </row>
    <row r="339" spans="1:8">
      <c r="A339" s="415"/>
      <c r="B339" s="400"/>
      <c r="C339" s="400"/>
      <c r="D339" s="400"/>
      <c r="E339" s="400"/>
      <c r="F339" s="400"/>
      <c r="G339" s="400"/>
      <c r="H339" s="400"/>
    </row>
    <row r="340" spans="1:8">
      <c r="A340" s="415"/>
      <c r="B340" s="400"/>
      <c r="C340" s="400"/>
      <c r="D340" s="400"/>
      <c r="E340" s="400"/>
      <c r="F340" s="400"/>
      <c r="G340" s="400"/>
      <c r="H340" s="400"/>
    </row>
    <row r="341" spans="1:8">
      <c r="A341" s="415"/>
      <c r="B341" s="400"/>
      <c r="C341" s="400"/>
      <c r="D341" s="400"/>
      <c r="E341" s="400"/>
      <c r="F341" s="400"/>
      <c r="G341" s="400"/>
      <c r="H341" s="400"/>
    </row>
    <row r="342" spans="1:8">
      <c r="A342" s="415"/>
      <c r="B342" s="400"/>
      <c r="C342" s="400"/>
      <c r="D342" s="400"/>
      <c r="E342" s="400"/>
      <c r="F342" s="400"/>
      <c r="G342" s="400"/>
      <c r="H342" s="400"/>
    </row>
    <row r="343" spans="1:8">
      <c r="A343" s="415"/>
      <c r="B343" s="400"/>
      <c r="C343" s="400"/>
      <c r="D343" s="400"/>
      <c r="E343" s="400"/>
      <c r="F343" s="400"/>
      <c r="G343" s="400"/>
      <c r="H343" s="400"/>
    </row>
    <row r="344" spans="1:8">
      <c r="A344" s="415"/>
      <c r="B344" s="400"/>
      <c r="C344" s="400"/>
      <c r="D344" s="400"/>
      <c r="E344" s="400"/>
      <c r="F344" s="400"/>
      <c r="G344" s="400"/>
      <c r="H344" s="400"/>
    </row>
    <row r="345" spans="1:8">
      <c r="A345" s="415"/>
      <c r="B345" s="400"/>
      <c r="C345" s="400"/>
      <c r="D345" s="400"/>
      <c r="E345" s="400"/>
      <c r="F345" s="400"/>
      <c r="G345" s="400"/>
      <c r="H345" s="400"/>
    </row>
    <row r="346" spans="1:8">
      <c r="A346" s="415"/>
      <c r="B346" s="400"/>
      <c r="C346" s="400"/>
      <c r="D346" s="400"/>
      <c r="E346" s="400"/>
      <c r="F346" s="400"/>
      <c r="G346" s="400"/>
      <c r="H346" s="400"/>
    </row>
    <row r="347" spans="1:8">
      <c r="A347" s="415"/>
      <c r="B347" s="400"/>
      <c r="C347" s="400"/>
      <c r="D347" s="400"/>
      <c r="E347" s="400"/>
      <c r="F347" s="400"/>
      <c r="G347" s="400"/>
      <c r="H347" s="400"/>
    </row>
    <row r="348" spans="1:8">
      <c r="A348" s="415"/>
      <c r="B348" s="400"/>
      <c r="C348" s="400"/>
      <c r="D348" s="400"/>
      <c r="E348" s="400"/>
      <c r="F348" s="400"/>
      <c r="G348" s="400"/>
      <c r="H348" s="400"/>
    </row>
    <row r="349" spans="1:8">
      <c r="A349" s="415"/>
      <c r="B349" s="400"/>
      <c r="C349" s="400"/>
      <c r="D349" s="400"/>
      <c r="E349" s="400"/>
      <c r="F349" s="400"/>
      <c r="G349" s="400"/>
      <c r="H349" s="400"/>
    </row>
    <row r="350" spans="1:8">
      <c r="A350" s="415"/>
      <c r="B350" s="400"/>
      <c r="C350" s="400"/>
      <c r="D350" s="400"/>
      <c r="E350" s="400"/>
      <c r="F350" s="400"/>
      <c r="G350" s="400"/>
      <c r="H350" s="400"/>
    </row>
    <row r="351" spans="1:8">
      <c r="A351" s="415"/>
      <c r="B351" s="400"/>
      <c r="C351" s="400"/>
      <c r="D351" s="400"/>
      <c r="E351" s="400"/>
      <c r="F351" s="400"/>
      <c r="G351" s="400"/>
      <c r="H351" s="400"/>
    </row>
    <row r="352" spans="1:8">
      <c r="A352" s="415"/>
      <c r="B352" s="400"/>
      <c r="C352" s="400"/>
      <c r="D352" s="400"/>
      <c r="E352" s="400"/>
      <c r="F352" s="400"/>
      <c r="G352" s="400"/>
      <c r="H352" s="400"/>
    </row>
    <row r="353" spans="1:8">
      <c r="A353" s="415"/>
      <c r="B353" s="400"/>
      <c r="C353" s="400"/>
      <c r="D353" s="400"/>
      <c r="E353" s="400"/>
      <c r="F353" s="400"/>
      <c r="G353" s="400"/>
      <c r="H353" s="400"/>
    </row>
    <row r="354" spans="1:8">
      <c r="A354" s="415"/>
      <c r="B354" s="400"/>
      <c r="C354" s="400"/>
      <c r="D354" s="400"/>
      <c r="E354" s="400"/>
      <c r="F354" s="400"/>
      <c r="G354" s="400"/>
      <c r="H354" s="400"/>
    </row>
    <row r="355" spans="1:8">
      <c r="A355" s="415"/>
      <c r="B355" s="400"/>
      <c r="C355" s="400"/>
      <c r="D355" s="400"/>
      <c r="E355" s="400"/>
      <c r="F355" s="400"/>
      <c r="G355" s="400"/>
      <c r="H355" s="400"/>
    </row>
    <row r="356" spans="1:8">
      <c r="A356" s="415"/>
      <c r="B356" s="400"/>
      <c r="C356" s="400"/>
      <c r="D356" s="400"/>
      <c r="E356" s="400"/>
      <c r="F356" s="400"/>
      <c r="G356" s="400"/>
      <c r="H356" s="400"/>
    </row>
    <row r="357" spans="1:8">
      <c r="A357" s="415"/>
      <c r="B357" s="400"/>
      <c r="C357" s="400"/>
      <c r="D357" s="400"/>
      <c r="E357" s="400"/>
      <c r="F357" s="400"/>
      <c r="G357" s="400"/>
      <c r="H357" s="400"/>
    </row>
    <row r="358" spans="1:8">
      <c r="A358" s="415"/>
      <c r="B358" s="400"/>
      <c r="C358" s="400"/>
      <c r="D358" s="400"/>
      <c r="E358" s="400"/>
      <c r="F358" s="400"/>
      <c r="G358" s="400"/>
      <c r="H358" s="400"/>
    </row>
    <row r="359" spans="1:8">
      <c r="A359" s="415"/>
      <c r="B359" s="400"/>
      <c r="C359" s="400"/>
      <c r="D359" s="400"/>
      <c r="E359" s="400"/>
      <c r="F359" s="400"/>
      <c r="G359" s="400"/>
      <c r="H359" s="400"/>
    </row>
    <row r="360" spans="1:8">
      <c r="A360" s="415"/>
      <c r="B360" s="400"/>
      <c r="C360" s="400"/>
      <c r="D360" s="400"/>
      <c r="E360" s="400"/>
      <c r="F360" s="400"/>
      <c r="G360" s="400"/>
      <c r="H360" s="400"/>
    </row>
    <row r="361" spans="1:8">
      <c r="A361" s="415"/>
      <c r="B361" s="400"/>
      <c r="C361" s="400"/>
      <c r="D361" s="400"/>
      <c r="E361" s="400"/>
      <c r="F361" s="400"/>
      <c r="G361" s="400"/>
      <c r="H361" s="400"/>
    </row>
    <row r="362" spans="1:8">
      <c r="A362" s="415"/>
      <c r="B362" s="400"/>
      <c r="C362" s="400"/>
      <c r="D362" s="400"/>
      <c r="E362" s="400"/>
      <c r="F362" s="400"/>
      <c r="G362" s="400"/>
      <c r="H362" s="400"/>
    </row>
    <row r="363" spans="1:8">
      <c r="A363" s="415"/>
      <c r="B363" s="400"/>
      <c r="C363" s="400"/>
      <c r="D363" s="400"/>
      <c r="E363" s="400"/>
      <c r="F363" s="400"/>
      <c r="G363" s="400"/>
      <c r="H363" s="400"/>
    </row>
    <row r="364" spans="1:8">
      <c r="A364" s="415"/>
      <c r="B364" s="400"/>
      <c r="C364" s="400"/>
      <c r="D364" s="400"/>
      <c r="E364" s="400"/>
      <c r="F364" s="400"/>
      <c r="G364" s="400"/>
      <c r="H364" s="400"/>
    </row>
    <row r="365" spans="1:8">
      <c r="A365" s="415"/>
      <c r="B365" s="400"/>
      <c r="C365" s="400"/>
      <c r="D365" s="400"/>
      <c r="E365" s="400"/>
      <c r="F365" s="400"/>
      <c r="G365" s="400"/>
      <c r="H365" s="400"/>
    </row>
    <row r="366" spans="1:8">
      <c r="A366" s="415"/>
      <c r="B366" s="400"/>
      <c r="C366" s="400"/>
      <c r="D366" s="400"/>
      <c r="E366" s="400"/>
      <c r="F366" s="400"/>
      <c r="G366" s="400"/>
      <c r="H366" s="400"/>
    </row>
    <row r="367" spans="1:8">
      <c r="A367" s="415"/>
      <c r="B367" s="400"/>
      <c r="C367" s="400"/>
      <c r="D367" s="400"/>
      <c r="E367" s="400"/>
      <c r="F367" s="400"/>
      <c r="G367" s="400"/>
      <c r="H367" s="400"/>
    </row>
    <row r="368" spans="1:8">
      <c r="A368" s="415"/>
      <c r="B368" s="400"/>
      <c r="C368" s="400"/>
      <c r="D368" s="400"/>
      <c r="E368" s="400"/>
      <c r="F368" s="400"/>
      <c r="G368" s="400"/>
      <c r="H368" s="400"/>
    </row>
    <row r="369" spans="1:8">
      <c r="A369" s="415"/>
      <c r="B369" s="400"/>
      <c r="C369" s="400"/>
      <c r="D369" s="400"/>
      <c r="E369" s="400"/>
      <c r="F369" s="400"/>
      <c r="G369" s="400"/>
      <c r="H369" s="400"/>
    </row>
    <row r="370" spans="1:8">
      <c r="A370" s="415"/>
      <c r="B370" s="400"/>
      <c r="C370" s="400"/>
      <c r="D370" s="400"/>
      <c r="E370" s="400"/>
      <c r="F370" s="400"/>
      <c r="G370" s="400"/>
      <c r="H370" s="400"/>
    </row>
    <row r="371" spans="1:8">
      <c r="A371" s="415"/>
      <c r="B371" s="400"/>
      <c r="C371" s="400"/>
      <c r="D371" s="400"/>
      <c r="E371" s="400"/>
      <c r="F371" s="400"/>
      <c r="G371" s="400"/>
      <c r="H371" s="400"/>
    </row>
    <row r="372" spans="1:8">
      <c r="A372" s="415"/>
      <c r="B372" s="400"/>
      <c r="C372" s="400"/>
      <c r="D372" s="400"/>
      <c r="E372" s="400"/>
      <c r="F372" s="400"/>
      <c r="G372" s="400"/>
      <c r="H372" s="400"/>
    </row>
    <row r="373" spans="1:8">
      <c r="A373" s="415"/>
      <c r="B373" s="400"/>
      <c r="C373" s="400"/>
      <c r="D373" s="400"/>
      <c r="E373" s="400"/>
      <c r="F373" s="400"/>
      <c r="G373" s="400"/>
      <c r="H373" s="400"/>
    </row>
    <row r="374" spans="1:8">
      <c r="A374" s="415"/>
      <c r="B374" s="400"/>
      <c r="C374" s="400"/>
      <c r="D374" s="400"/>
      <c r="E374" s="400"/>
      <c r="F374" s="400"/>
      <c r="G374" s="400"/>
      <c r="H374" s="400"/>
    </row>
    <row r="375" spans="1:8">
      <c r="A375" s="415"/>
      <c r="B375" s="400"/>
      <c r="C375" s="400"/>
      <c r="D375" s="400"/>
      <c r="E375" s="400"/>
      <c r="F375" s="400"/>
      <c r="G375" s="400"/>
      <c r="H375" s="400"/>
    </row>
    <row r="376" spans="1:8">
      <c r="A376" s="415"/>
      <c r="B376" s="400"/>
      <c r="C376" s="400"/>
      <c r="D376" s="400"/>
      <c r="E376" s="400"/>
      <c r="F376" s="400"/>
      <c r="G376" s="400"/>
      <c r="H376" s="400"/>
    </row>
    <row r="377" spans="1:8">
      <c r="A377" s="415"/>
      <c r="B377" s="400"/>
      <c r="C377" s="400"/>
      <c r="D377" s="400"/>
      <c r="E377" s="400"/>
      <c r="F377" s="400"/>
      <c r="G377" s="400"/>
      <c r="H377" s="400"/>
    </row>
    <row r="378" spans="1:8">
      <c r="A378" s="415"/>
      <c r="B378" s="400"/>
      <c r="C378" s="400"/>
      <c r="D378" s="400"/>
      <c r="E378" s="400"/>
      <c r="F378" s="400"/>
      <c r="G378" s="400"/>
      <c r="H378" s="400"/>
    </row>
    <row r="379" spans="1:8">
      <c r="A379" s="415"/>
      <c r="B379" s="400"/>
      <c r="C379" s="400"/>
      <c r="D379" s="400"/>
      <c r="E379" s="400"/>
      <c r="F379" s="400"/>
      <c r="G379" s="400"/>
      <c r="H379" s="400"/>
    </row>
    <row r="380" spans="1:8">
      <c r="A380" s="415"/>
      <c r="B380" s="400"/>
      <c r="C380" s="400"/>
      <c r="D380" s="400"/>
      <c r="E380" s="400"/>
      <c r="F380" s="400"/>
      <c r="G380" s="400"/>
      <c r="H380" s="400"/>
    </row>
    <row r="381" spans="1:8">
      <c r="A381" s="415"/>
      <c r="B381" s="400"/>
      <c r="C381" s="400"/>
      <c r="D381" s="400"/>
      <c r="E381" s="400"/>
      <c r="F381" s="400"/>
      <c r="G381" s="400"/>
      <c r="H381" s="400"/>
    </row>
    <row r="382" spans="1:8">
      <c r="A382" s="415"/>
      <c r="B382" s="400"/>
      <c r="C382" s="400"/>
      <c r="D382" s="400"/>
      <c r="E382" s="400"/>
      <c r="F382" s="400"/>
      <c r="G382" s="400"/>
      <c r="H382" s="400"/>
    </row>
    <row r="383" spans="1:8">
      <c r="A383" s="415"/>
      <c r="B383" s="400"/>
      <c r="C383" s="400"/>
      <c r="D383" s="400"/>
      <c r="E383" s="400"/>
      <c r="F383" s="400"/>
      <c r="G383" s="400"/>
      <c r="H383" s="400"/>
    </row>
    <row r="384" spans="1:8">
      <c r="A384" s="415"/>
      <c r="B384" s="400"/>
      <c r="C384" s="400"/>
      <c r="D384" s="400"/>
      <c r="E384" s="400"/>
      <c r="F384" s="400"/>
      <c r="G384" s="400"/>
      <c r="H384" s="400"/>
    </row>
    <row r="385" spans="1:8">
      <c r="A385" s="415"/>
      <c r="B385" s="400"/>
      <c r="C385" s="400"/>
      <c r="D385" s="400"/>
      <c r="E385" s="400"/>
      <c r="F385" s="400"/>
      <c r="G385" s="400"/>
      <c r="H385" s="400"/>
    </row>
    <row r="386" spans="1:8">
      <c r="A386" s="415"/>
      <c r="B386" s="400"/>
      <c r="C386" s="400"/>
      <c r="D386" s="400"/>
      <c r="E386" s="400"/>
      <c r="F386" s="400"/>
      <c r="G386" s="400"/>
      <c r="H386" s="400"/>
    </row>
    <row r="387" spans="1:8">
      <c r="A387" s="415"/>
      <c r="B387" s="400"/>
      <c r="C387" s="400"/>
      <c r="D387" s="400"/>
      <c r="E387" s="400"/>
      <c r="F387" s="400"/>
      <c r="G387" s="400"/>
      <c r="H387" s="400"/>
    </row>
    <row r="388" spans="1:8">
      <c r="A388" s="415"/>
      <c r="B388" s="400"/>
      <c r="C388" s="400"/>
      <c r="D388" s="400"/>
      <c r="E388" s="400"/>
      <c r="F388" s="400"/>
      <c r="G388" s="400"/>
      <c r="H388" s="400"/>
    </row>
    <row r="389" spans="1:8">
      <c r="A389" s="415"/>
      <c r="B389" s="400"/>
      <c r="C389" s="400"/>
      <c r="D389" s="400"/>
      <c r="E389" s="400"/>
      <c r="F389" s="400"/>
      <c r="G389" s="400"/>
      <c r="H389" s="400"/>
    </row>
    <row r="390" spans="1:8">
      <c r="A390" s="415"/>
      <c r="B390" s="400"/>
      <c r="C390" s="400"/>
      <c r="D390" s="400"/>
      <c r="E390" s="400"/>
      <c r="F390" s="400"/>
      <c r="G390" s="400"/>
      <c r="H390" s="400"/>
    </row>
    <row r="391" spans="1:8">
      <c r="A391" s="415"/>
      <c r="B391" s="400"/>
      <c r="C391" s="400"/>
      <c r="D391" s="400"/>
      <c r="E391" s="400"/>
      <c r="F391" s="400"/>
      <c r="G391" s="400"/>
      <c r="H391" s="400"/>
    </row>
    <row r="392" spans="1:8">
      <c r="A392" s="415"/>
      <c r="B392" s="400"/>
      <c r="C392" s="400"/>
      <c r="D392" s="400"/>
      <c r="E392" s="400"/>
      <c r="F392" s="400"/>
      <c r="G392" s="400"/>
      <c r="H392" s="400"/>
    </row>
    <row r="393" spans="1:8">
      <c r="A393" s="415"/>
      <c r="B393" s="400"/>
      <c r="C393" s="400"/>
      <c r="D393" s="400"/>
      <c r="E393" s="400"/>
      <c r="F393" s="400"/>
      <c r="G393" s="400"/>
      <c r="H393" s="400"/>
    </row>
    <row r="394" spans="1:8">
      <c r="A394" s="415"/>
      <c r="B394" s="400"/>
      <c r="C394" s="400"/>
      <c r="D394" s="400"/>
      <c r="E394" s="400"/>
      <c r="F394" s="400"/>
      <c r="G394" s="400"/>
      <c r="H394" s="400"/>
    </row>
    <row r="395" spans="1:8">
      <c r="A395" s="415"/>
      <c r="B395" s="400"/>
      <c r="C395" s="400"/>
      <c r="D395" s="400"/>
      <c r="E395" s="400"/>
      <c r="F395" s="400"/>
      <c r="G395" s="400"/>
      <c r="H395" s="400"/>
    </row>
    <row r="396" spans="1:8">
      <c r="A396" s="415"/>
      <c r="B396" s="400"/>
      <c r="C396" s="400"/>
      <c r="D396" s="400"/>
      <c r="E396" s="400"/>
      <c r="F396" s="400"/>
      <c r="G396" s="400"/>
      <c r="H396" s="400"/>
    </row>
    <row r="397" spans="1:8">
      <c r="A397" s="415"/>
      <c r="B397" s="400"/>
      <c r="C397" s="400"/>
      <c r="D397" s="400"/>
      <c r="E397" s="400"/>
      <c r="F397" s="400"/>
      <c r="G397" s="400"/>
      <c r="H397" s="400"/>
    </row>
    <row r="398" spans="1:8">
      <c r="A398" s="415"/>
      <c r="B398" s="400"/>
      <c r="C398" s="400"/>
      <c r="D398" s="400"/>
      <c r="E398" s="400"/>
      <c r="F398" s="400"/>
      <c r="G398" s="400"/>
      <c r="H398" s="400"/>
    </row>
    <row r="399" spans="1:8">
      <c r="A399" s="415"/>
      <c r="B399" s="400"/>
      <c r="C399" s="400"/>
      <c r="D399" s="400"/>
      <c r="E399" s="400"/>
      <c r="F399" s="400"/>
      <c r="G399" s="400"/>
      <c r="H399" s="400"/>
    </row>
    <row r="400" spans="1:8">
      <c r="A400" s="415"/>
      <c r="B400" s="400"/>
      <c r="C400" s="400"/>
      <c r="D400" s="400"/>
      <c r="E400" s="400"/>
      <c r="F400" s="400"/>
      <c r="G400" s="400"/>
      <c r="H400" s="400"/>
    </row>
    <row r="401" spans="1:8">
      <c r="A401" s="415"/>
      <c r="B401" s="400"/>
      <c r="C401" s="400"/>
      <c r="D401" s="400"/>
      <c r="E401" s="400"/>
      <c r="F401" s="400"/>
      <c r="G401" s="400"/>
      <c r="H401" s="400"/>
    </row>
  </sheetData>
  <mergeCells count="1">
    <mergeCell ref="A1:D1"/>
  </mergeCell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7"/>
  <sheetViews>
    <sheetView zoomScale="110" zoomScaleNormal="110" workbookViewId="0">
      <selection activeCell="A4" sqref="A4"/>
    </sheetView>
  </sheetViews>
  <sheetFormatPr baseColWidth="10" defaultRowHeight="15"/>
  <cols>
    <col min="1" max="1" width="29.83203125" style="416" bestFit="1" customWidth="1"/>
    <col min="2" max="2" width="16" style="416" bestFit="1" customWidth="1"/>
    <col min="3" max="3" width="18.83203125" style="416" bestFit="1" customWidth="1"/>
    <col min="4" max="4" width="16.33203125" style="416" customWidth="1"/>
    <col min="5" max="5" width="31.1640625" style="416" bestFit="1" customWidth="1"/>
    <col min="6" max="6" width="16" style="416" customWidth="1"/>
    <col min="7" max="7" width="17.1640625" style="416" customWidth="1"/>
    <col min="8" max="8" width="12" style="416"/>
    <col min="9" max="9" width="31.1640625" style="416" bestFit="1" customWidth="1"/>
    <col min="10" max="10" width="16" style="416" customWidth="1"/>
    <col min="11" max="11" width="17.1640625" style="416" customWidth="1"/>
    <col min="12" max="16384" width="12" style="416"/>
  </cols>
  <sheetData>
    <row r="1" spans="1:7">
      <c r="A1" s="25" t="s">
        <v>300</v>
      </c>
    </row>
    <row r="2" spans="1:7">
      <c r="A2" s="389" t="s">
        <v>226</v>
      </c>
      <c r="E2" s="417"/>
      <c r="F2" s="102" t="s">
        <v>301</v>
      </c>
    </row>
    <row r="3" spans="1:7">
      <c r="A3" s="25" t="s">
        <v>8</v>
      </c>
    </row>
    <row r="4" spans="1:7">
      <c r="A4" s="418"/>
      <c r="B4" s="419" t="s">
        <v>282</v>
      </c>
      <c r="C4" s="419" t="s">
        <v>302</v>
      </c>
      <c r="D4" s="419" t="s">
        <v>281</v>
      </c>
    </row>
    <row r="5" spans="1:7">
      <c r="A5" s="420" t="s">
        <v>108</v>
      </c>
      <c r="B5" s="421">
        <v>1717.9</v>
      </c>
      <c r="C5" s="421">
        <v>1717.9</v>
      </c>
      <c r="D5" s="421">
        <v>1717.9</v>
      </c>
    </row>
    <row r="6" spans="1:7">
      <c r="A6" s="420" t="s">
        <v>303</v>
      </c>
      <c r="B6" s="421">
        <f>781*0.75</f>
        <v>585.75</v>
      </c>
      <c r="C6" s="421">
        <f>781*0.9</f>
        <v>702.9</v>
      </c>
      <c r="D6" s="421">
        <v>781</v>
      </c>
    </row>
    <row r="7" spans="1:7">
      <c r="A7" s="420" t="s">
        <v>110</v>
      </c>
      <c r="B7" s="421">
        <f>426*0.5</f>
        <v>213</v>
      </c>
      <c r="C7" s="421">
        <f>426*0.75</f>
        <v>319.5</v>
      </c>
      <c r="D7" s="421">
        <f>426</f>
        <v>426</v>
      </c>
    </row>
    <row r="8" spans="1:7">
      <c r="A8" s="420" t="s">
        <v>304</v>
      </c>
      <c r="B8" s="421">
        <f>1356.8*0.5</f>
        <v>678.4</v>
      </c>
      <c r="C8" s="421">
        <f>1356.8*0.75</f>
        <v>1017.5999999999999</v>
      </c>
      <c r="D8" s="421">
        <f>1356.8*0.9</f>
        <v>1221.1199999999999</v>
      </c>
    </row>
    <row r="9" spans="1:7">
      <c r="A9" s="420" t="s">
        <v>305</v>
      </c>
      <c r="B9" s="421"/>
      <c r="C9" s="421">
        <v>1571</v>
      </c>
      <c r="D9" s="421">
        <v>2379</v>
      </c>
    </row>
    <row r="10" spans="1:7">
      <c r="A10" s="418" t="s">
        <v>306</v>
      </c>
      <c r="B10" s="295"/>
      <c r="C10" s="295"/>
      <c r="D10" s="295">
        <v>500</v>
      </c>
    </row>
    <row r="11" spans="1:7">
      <c r="A11" s="422"/>
      <c r="B11" s="422"/>
      <c r="C11" s="422"/>
      <c r="D11" s="422"/>
    </row>
    <row r="12" spans="1:7">
      <c r="A12" s="423" t="s">
        <v>7</v>
      </c>
      <c r="B12" s="424">
        <v>3209</v>
      </c>
      <c r="C12" s="424">
        <f>SUM(C5:C10)</f>
        <v>5328.9</v>
      </c>
      <c r="D12" s="424">
        <f>SUM(D5:D10)</f>
        <v>7025.02</v>
      </c>
    </row>
    <row r="13" spans="1:7" ht="18.75" customHeight="1">
      <c r="B13" s="37"/>
      <c r="C13" s="107"/>
      <c r="D13" s="37"/>
      <c r="G13" s="425"/>
    </row>
    <row r="14" spans="1:7">
      <c r="A14" s="37"/>
      <c r="B14" s="37"/>
      <c r="C14" s="37"/>
      <c r="D14" s="37"/>
      <c r="G14" s="425"/>
    </row>
    <row r="15" spans="1:7">
      <c r="A15" s="37"/>
      <c r="B15" s="37"/>
      <c r="C15" s="37"/>
      <c r="D15" s="37"/>
    </row>
    <row r="16" spans="1:7" ht="28.5" customHeight="1">
      <c r="A16" s="37"/>
      <c r="B16" s="37"/>
      <c r="C16" s="37"/>
      <c r="D16" s="37"/>
      <c r="F16" s="426"/>
    </row>
    <row r="17" spans="1:5" ht="27" customHeight="1">
      <c r="A17" s="37"/>
      <c r="B17" s="37"/>
      <c r="C17" s="37"/>
      <c r="D17" s="37"/>
    </row>
    <row r="18" spans="1:5">
      <c r="A18" s="37"/>
      <c r="B18" s="37"/>
      <c r="C18" s="37"/>
      <c r="D18" s="37"/>
    </row>
    <row r="19" spans="1:5">
      <c r="A19" s="37"/>
      <c r="B19" s="37"/>
      <c r="C19" s="37"/>
      <c r="D19" s="37"/>
    </row>
    <row r="20" spans="1:5">
      <c r="A20" s="37"/>
      <c r="B20" s="37"/>
      <c r="C20" s="37"/>
      <c r="D20" s="37"/>
    </row>
    <row r="21" spans="1:5">
      <c r="A21" s="37"/>
      <c r="B21" s="37"/>
      <c r="C21" s="37"/>
      <c r="D21" s="37"/>
    </row>
    <row r="22" spans="1:5">
      <c r="A22" s="420" t="s">
        <v>307</v>
      </c>
      <c r="B22" s="37"/>
      <c r="C22" s="37"/>
      <c r="D22" s="37"/>
    </row>
    <row r="23" spans="1:5">
      <c r="A23" s="420" t="s">
        <v>308</v>
      </c>
      <c r="B23" s="39"/>
      <c r="C23" s="39"/>
      <c r="D23" s="39"/>
      <c r="E23" s="39"/>
    </row>
    <row r="24" spans="1:5">
      <c r="A24" s="420" t="s">
        <v>309</v>
      </c>
      <c r="B24" s="39"/>
      <c r="C24" s="39"/>
      <c r="D24" s="39"/>
      <c r="E24" s="39"/>
    </row>
    <row r="25" spans="1:5">
      <c r="A25" s="37"/>
      <c r="B25" s="37"/>
      <c r="C25" s="37"/>
      <c r="D25" s="37"/>
    </row>
    <row r="26" spans="1:5">
      <c r="A26" s="37"/>
      <c r="B26" s="37"/>
      <c r="C26" s="37"/>
      <c r="D26" s="37"/>
    </row>
    <row r="27" spans="1:5" ht="24.75" customHeight="1">
      <c r="A27" s="37"/>
      <c r="B27" s="37"/>
      <c r="C27" s="37"/>
      <c r="D27" s="37"/>
    </row>
    <row r="28" spans="1:5">
      <c r="A28" s="37"/>
      <c r="B28" s="37"/>
      <c r="C28" s="37"/>
      <c r="D28" s="37"/>
    </row>
    <row r="29" spans="1:5">
      <c r="D29" s="427"/>
    </row>
    <row r="717" spans="8:8">
      <c r="H717" s="428" t="s">
        <v>310</v>
      </c>
    </row>
  </sheetData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2"/>
  <sheetViews>
    <sheetView zoomScale="110" zoomScaleNormal="110" workbookViewId="0">
      <selection activeCell="A4" sqref="A4"/>
    </sheetView>
  </sheetViews>
  <sheetFormatPr baseColWidth="10" defaultRowHeight="15"/>
  <cols>
    <col min="1" max="1" width="16" style="416" bestFit="1" customWidth="1"/>
    <col min="2" max="2" width="14.5" style="416" bestFit="1" customWidth="1"/>
    <col min="3" max="3" width="17" style="416" bestFit="1" customWidth="1"/>
    <col min="4" max="4" width="14.83203125" style="416" bestFit="1" customWidth="1"/>
    <col min="5" max="5" width="14.6640625" style="416" customWidth="1"/>
    <col min="6" max="6" width="16" style="416" customWidth="1"/>
    <col min="7" max="7" width="17.1640625" style="416" customWidth="1"/>
    <col min="8" max="8" width="12" style="416"/>
    <col min="9" max="9" width="31.1640625" style="416" bestFit="1" customWidth="1"/>
    <col min="10" max="10" width="16" style="416" customWidth="1"/>
    <col min="11" max="11" width="17.1640625" style="416" customWidth="1"/>
    <col min="12" max="12" width="17.1640625" style="416" bestFit="1" customWidth="1"/>
    <col min="13" max="13" width="20" style="416" bestFit="1" customWidth="1"/>
    <col min="14" max="14" width="17.6640625" style="416" bestFit="1" customWidth="1"/>
    <col min="15" max="22" width="12" style="416"/>
    <col min="23" max="23" width="12.33203125" style="416" bestFit="1" customWidth="1"/>
    <col min="24" max="24" width="12.83203125" style="416" bestFit="1" customWidth="1"/>
    <col min="25" max="44" width="12" style="416"/>
    <col min="45" max="45" width="14.83203125" style="416" bestFit="1" customWidth="1"/>
    <col min="46" max="16384" width="12" style="416"/>
  </cols>
  <sheetData>
    <row r="1" spans="1:45">
      <c r="A1" s="25" t="s">
        <v>300</v>
      </c>
    </row>
    <row r="2" spans="1:45">
      <c r="A2" s="389" t="s">
        <v>226</v>
      </c>
    </row>
    <row r="3" spans="1:45">
      <c r="A3" s="25" t="s">
        <v>120</v>
      </c>
    </row>
    <row r="4" spans="1:45">
      <c r="A4" s="25"/>
      <c r="K4" s="37"/>
      <c r="L4" s="37"/>
      <c r="M4" s="37"/>
      <c r="N4" s="37"/>
      <c r="O4" s="37"/>
      <c r="P4" s="37"/>
      <c r="Q4" s="37"/>
      <c r="R4" s="37"/>
      <c r="S4" s="37"/>
    </row>
    <row r="5" spans="1:45">
      <c r="A5" s="429" t="s">
        <v>97</v>
      </c>
      <c r="B5" s="429" t="s">
        <v>282</v>
      </c>
      <c r="C5" s="429" t="s">
        <v>311</v>
      </c>
      <c r="D5" s="429" t="s">
        <v>312</v>
      </c>
      <c r="F5" s="38" t="s">
        <v>313</v>
      </c>
      <c r="K5" s="37"/>
      <c r="L5" s="37"/>
      <c r="M5" s="37"/>
      <c r="N5" s="37"/>
      <c r="O5" s="37"/>
      <c r="P5" s="37"/>
      <c r="Q5" s="37"/>
      <c r="R5" s="37"/>
      <c r="S5" s="37"/>
    </row>
    <row r="6" spans="1:45">
      <c r="A6" s="430">
        <v>2017</v>
      </c>
      <c r="B6" s="431">
        <v>898385.86274000001</v>
      </c>
      <c r="C6" s="432">
        <v>0</v>
      </c>
      <c r="D6" s="432">
        <v>0</v>
      </c>
      <c r="K6" s="37"/>
      <c r="L6" s="37"/>
      <c r="M6" s="37"/>
      <c r="N6" s="37"/>
      <c r="O6" s="37"/>
      <c r="P6" s="37"/>
      <c r="Q6" s="37"/>
      <c r="R6" s="37"/>
      <c r="S6" s="37"/>
      <c r="W6" s="433"/>
      <c r="X6" s="434"/>
      <c r="Z6" s="434"/>
      <c r="AB6" s="434"/>
      <c r="AD6" s="434"/>
      <c r="AG6" s="434"/>
      <c r="AI6" s="434"/>
      <c r="AK6" s="434"/>
      <c r="AP6" s="433"/>
      <c r="AQ6" s="435"/>
      <c r="AS6" s="435"/>
    </row>
    <row r="7" spans="1:45">
      <c r="A7" s="430">
        <v>2018</v>
      </c>
      <c r="B7" s="431">
        <v>955231.33146700007</v>
      </c>
      <c r="C7" s="432">
        <v>0</v>
      </c>
      <c r="D7" s="432">
        <v>0</v>
      </c>
      <c r="E7" s="434"/>
      <c r="F7" s="434"/>
      <c r="H7" s="435"/>
      <c r="K7" s="37"/>
      <c r="L7" s="37"/>
      <c r="M7" s="37"/>
      <c r="N7" s="37"/>
      <c r="O7" s="37"/>
      <c r="P7" s="37"/>
      <c r="Q7" s="37"/>
      <c r="R7" s="37"/>
      <c r="S7" s="37"/>
      <c r="Z7" s="434"/>
      <c r="AB7" s="434"/>
      <c r="AD7" s="434"/>
      <c r="AG7" s="434"/>
      <c r="AH7" s="434"/>
      <c r="AI7" s="434"/>
      <c r="AJ7" s="434"/>
      <c r="AK7" s="434"/>
      <c r="AM7" s="434"/>
      <c r="AP7" s="433"/>
      <c r="AQ7" s="435"/>
      <c r="AS7" s="435"/>
    </row>
    <row r="8" spans="1:45">
      <c r="A8" s="430">
        <v>2019</v>
      </c>
      <c r="B8" s="431">
        <v>969972.51463999995</v>
      </c>
      <c r="C8" s="432">
        <v>24638.151307259166</v>
      </c>
      <c r="D8" s="432">
        <v>0</v>
      </c>
      <c r="E8" s="434"/>
      <c r="F8" s="434"/>
      <c r="H8" s="435"/>
      <c r="K8" s="37"/>
      <c r="L8" s="37"/>
      <c r="M8" s="37"/>
      <c r="N8" s="37"/>
      <c r="O8" s="37"/>
      <c r="P8" s="37"/>
      <c r="Q8" s="37"/>
      <c r="R8" s="37"/>
      <c r="S8" s="37"/>
      <c r="Z8" s="434"/>
      <c r="AB8" s="434"/>
      <c r="AD8" s="434"/>
      <c r="AG8" s="434"/>
      <c r="AH8" s="434"/>
      <c r="AI8" s="434"/>
      <c r="AK8" s="434"/>
      <c r="AM8" s="434"/>
      <c r="AP8" s="433"/>
      <c r="AQ8" s="435"/>
      <c r="AS8" s="435"/>
    </row>
    <row r="9" spans="1:45">
      <c r="A9" s="430">
        <v>2020</v>
      </c>
      <c r="B9" s="431">
        <v>950741.53667300008</v>
      </c>
      <c r="C9" s="432">
        <v>52989.88729816502</v>
      </c>
      <c r="D9" s="432">
        <v>20866.288878941868</v>
      </c>
      <c r="E9" s="434"/>
      <c r="F9" s="434"/>
      <c r="H9" s="435"/>
      <c r="K9" s="37"/>
      <c r="L9" s="37"/>
      <c r="M9" s="37"/>
      <c r="N9" s="37"/>
      <c r="O9" s="37"/>
      <c r="P9" s="37"/>
      <c r="Q9" s="37"/>
      <c r="R9" s="37"/>
      <c r="S9" s="37"/>
      <c r="Z9" s="434"/>
      <c r="AB9" s="434"/>
      <c r="AD9" s="434"/>
      <c r="AG9" s="434"/>
      <c r="AH9" s="434"/>
      <c r="AI9" s="434"/>
      <c r="AK9" s="434"/>
      <c r="AM9" s="434"/>
      <c r="AP9" s="433"/>
      <c r="AQ9" s="435"/>
      <c r="AS9" s="435"/>
    </row>
    <row r="10" spans="1:45">
      <c r="A10" s="430">
        <v>2021</v>
      </c>
      <c r="B10" s="431">
        <v>904992.58687599993</v>
      </c>
      <c r="C10" s="432">
        <v>102421.79116008194</v>
      </c>
      <c r="D10" s="432">
        <v>157026.5237446065</v>
      </c>
      <c r="E10" s="434"/>
      <c r="F10" s="434"/>
      <c r="H10" s="435"/>
      <c r="L10" s="435"/>
      <c r="M10" s="435"/>
      <c r="N10" s="435"/>
      <c r="O10" s="434"/>
      <c r="Q10" s="37"/>
      <c r="R10" s="37"/>
      <c r="S10" s="37"/>
      <c r="Z10" s="434"/>
      <c r="AB10" s="434"/>
      <c r="AD10" s="434"/>
      <c r="AG10" s="434"/>
      <c r="AH10" s="434"/>
      <c r="AI10" s="434"/>
      <c r="AK10" s="434"/>
      <c r="AM10" s="434"/>
      <c r="AP10" s="433"/>
      <c r="AQ10" s="435"/>
      <c r="AS10" s="435"/>
    </row>
    <row r="11" spans="1:45">
      <c r="A11" s="430">
        <v>2022</v>
      </c>
      <c r="B11" s="431">
        <v>839501.91945500008</v>
      </c>
      <c r="C11" s="432">
        <v>160417.31276400405</v>
      </c>
      <c r="D11" s="432">
        <v>291254.82425151271</v>
      </c>
      <c r="E11" s="434"/>
      <c r="F11" s="434"/>
      <c r="H11" s="435"/>
      <c r="L11" s="435"/>
      <c r="M11" s="435"/>
      <c r="N11" s="435"/>
      <c r="O11" s="434"/>
      <c r="Q11" s="37"/>
      <c r="R11" s="37"/>
      <c r="S11" s="37"/>
      <c r="Z11" s="434"/>
      <c r="AB11" s="434"/>
      <c r="AD11" s="434"/>
      <c r="AG11" s="434"/>
      <c r="AH11" s="434"/>
      <c r="AI11" s="434"/>
      <c r="AK11" s="434"/>
      <c r="AM11" s="434"/>
      <c r="AP11" s="433"/>
      <c r="AQ11" s="435"/>
      <c r="AS11" s="435"/>
    </row>
    <row r="12" spans="1:45">
      <c r="A12" s="430">
        <v>2023</v>
      </c>
      <c r="B12" s="431">
        <v>760367.85351199994</v>
      </c>
      <c r="C12" s="432">
        <v>221371.61380373454</v>
      </c>
      <c r="D12" s="432">
        <v>397594.70009422116</v>
      </c>
      <c r="E12" s="434"/>
      <c r="F12" s="434"/>
      <c r="H12" s="435"/>
      <c r="L12" s="435"/>
      <c r="M12" s="435"/>
      <c r="N12" s="435"/>
      <c r="O12" s="434"/>
      <c r="Q12" s="37"/>
      <c r="R12" s="37"/>
      <c r="S12" s="37"/>
      <c r="Z12" s="434"/>
      <c r="AB12" s="434"/>
      <c r="AD12" s="434"/>
      <c r="AG12" s="434"/>
      <c r="AH12" s="434"/>
      <c r="AI12" s="434"/>
      <c r="AK12" s="434"/>
      <c r="AM12" s="434"/>
      <c r="AP12" s="433"/>
      <c r="AQ12" s="435"/>
      <c r="AS12" s="435"/>
    </row>
    <row r="13" spans="1:45">
      <c r="A13" s="430">
        <v>2024</v>
      </c>
      <c r="B13" s="431">
        <v>673010.77304500004</v>
      </c>
      <c r="C13" s="432">
        <v>279185.7483153895</v>
      </c>
      <c r="D13" s="432">
        <v>465298.3413496174</v>
      </c>
      <c r="E13" s="434"/>
      <c r="F13" s="434"/>
      <c r="H13" s="435"/>
      <c r="L13" s="435"/>
      <c r="M13" s="435"/>
      <c r="N13" s="435"/>
      <c r="O13" s="434"/>
      <c r="Q13" s="435"/>
      <c r="R13" s="435"/>
      <c r="S13" s="435"/>
      <c r="Z13" s="434"/>
      <c r="AB13" s="434"/>
      <c r="AD13" s="434"/>
      <c r="AG13" s="434"/>
      <c r="AH13" s="434"/>
      <c r="AI13" s="434"/>
      <c r="AK13" s="434"/>
      <c r="AM13" s="434"/>
      <c r="AP13" s="433"/>
      <c r="AQ13" s="435"/>
      <c r="AS13" s="435"/>
    </row>
    <row r="14" spans="1:45">
      <c r="A14" s="430">
        <v>2025</v>
      </c>
      <c r="B14" s="431">
        <v>582173.12694799982</v>
      </c>
      <c r="C14" s="432">
        <v>328899.6843614254</v>
      </c>
      <c r="D14" s="432">
        <v>495198.95920576248</v>
      </c>
      <c r="E14" s="434"/>
      <c r="F14" s="434"/>
      <c r="H14" s="435"/>
      <c r="L14" s="435"/>
      <c r="M14" s="435"/>
      <c r="N14" s="435"/>
      <c r="O14" s="434"/>
      <c r="Q14" s="435"/>
      <c r="R14" s="435"/>
      <c r="S14" s="435"/>
      <c r="Z14" s="434"/>
      <c r="AB14" s="434"/>
      <c r="AD14" s="434"/>
      <c r="AG14" s="434"/>
      <c r="AH14" s="434"/>
      <c r="AI14" s="434"/>
      <c r="AK14" s="434"/>
      <c r="AM14" s="434"/>
      <c r="AP14" s="433"/>
      <c r="AQ14" s="435"/>
      <c r="AS14" s="435"/>
    </row>
    <row r="15" spans="1:45">
      <c r="A15" s="430">
        <v>2026</v>
      </c>
      <c r="B15" s="431">
        <v>491919.42901099997</v>
      </c>
      <c r="C15" s="432">
        <v>366692.30403064314</v>
      </c>
      <c r="D15" s="432">
        <v>495065.59042300092</v>
      </c>
      <c r="E15" s="434"/>
      <c r="F15" s="434"/>
      <c r="H15" s="435"/>
      <c r="L15" s="435"/>
      <c r="M15" s="435"/>
      <c r="N15" s="435"/>
      <c r="O15" s="434"/>
      <c r="Q15" s="435"/>
      <c r="R15" s="435"/>
      <c r="S15" s="435"/>
      <c r="Z15" s="434"/>
      <c r="AB15" s="434"/>
      <c r="AD15" s="434"/>
      <c r="AG15" s="434"/>
      <c r="AH15" s="434"/>
      <c r="AI15" s="434"/>
      <c r="AK15" s="434"/>
      <c r="AM15" s="434"/>
      <c r="AP15" s="433"/>
      <c r="AQ15" s="435"/>
      <c r="AS15" s="435"/>
    </row>
    <row r="16" spans="1:45">
      <c r="A16" s="430">
        <v>2027</v>
      </c>
      <c r="B16" s="431">
        <v>405636.25792000035</v>
      </c>
      <c r="C16" s="432">
        <v>389881.40343818319</v>
      </c>
      <c r="D16" s="432">
        <v>475769.21607446065</v>
      </c>
      <c r="E16" s="434"/>
      <c r="F16" s="434"/>
      <c r="H16" s="435"/>
      <c r="L16" s="435"/>
      <c r="M16" s="435"/>
      <c r="N16" s="435"/>
      <c r="O16" s="434"/>
      <c r="Q16" s="435"/>
      <c r="R16" s="435"/>
      <c r="S16" s="435"/>
      <c r="Z16" s="434"/>
      <c r="AB16" s="434"/>
      <c r="AD16" s="434"/>
      <c r="AG16" s="434"/>
      <c r="AH16" s="434"/>
      <c r="AI16" s="434"/>
      <c r="AK16" s="434"/>
      <c r="AM16" s="434"/>
      <c r="AP16" s="433"/>
      <c r="AQ16" s="435"/>
      <c r="AS16" s="435"/>
    </row>
    <row r="17" spans="1:45">
      <c r="A17" s="430">
        <v>2028</v>
      </c>
      <c r="B17" s="431">
        <v>326032.25725700019</v>
      </c>
      <c r="C17" s="432">
        <v>396923.69272553187</v>
      </c>
      <c r="D17" s="432">
        <v>448260.19456586771</v>
      </c>
      <c r="E17" s="434"/>
      <c r="F17" s="434"/>
      <c r="H17" s="435"/>
      <c r="L17" s="435"/>
      <c r="M17" s="435"/>
      <c r="N17" s="435"/>
      <c r="O17" s="434"/>
      <c r="Q17" s="435"/>
      <c r="R17" s="435"/>
      <c r="S17" s="435"/>
      <c r="Z17" s="434"/>
      <c r="AB17" s="434"/>
      <c r="AD17" s="434"/>
      <c r="AG17" s="434"/>
      <c r="AH17" s="434"/>
      <c r="AI17" s="434"/>
      <c r="AK17" s="434"/>
      <c r="AM17" s="434"/>
      <c r="AP17" s="433"/>
      <c r="AQ17" s="435"/>
      <c r="AS17" s="435"/>
    </row>
    <row r="18" spans="1:45">
      <c r="A18" s="430">
        <v>2029</v>
      </c>
      <c r="B18" s="431">
        <v>255138.13549999974</v>
      </c>
      <c r="C18" s="432">
        <v>387414.79606051667</v>
      </c>
      <c r="D18" s="432">
        <v>421357.00893477112</v>
      </c>
      <c r="E18" s="434"/>
      <c r="F18" s="434"/>
      <c r="H18" s="435"/>
      <c r="L18" s="435"/>
      <c r="M18" s="435"/>
      <c r="N18" s="435"/>
      <c r="O18" s="434"/>
      <c r="Q18" s="435"/>
      <c r="R18" s="435"/>
      <c r="S18" s="435"/>
      <c r="Z18" s="434"/>
      <c r="AB18" s="434"/>
      <c r="AD18" s="434"/>
      <c r="AG18" s="434"/>
      <c r="AH18" s="434"/>
      <c r="AI18" s="434"/>
      <c r="AK18" s="434"/>
      <c r="AM18" s="434"/>
      <c r="AP18" s="433"/>
      <c r="AQ18" s="435"/>
      <c r="AS18" s="435"/>
    </row>
    <row r="19" spans="1:45">
      <c r="A19" s="430">
        <v>2030</v>
      </c>
      <c r="B19" s="431">
        <v>194306.66602300026</v>
      </c>
      <c r="C19" s="432">
        <v>362089.25163730595</v>
      </c>
      <c r="D19" s="432">
        <v>400346.32842909481</v>
      </c>
      <c r="E19" s="435"/>
      <c r="F19" s="435"/>
      <c r="G19" s="434"/>
      <c r="H19" s="435"/>
      <c r="L19" s="435"/>
      <c r="M19" s="435"/>
      <c r="N19" s="435"/>
      <c r="O19" s="434"/>
      <c r="Q19" s="435"/>
      <c r="R19" s="435"/>
      <c r="S19" s="435"/>
      <c r="Z19" s="434"/>
      <c r="AB19" s="434"/>
      <c r="AD19" s="434"/>
      <c r="AG19" s="434"/>
      <c r="AH19" s="434"/>
      <c r="AI19" s="434"/>
      <c r="AK19" s="434"/>
      <c r="AM19" s="434"/>
      <c r="AP19" s="433"/>
      <c r="AQ19" s="435"/>
      <c r="AS19" s="435"/>
    </row>
    <row r="20" spans="1:45">
      <c r="A20" s="430">
        <v>2031</v>
      </c>
      <c r="B20" s="431">
        <v>144212.68709600053</v>
      </c>
      <c r="C20" s="432">
        <v>322820.51167641015</v>
      </c>
      <c r="D20" s="432">
        <v>386394.38436500571</v>
      </c>
      <c r="E20" s="435"/>
      <c r="F20" s="435"/>
      <c r="G20" s="434"/>
      <c r="H20" s="435"/>
      <c r="L20" s="435"/>
      <c r="M20" s="435"/>
      <c r="N20" s="435"/>
      <c r="O20" s="434"/>
      <c r="Q20" s="435"/>
      <c r="R20" s="435"/>
      <c r="S20" s="435"/>
      <c r="Z20" s="434"/>
      <c r="AB20" s="434"/>
      <c r="AD20" s="434"/>
      <c r="AG20" s="434"/>
      <c r="AH20" s="434"/>
      <c r="AI20" s="434"/>
      <c r="AK20" s="434"/>
      <c r="AM20" s="434"/>
      <c r="AP20" s="433"/>
      <c r="AQ20" s="435"/>
      <c r="AS20" s="435"/>
    </row>
    <row r="21" spans="1:45">
      <c r="A21" s="430">
        <v>2032</v>
      </c>
      <c r="B21" s="431">
        <v>104853.10188499989</v>
      </c>
      <c r="C21" s="432">
        <v>272620.94242468599</v>
      </c>
      <c r="D21" s="432">
        <v>376769.66026434395</v>
      </c>
      <c r="E21" s="435"/>
      <c r="F21" s="435"/>
      <c r="G21" s="434"/>
      <c r="H21" s="435"/>
      <c r="L21" s="435"/>
      <c r="M21" s="435"/>
      <c r="N21" s="435"/>
      <c r="O21" s="434"/>
      <c r="Q21" s="435"/>
      <c r="R21" s="435"/>
      <c r="S21" s="435"/>
      <c r="Z21" s="434"/>
      <c r="AB21" s="434"/>
      <c r="AD21" s="434"/>
      <c r="AG21" s="434"/>
      <c r="AH21" s="434"/>
      <c r="AI21" s="434"/>
      <c r="AK21" s="434"/>
      <c r="AM21" s="434"/>
      <c r="AP21" s="433"/>
      <c r="AQ21" s="435"/>
      <c r="AS21" s="435"/>
    </row>
    <row r="22" spans="1:45">
      <c r="A22" s="430">
        <v>2033</v>
      </c>
      <c r="B22" s="431">
        <v>75546.878451999859</v>
      </c>
      <c r="C22" s="432">
        <v>215641.82415533048</v>
      </c>
      <c r="D22" s="432">
        <v>365876.89627102442</v>
      </c>
      <c r="E22" s="435"/>
      <c r="F22" s="435"/>
      <c r="G22" s="434"/>
      <c r="H22" s="435"/>
      <c r="L22" s="435"/>
      <c r="M22" s="435"/>
      <c r="N22" s="435"/>
      <c r="O22" s="434"/>
      <c r="Q22" s="435"/>
      <c r="R22" s="435"/>
      <c r="S22" s="435"/>
      <c r="Z22" s="434"/>
      <c r="AB22" s="434"/>
      <c r="AD22" s="434"/>
      <c r="AG22" s="434"/>
      <c r="AH22" s="434"/>
      <c r="AI22" s="434"/>
      <c r="AK22" s="434"/>
      <c r="AM22" s="434"/>
      <c r="AP22" s="433"/>
      <c r="AQ22" s="435"/>
      <c r="AS22" s="435"/>
    </row>
    <row r="23" spans="1:45">
      <c r="A23" s="430">
        <v>2034</v>
      </c>
      <c r="B23" s="431">
        <v>54935.049754999694</v>
      </c>
      <c r="C23" s="432">
        <v>157173.35116787974</v>
      </c>
      <c r="D23" s="432">
        <v>347102.4078472933</v>
      </c>
      <c r="E23" s="435"/>
      <c r="F23" s="435"/>
      <c r="G23" s="434"/>
      <c r="H23" s="435"/>
      <c r="L23" s="435"/>
      <c r="M23" s="435"/>
      <c r="N23" s="435"/>
      <c r="O23" s="434"/>
      <c r="Q23" s="435"/>
      <c r="R23" s="435"/>
      <c r="S23" s="435"/>
      <c r="Z23" s="434"/>
      <c r="AB23" s="434"/>
      <c r="AD23" s="434"/>
      <c r="AG23" s="434"/>
      <c r="AH23" s="434"/>
      <c r="AI23" s="434"/>
      <c r="AK23" s="434"/>
      <c r="AM23" s="434"/>
      <c r="AP23" s="433"/>
      <c r="AQ23" s="435"/>
      <c r="AS23" s="435"/>
    </row>
    <row r="24" spans="1:45">
      <c r="A24" s="430">
        <v>2035</v>
      </c>
      <c r="B24" s="431">
        <v>40980.713648001314</v>
      </c>
      <c r="C24" s="432">
        <v>103644.63178821882</v>
      </c>
      <c r="D24" s="432">
        <v>315470.71874890366</v>
      </c>
      <c r="E24" s="435"/>
      <c r="F24" s="435"/>
      <c r="G24" s="434"/>
      <c r="H24" s="435"/>
      <c r="L24" s="435"/>
      <c r="M24" s="435"/>
      <c r="N24" s="435"/>
      <c r="O24" s="434"/>
      <c r="Q24" s="435"/>
      <c r="R24" s="435"/>
      <c r="S24" s="435"/>
      <c r="Z24" s="434"/>
      <c r="AB24" s="434"/>
      <c r="AD24" s="434"/>
      <c r="AG24" s="434"/>
      <c r="AH24" s="434"/>
      <c r="AI24" s="434"/>
      <c r="AK24" s="434"/>
      <c r="AM24" s="434"/>
      <c r="AP24" s="433"/>
      <c r="AQ24" s="435"/>
      <c r="AS24" s="435"/>
    </row>
    <row r="25" spans="1:45">
      <c r="A25" s="430">
        <v>2036</v>
      </c>
      <c r="B25" s="431">
        <v>30969.032881000661</v>
      </c>
      <c r="C25" s="432">
        <v>62623.688368565607</v>
      </c>
      <c r="D25" s="432">
        <v>271112.50827997428</v>
      </c>
      <c r="E25" s="435"/>
      <c r="F25" s="435"/>
      <c r="G25" s="434"/>
      <c r="H25" s="435"/>
      <c r="L25" s="435"/>
      <c r="M25" s="435"/>
      <c r="N25" s="435"/>
      <c r="O25" s="434"/>
      <c r="Q25" s="435"/>
      <c r="R25" s="435"/>
      <c r="S25" s="435"/>
      <c r="Z25" s="434"/>
      <c r="AB25" s="434"/>
      <c r="AD25" s="434"/>
      <c r="AG25" s="434"/>
      <c r="AH25" s="434"/>
      <c r="AI25" s="434"/>
      <c r="AK25" s="434"/>
      <c r="AM25" s="434"/>
      <c r="AP25" s="433"/>
      <c r="AQ25" s="435"/>
      <c r="AS25" s="435"/>
    </row>
    <row r="26" spans="1:45">
      <c r="A26" s="430">
        <v>2037</v>
      </c>
      <c r="B26" s="431">
        <v>21507.235100001679</v>
      </c>
      <c r="C26" s="432">
        <v>42817.457287493198</v>
      </c>
      <c r="D26" s="432">
        <v>223543.87282681896</v>
      </c>
      <c r="E26" s="435"/>
      <c r="F26" s="435"/>
      <c r="G26" s="434"/>
      <c r="H26" s="435"/>
      <c r="L26" s="435"/>
      <c r="M26" s="435"/>
      <c r="N26" s="435"/>
      <c r="O26" s="434"/>
      <c r="Q26" s="435"/>
      <c r="R26" s="435"/>
      <c r="S26" s="435"/>
      <c r="Z26" s="434"/>
      <c r="AB26" s="434"/>
      <c r="AD26" s="434"/>
      <c r="AG26" s="434"/>
      <c r="AH26" s="434"/>
      <c r="AI26" s="434"/>
      <c r="AK26" s="434"/>
      <c r="AM26" s="434"/>
      <c r="AP26" s="433"/>
      <c r="AQ26" s="435"/>
      <c r="AS26" s="435"/>
    </row>
    <row r="27" spans="1:45">
      <c r="A27" s="436">
        <v>2038</v>
      </c>
      <c r="B27" s="437">
        <v>8524.6128470023395</v>
      </c>
      <c r="C27" s="438">
        <v>54071.788949906731</v>
      </c>
      <c r="D27" s="438">
        <v>162956.9016718331</v>
      </c>
      <c r="E27" s="37"/>
      <c r="F27" s="37"/>
      <c r="G27" s="434"/>
      <c r="H27" s="435"/>
      <c r="L27" s="435"/>
      <c r="M27" s="435"/>
      <c r="N27" s="435"/>
      <c r="O27" s="434"/>
      <c r="Q27" s="435"/>
      <c r="R27" s="435"/>
      <c r="S27" s="435"/>
      <c r="Z27" s="434"/>
      <c r="AB27" s="434"/>
      <c r="AD27" s="434"/>
      <c r="AG27" s="434"/>
      <c r="AH27" s="434"/>
      <c r="AI27" s="434"/>
      <c r="AK27" s="434"/>
      <c r="AM27" s="434"/>
      <c r="AP27" s="439"/>
      <c r="AQ27" s="440"/>
      <c r="AS27" s="435"/>
    </row>
    <row r="28" spans="1:45">
      <c r="A28" s="38"/>
      <c r="B28" s="102"/>
      <c r="C28" s="102"/>
      <c r="D28" s="434"/>
      <c r="E28" s="37"/>
      <c r="F28" s="37"/>
      <c r="L28" s="37"/>
      <c r="M28" s="434"/>
      <c r="O28" s="434"/>
      <c r="Q28" s="37"/>
      <c r="R28" s="434"/>
      <c r="AI28" s="434"/>
    </row>
    <row r="29" spans="1:45">
      <c r="A29" s="25"/>
      <c r="B29" s="25"/>
      <c r="C29" s="25"/>
      <c r="D29" s="25"/>
      <c r="M29" s="441"/>
      <c r="N29" s="441"/>
      <c r="Q29" s="441"/>
      <c r="R29" s="441"/>
      <c r="S29" s="441"/>
      <c r="V29" s="441"/>
      <c r="W29" s="441"/>
      <c r="X29" s="441"/>
      <c r="AI29" s="434"/>
    </row>
    <row r="30" spans="1:45">
      <c r="A30" s="25"/>
      <c r="B30" s="25"/>
      <c r="C30" s="25"/>
      <c r="D30" s="25"/>
      <c r="L30" s="37"/>
      <c r="Q30" s="37"/>
      <c r="AI30" s="434"/>
    </row>
    <row r="31" spans="1:45">
      <c r="A31" s="25"/>
      <c r="B31" s="25"/>
      <c r="C31" s="25"/>
      <c r="D31" s="25"/>
      <c r="K31" s="442"/>
      <c r="L31" s="443"/>
      <c r="M31" s="443"/>
      <c r="N31" s="443"/>
      <c r="R31" s="434"/>
      <c r="S31" s="434"/>
      <c r="W31" s="434"/>
      <c r="X31" s="434"/>
      <c r="AI31" s="434"/>
    </row>
    <row r="32" spans="1:45">
      <c r="A32" s="25"/>
      <c r="B32" s="25"/>
      <c r="C32" s="25"/>
      <c r="D32" s="25"/>
    </row>
  </sheetData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zoomScaleNormal="100" workbookViewId="0">
      <selection activeCell="A4" sqref="A4"/>
    </sheetView>
  </sheetViews>
  <sheetFormatPr baseColWidth="10" defaultRowHeight="12.75"/>
  <cols>
    <col min="1" max="2" width="20.6640625" style="444" customWidth="1"/>
    <col min="3" max="3" width="12" style="444"/>
    <col min="4" max="4" width="25.1640625" style="444" bestFit="1" customWidth="1"/>
    <col min="5" max="16384" width="12" style="444"/>
  </cols>
  <sheetData>
    <row r="1" spans="1:5">
      <c r="A1" s="25" t="s">
        <v>300</v>
      </c>
    </row>
    <row r="2" spans="1:5">
      <c r="A2" s="389" t="s">
        <v>226</v>
      </c>
      <c r="E2" s="445" t="s">
        <v>314</v>
      </c>
    </row>
    <row r="3" spans="1:5">
      <c r="A3" s="25" t="s">
        <v>120</v>
      </c>
    </row>
    <row r="4" spans="1:5">
      <c r="B4" s="446"/>
      <c r="D4" s="447"/>
    </row>
    <row r="6" spans="1:5">
      <c r="A6" s="448"/>
      <c r="B6" s="448"/>
      <c r="C6" s="448"/>
    </row>
    <row r="7" spans="1:5">
      <c r="A7" s="445" t="s">
        <v>315</v>
      </c>
      <c r="B7" s="449">
        <v>1002.3332156652968</v>
      </c>
      <c r="C7" s="450">
        <f t="shared" ref="C7:C21" si="0">+B7/$B$23</f>
        <v>0.28482250293976641</v>
      </c>
      <c r="D7" s="445"/>
    </row>
    <row r="8" spans="1:5">
      <c r="A8" s="445" t="s">
        <v>316</v>
      </c>
      <c r="B8" s="449">
        <v>560.59305092786349</v>
      </c>
      <c r="C8" s="450">
        <f t="shared" si="0"/>
        <v>0.15929783968092254</v>
      </c>
      <c r="D8" s="445"/>
    </row>
    <row r="9" spans="1:5">
      <c r="A9" s="445" t="s">
        <v>317</v>
      </c>
      <c r="B9" s="449">
        <v>544.20827508808782</v>
      </c>
      <c r="C9" s="450">
        <f t="shared" si="0"/>
        <v>0.15464195001084474</v>
      </c>
      <c r="D9" s="445"/>
    </row>
    <row r="10" spans="1:5">
      <c r="A10" s="445" t="s">
        <v>318</v>
      </c>
      <c r="B10" s="449">
        <v>385.3416296659837</v>
      </c>
      <c r="C10" s="450">
        <f t="shared" si="0"/>
        <v>0.1094984838704612</v>
      </c>
      <c r="D10" s="445"/>
    </row>
    <row r="11" spans="1:5">
      <c r="A11" s="445" t="s">
        <v>319</v>
      </c>
      <c r="B11" s="449">
        <v>209.2278305166281</v>
      </c>
      <c r="C11" s="450">
        <f t="shared" si="0"/>
        <v>5.9454075192797683E-2</v>
      </c>
      <c r="D11" s="445"/>
    </row>
    <row r="12" spans="1:5">
      <c r="A12" s="445" t="s">
        <v>320</v>
      </c>
      <c r="B12" s="449">
        <v>181.61349456010927</v>
      </c>
      <c r="C12" s="450">
        <f t="shared" si="0"/>
        <v>5.1607199362253865E-2</v>
      </c>
      <c r="D12" s="445"/>
    </row>
    <row r="13" spans="1:5">
      <c r="A13" s="445" t="s">
        <v>321</v>
      </c>
      <c r="B13" s="449">
        <v>174.63032600063309</v>
      </c>
      <c r="C13" s="450">
        <f t="shared" si="0"/>
        <v>4.9622865693095632E-2</v>
      </c>
      <c r="D13" s="445"/>
    </row>
    <row r="14" spans="1:5">
      <c r="A14" s="445" t="s">
        <v>322</v>
      </c>
      <c r="B14" s="449">
        <v>166.9530537827869</v>
      </c>
      <c r="C14" s="450">
        <f t="shared" si="0"/>
        <v>4.7441295877128302E-2</v>
      </c>
      <c r="D14" s="445"/>
    </row>
    <row r="15" spans="1:5">
      <c r="A15" s="445" t="s">
        <v>146</v>
      </c>
      <c r="B15" s="449">
        <v>85.420499097677578</v>
      </c>
      <c r="C15" s="450">
        <f t="shared" si="0"/>
        <v>2.4273046103950376E-2</v>
      </c>
      <c r="D15" s="445"/>
    </row>
    <row r="16" spans="1:5">
      <c r="A16" s="445" t="s">
        <v>323</v>
      </c>
      <c r="B16" s="449">
        <v>83.917324583562007</v>
      </c>
      <c r="C16" s="450">
        <f t="shared" si="0"/>
        <v>2.3845904789291369E-2</v>
      </c>
      <c r="D16" s="445"/>
    </row>
    <row r="17" spans="1:4">
      <c r="A17" s="445" t="s">
        <v>324</v>
      </c>
      <c r="B17" s="449">
        <v>69.286450459655271</v>
      </c>
      <c r="C17" s="450">
        <f t="shared" si="0"/>
        <v>1.9688402949544589E-2</v>
      </c>
      <c r="D17" s="445"/>
    </row>
    <row r="18" spans="1:4">
      <c r="A18" s="445" t="s">
        <v>325</v>
      </c>
      <c r="B18" s="449">
        <v>46.898988949453553</v>
      </c>
      <c r="C18" s="450">
        <f t="shared" si="0"/>
        <v>1.3326793135416083E-2</v>
      </c>
      <c r="D18" s="445"/>
    </row>
    <row r="19" spans="1:4">
      <c r="A19" s="445" t="s">
        <v>156</v>
      </c>
      <c r="B19" s="449">
        <v>4.9552631031420766</v>
      </c>
      <c r="C19" s="450">
        <f t="shared" si="0"/>
        <v>1.4080850736101821E-3</v>
      </c>
      <c r="D19" s="445"/>
    </row>
    <row r="20" spans="1:4">
      <c r="A20" s="445" t="s">
        <v>326</v>
      </c>
      <c r="B20" s="449">
        <v>3.0848800218579235</v>
      </c>
      <c r="C20" s="450">
        <f t="shared" si="0"/>
        <v>8.7659795700899441E-4</v>
      </c>
      <c r="D20" s="445"/>
    </row>
    <row r="21" spans="1:4">
      <c r="A21" s="451" t="s">
        <v>327</v>
      </c>
      <c r="B21" s="452">
        <v>0.68608427868852462</v>
      </c>
      <c r="C21" s="453">
        <f t="shared" si="0"/>
        <v>1.9495736390815434E-4</v>
      </c>
      <c r="D21" s="451"/>
    </row>
    <row r="22" spans="1:4">
      <c r="A22" s="445"/>
      <c r="B22" s="445"/>
      <c r="C22" s="445"/>
      <c r="D22" s="445"/>
    </row>
    <row r="23" spans="1:4">
      <c r="A23" s="454" t="s">
        <v>7</v>
      </c>
      <c r="B23" s="455">
        <v>3519.1503667014258</v>
      </c>
      <c r="C23" s="456">
        <v>1</v>
      </c>
      <c r="D23" s="445"/>
    </row>
  </sheetData>
  <pageMargins left="0.7" right="0.7" top="0.75" bottom="0.75" header="0.3" footer="0.3"/>
  <pageSetup paperSize="0" orientation="portrait" horizontalDpi="0" verticalDpi="0" copie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52"/>
  <sheetViews>
    <sheetView showGridLines="0" topLeftCell="A10" zoomScale="110" zoomScaleNormal="110" workbookViewId="0">
      <selection activeCell="A4" sqref="A4"/>
    </sheetView>
  </sheetViews>
  <sheetFormatPr baseColWidth="10" defaultColWidth="10.6640625" defaultRowHeight="11.25"/>
  <cols>
    <col min="1" max="1" width="26.1640625" style="7" customWidth="1"/>
    <col min="2" max="22" width="10.1640625" style="7" customWidth="1"/>
    <col min="23" max="30" width="8.5" style="7" customWidth="1"/>
    <col min="31" max="31" width="8.5" style="8" customWidth="1"/>
    <col min="32" max="32" width="8.5" style="9" customWidth="1"/>
    <col min="33" max="33" width="11.83203125" style="7" customWidth="1"/>
    <col min="34" max="35" width="10.6640625" style="7"/>
    <col min="36" max="36" width="19.83203125" style="19" customWidth="1"/>
    <col min="37" max="16384" width="10.6640625" style="19"/>
  </cols>
  <sheetData>
    <row r="1" spans="1:53" s="7" customFormat="1" ht="12.75">
      <c r="A1" s="1" t="s">
        <v>300</v>
      </c>
      <c r="AE1" s="8"/>
      <c r="AF1" s="9"/>
    </row>
    <row r="2" spans="1:53" s="7" customFormat="1" ht="12.75">
      <c r="A2" s="138" t="s">
        <v>328</v>
      </c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</row>
    <row r="3" spans="1:53" s="7" customFormat="1" ht="12.75">
      <c r="A3" s="1" t="s">
        <v>16</v>
      </c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</row>
    <row r="4" spans="1:53" s="10" customFormat="1"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</row>
    <row r="5" spans="1:53" s="10" customFormat="1"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</row>
    <row r="6" spans="1:53" s="10" customFormat="1">
      <c r="A6" s="12"/>
      <c r="B6" s="130">
        <v>2018</v>
      </c>
      <c r="C6" s="130">
        <f>B6+1</f>
        <v>2019</v>
      </c>
      <c r="D6" s="130">
        <f t="shared" ref="D6:V6" si="0">C6+1</f>
        <v>2020</v>
      </c>
      <c r="E6" s="130">
        <f t="shared" si="0"/>
        <v>2021</v>
      </c>
      <c r="F6" s="130">
        <f t="shared" si="0"/>
        <v>2022</v>
      </c>
      <c r="G6" s="130">
        <f t="shared" si="0"/>
        <v>2023</v>
      </c>
      <c r="H6" s="130">
        <f t="shared" si="0"/>
        <v>2024</v>
      </c>
      <c r="I6" s="130">
        <f t="shared" si="0"/>
        <v>2025</v>
      </c>
      <c r="J6" s="130">
        <f t="shared" si="0"/>
        <v>2026</v>
      </c>
      <c r="K6" s="130">
        <f t="shared" si="0"/>
        <v>2027</v>
      </c>
      <c r="L6" s="130">
        <f t="shared" si="0"/>
        <v>2028</v>
      </c>
      <c r="M6" s="130">
        <f t="shared" si="0"/>
        <v>2029</v>
      </c>
      <c r="N6" s="130">
        <f t="shared" si="0"/>
        <v>2030</v>
      </c>
      <c r="O6" s="130">
        <f t="shared" si="0"/>
        <v>2031</v>
      </c>
      <c r="P6" s="130">
        <f t="shared" si="0"/>
        <v>2032</v>
      </c>
      <c r="Q6" s="130">
        <f t="shared" si="0"/>
        <v>2033</v>
      </c>
      <c r="R6" s="130">
        <f t="shared" si="0"/>
        <v>2034</v>
      </c>
      <c r="S6" s="130">
        <f t="shared" si="0"/>
        <v>2035</v>
      </c>
      <c r="T6" s="130">
        <f t="shared" si="0"/>
        <v>2036</v>
      </c>
      <c r="U6" s="130">
        <f t="shared" si="0"/>
        <v>2037</v>
      </c>
      <c r="V6" s="130">
        <f t="shared" si="0"/>
        <v>2038</v>
      </c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</row>
    <row r="7" spans="1:53" s="10" customFormat="1">
      <c r="A7" s="19" t="s">
        <v>315</v>
      </c>
      <c r="B7" s="457">
        <v>251.07700616438356</v>
      </c>
      <c r="C7" s="457">
        <v>254.46532377049175</v>
      </c>
      <c r="D7" s="457">
        <v>226.40190705142606</v>
      </c>
      <c r="E7" s="457">
        <v>202.5167054794521</v>
      </c>
      <c r="F7" s="457">
        <v>206.94944589041097</v>
      </c>
      <c r="G7" s="457">
        <v>215.2830681320072</v>
      </c>
      <c r="H7" s="457">
        <v>232.99002729872575</v>
      </c>
      <c r="I7" s="457">
        <v>199.71793365066583</v>
      </c>
      <c r="J7" s="457">
        <v>183.62568652681531</v>
      </c>
      <c r="K7" s="457">
        <v>150.69560519337176</v>
      </c>
      <c r="L7" s="457">
        <v>121.8430748180714</v>
      </c>
      <c r="M7" s="457">
        <v>99.39518471568114</v>
      </c>
      <c r="N7" s="457">
        <v>81.122070998050503</v>
      </c>
      <c r="O7" s="457">
        <v>68.390390693640313</v>
      </c>
      <c r="P7" s="457">
        <v>57.392164683868565</v>
      </c>
      <c r="Q7" s="457">
        <v>43.769180048657134</v>
      </c>
      <c r="R7" s="457">
        <v>23.549675868569867</v>
      </c>
      <c r="S7" s="457">
        <v>17.525334236478727</v>
      </c>
      <c r="T7" s="457">
        <v>2.0184273682115448</v>
      </c>
      <c r="U7" s="457">
        <v>1.5572443802830878</v>
      </c>
      <c r="V7" s="457">
        <v>1.1981697431001426</v>
      </c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</row>
    <row r="8" spans="1:53" s="10" customFormat="1">
      <c r="A8" s="19" t="s">
        <v>320</v>
      </c>
      <c r="B8" s="457">
        <v>40.596404109589031</v>
      </c>
      <c r="C8" s="457">
        <v>50.19534767759562</v>
      </c>
      <c r="D8" s="457">
        <v>55.974470547945216</v>
      </c>
      <c r="E8" s="457">
        <v>52.603978767123294</v>
      </c>
      <c r="F8" s="457">
        <v>46.785706164383562</v>
      </c>
      <c r="G8" s="457">
        <v>37.762058743169405</v>
      </c>
      <c r="H8" s="457">
        <v>32.607195890410956</v>
      </c>
      <c r="I8" s="457">
        <v>32.747347260273969</v>
      </c>
      <c r="J8" s="457">
        <v>27.946615753424659</v>
      </c>
      <c r="K8" s="457">
        <v>21.834227459016393</v>
      </c>
      <c r="L8" s="457">
        <v>14.312286986301368</v>
      </c>
      <c r="M8" s="457">
        <v>8.1034363013698645</v>
      </c>
      <c r="N8" s="457">
        <v>3.4778212328767122</v>
      </c>
      <c r="O8" s="457">
        <v>1.3672493169398909</v>
      </c>
      <c r="P8" s="457">
        <v>0.68324246575342462</v>
      </c>
      <c r="Q8" s="457">
        <v>0.36988150684931509</v>
      </c>
      <c r="R8" s="457">
        <v>0.25823287671232881</v>
      </c>
      <c r="S8" s="457">
        <v>7.6368852459016395E-2</v>
      </c>
      <c r="T8" s="457">
        <v>6.7859589041095889E-2</v>
      </c>
      <c r="U8" s="457">
        <v>6.2058904109589037E-2</v>
      </c>
      <c r="V8" s="457">
        <v>5.7803424657534241E-2</v>
      </c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</row>
    <row r="9" spans="1:53" s="10" customFormat="1">
      <c r="A9" s="19" t="s">
        <v>322</v>
      </c>
      <c r="B9" s="457">
        <v>25.276522602739725</v>
      </c>
      <c r="C9" s="457">
        <v>31.774171448087433</v>
      </c>
      <c r="D9" s="457">
        <v>32.795541780821914</v>
      </c>
      <c r="E9" s="457">
        <v>33.277797260273971</v>
      </c>
      <c r="F9" s="457">
        <v>31.34253904109589</v>
      </c>
      <c r="G9" s="457">
        <v>28.502888661202185</v>
      </c>
      <c r="H9" s="457">
        <v>25.889989726027402</v>
      </c>
      <c r="I9" s="457">
        <v>22.927363698630135</v>
      </c>
      <c r="J9" s="457">
        <v>20.046096575342467</v>
      </c>
      <c r="K9" s="457">
        <v>17.516831284153007</v>
      </c>
      <c r="L9" s="457">
        <v>15.139026027397261</v>
      </c>
      <c r="M9" s="457">
        <v>13.344541780821917</v>
      </c>
      <c r="N9" s="457">
        <v>11.682520547945206</v>
      </c>
      <c r="O9" s="457">
        <v>10.150828551912568</v>
      </c>
      <c r="P9" s="457">
        <v>8.8743910958904113</v>
      </c>
      <c r="Q9" s="457">
        <v>7.8602123287671226</v>
      </c>
      <c r="R9" s="457">
        <v>6.855236301369863</v>
      </c>
      <c r="S9" s="457">
        <v>6.2074214480874321</v>
      </c>
      <c r="T9" s="457">
        <v>5.6998363013698627</v>
      </c>
      <c r="U9" s="457">
        <v>4.894246575342466</v>
      </c>
      <c r="V9" s="457">
        <v>4.2649589041095899</v>
      </c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</row>
    <row r="10" spans="1:53" s="10" customFormat="1">
      <c r="A10" s="19" t="s">
        <v>327</v>
      </c>
      <c r="B10" s="457">
        <v>0.11001095890410958</v>
      </c>
      <c r="C10" s="457">
        <v>0.19145901639344262</v>
      </c>
      <c r="D10" s="457">
        <v>0.18347945205479452</v>
      </c>
      <c r="E10" s="457">
        <v>0.17533972602739725</v>
      </c>
      <c r="F10" s="457">
        <v>0.16758630136986302</v>
      </c>
      <c r="G10" s="457">
        <v>0.15975409836065574</v>
      </c>
      <c r="H10" s="457">
        <v>0.15314794520547945</v>
      </c>
      <c r="I10" s="457">
        <v>0.14641369863013698</v>
      </c>
      <c r="J10" s="457">
        <v>0.13999726027397261</v>
      </c>
      <c r="K10" s="457">
        <v>0.13350819672131145</v>
      </c>
      <c r="L10" s="457">
        <v>0.12803835616438358</v>
      </c>
      <c r="M10" s="457">
        <v>0.12245479452054794</v>
      </c>
      <c r="N10" s="457">
        <v>6.8493150684931503E-2</v>
      </c>
      <c r="O10" s="457">
        <v>0</v>
      </c>
      <c r="P10" s="457">
        <v>0</v>
      </c>
      <c r="Q10" s="457">
        <v>0</v>
      </c>
      <c r="R10" s="457">
        <v>0</v>
      </c>
      <c r="S10" s="457">
        <v>0</v>
      </c>
      <c r="T10" s="457">
        <v>0</v>
      </c>
      <c r="U10" s="457">
        <v>0</v>
      </c>
      <c r="V10" s="457">
        <v>0</v>
      </c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</row>
    <row r="11" spans="1:53" s="10" customFormat="1">
      <c r="A11" s="19" t="s">
        <v>146</v>
      </c>
      <c r="B11" s="457">
        <v>50.13423698630136</v>
      </c>
      <c r="C11" s="457">
        <v>46.765129781420768</v>
      </c>
      <c r="D11" s="457">
        <v>35.646065753424665</v>
      </c>
      <c r="E11" s="457">
        <v>27.480558219178082</v>
      </c>
      <c r="F11" s="457">
        <v>21.667823287671229</v>
      </c>
      <c r="G11" s="457">
        <v>16.737119535519128</v>
      </c>
      <c r="H11" s="457">
        <v>7.8003808219178081</v>
      </c>
      <c r="I11" s="457">
        <v>0.49091232876712332</v>
      </c>
      <c r="J11" s="457">
        <v>0.37704657534246577</v>
      </c>
      <c r="K11" s="457">
        <v>0.30202185792349728</v>
      </c>
      <c r="L11" s="457">
        <v>0.2515849315068493</v>
      </c>
      <c r="M11" s="457">
        <v>0.21271917808219176</v>
      </c>
      <c r="N11" s="457">
        <v>0</v>
      </c>
      <c r="O11" s="457">
        <v>0</v>
      </c>
      <c r="P11" s="457">
        <v>0</v>
      </c>
      <c r="Q11" s="457">
        <v>0</v>
      </c>
      <c r="R11" s="457">
        <v>0</v>
      </c>
      <c r="S11" s="457">
        <v>0</v>
      </c>
      <c r="T11" s="457">
        <v>0</v>
      </c>
      <c r="U11" s="457">
        <v>0</v>
      </c>
      <c r="V11" s="457">
        <v>0</v>
      </c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</row>
    <row r="12" spans="1:53" s="10" customFormat="1">
      <c r="A12" s="19" t="s">
        <v>316</v>
      </c>
      <c r="B12" s="457">
        <v>91.049679429536525</v>
      </c>
      <c r="C12" s="457">
        <v>106.19187037764803</v>
      </c>
      <c r="D12" s="457">
        <v>117.50778462834046</v>
      </c>
      <c r="E12" s="457">
        <v>127.10928082191779</v>
      </c>
      <c r="F12" s="457">
        <v>134.26574532521664</v>
      </c>
      <c r="G12" s="457">
        <v>133.78446690317759</v>
      </c>
      <c r="H12" s="457">
        <v>123.74232004001092</v>
      </c>
      <c r="I12" s="457">
        <v>106.85793114986657</v>
      </c>
      <c r="J12" s="457">
        <v>98.437733424247099</v>
      </c>
      <c r="K12" s="457">
        <v>84.050465665493974</v>
      </c>
      <c r="L12" s="457">
        <v>71.35392774416934</v>
      </c>
      <c r="M12" s="457">
        <v>59.568349797898392</v>
      </c>
      <c r="N12" s="457">
        <v>52.275266249409967</v>
      </c>
      <c r="O12" s="457">
        <v>40.02042603885436</v>
      </c>
      <c r="P12" s="457">
        <v>25.065343812186246</v>
      </c>
      <c r="Q12" s="457">
        <v>19.587669834711491</v>
      </c>
      <c r="R12" s="457">
        <v>7.8546954998377965</v>
      </c>
      <c r="S12" s="457">
        <v>6.2061726825321841</v>
      </c>
      <c r="T12" s="457">
        <v>5.548085789958928</v>
      </c>
      <c r="U12" s="457">
        <v>4.7780989649777332</v>
      </c>
      <c r="V12" s="457">
        <v>4.2784399296614559</v>
      </c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</row>
    <row r="13" spans="1:53" s="10" customFormat="1">
      <c r="A13" s="19" t="s">
        <v>326</v>
      </c>
      <c r="B13" s="457">
        <v>1.0174164383561641</v>
      </c>
      <c r="C13" s="457">
        <v>0.91389754098360654</v>
      </c>
      <c r="D13" s="457">
        <v>0.84600136986301377</v>
      </c>
      <c r="E13" s="457">
        <v>0.71030684931506849</v>
      </c>
      <c r="F13" s="457">
        <v>0.6306979452054795</v>
      </c>
      <c r="G13" s="457">
        <v>0.57003142076502733</v>
      </c>
      <c r="H13" s="457">
        <v>0.53182465753424646</v>
      </c>
      <c r="I13" s="457">
        <v>0.43650342465753428</v>
      </c>
      <c r="J13" s="457">
        <v>0.39321027397260278</v>
      </c>
      <c r="K13" s="457">
        <v>0.26129918032786886</v>
      </c>
      <c r="L13" s="457">
        <v>0.22619041095890413</v>
      </c>
      <c r="M13" s="457">
        <v>0.1694486301369863</v>
      </c>
      <c r="N13" s="457">
        <v>0.11898013698630137</v>
      </c>
      <c r="O13" s="457">
        <v>8.1704918032786872E-2</v>
      </c>
      <c r="P13" s="457">
        <v>7.1384931506849311E-2</v>
      </c>
      <c r="Q13" s="457">
        <v>4.8799315068493145E-2</v>
      </c>
      <c r="R13" s="457">
        <v>1.3138356164383563E-2</v>
      </c>
      <c r="S13" s="457">
        <v>0</v>
      </c>
      <c r="T13" s="457">
        <v>0</v>
      </c>
      <c r="U13" s="457">
        <v>0</v>
      </c>
      <c r="V13" s="457">
        <v>0</v>
      </c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</row>
    <row r="14" spans="1:53" s="10" customFormat="1">
      <c r="A14" s="19" t="s">
        <v>319</v>
      </c>
      <c r="B14" s="457">
        <v>41.910975244886473</v>
      </c>
      <c r="C14" s="457">
        <v>58.560508879781423</v>
      </c>
      <c r="D14" s="457">
        <v>73.242792465753411</v>
      </c>
      <c r="E14" s="457">
        <v>68.394970547945206</v>
      </c>
      <c r="F14" s="457">
        <v>60.891686301369859</v>
      </c>
      <c r="G14" s="457">
        <v>53.777882476233252</v>
      </c>
      <c r="H14" s="457">
        <v>39.686765955535591</v>
      </c>
      <c r="I14" s="457">
        <v>20.819515841387933</v>
      </c>
      <c r="J14" s="457">
        <v>14.324637250759658</v>
      </c>
      <c r="K14" s="457">
        <v>10.234931560771479</v>
      </c>
      <c r="L14" s="457">
        <v>8.0125959512116225</v>
      </c>
      <c r="M14" s="457">
        <v>6.6102433507118752</v>
      </c>
      <c r="N14" s="457">
        <v>5.5649973211190211</v>
      </c>
      <c r="O14" s="457">
        <v>5.0113521226294688</v>
      </c>
      <c r="P14" s="457">
        <v>4.1264659144559266</v>
      </c>
      <c r="Q14" s="457">
        <v>4.2526934082506287</v>
      </c>
      <c r="R14" s="457">
        <v>3.1608213293060059</v>
      </c>
      <c r="S14" s="457">
        <v>1.9302817882352754</v>
      </c>
      <c r="T14" s="457">
        <v>1.4520414064203238</v>
      </c>
      <c r="U14" s="457">
        <v>0.85215252908323136</v>
      </c>
      <c r="V14" s="457">
        <v>0.34254271822510463</v>
      </c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</row>
    <row r="15" spans="1:53" s="10" customFormat="1">
      <c r="A15" s="19" t="s">
        <v>318</v>
      </c>
      <c r="B15" s="457">
        <v>140.05772808219177</v>
      </c>
      <c r="C15" s="457">
        <v>140.19198907103825</v>
      </c>
      <c r="D15" s="457">
        <v>117.81232945205484</v>
      </c>
      <c r="E15" s="457">
        <v>121.14136301369862</v>
      </c>
      <c r="F15" s="457">
        <v>100.10497945205479</v>
      </c>
      <c r="G15" s="457">
        <v>76.382163251366137</v>
      </c>
      <c r="H15" s="457">
        <v>57.25680958904109</v>
      </c>
      <c r="I15" s="457">
        <v>43.178720547945211</v>
      </c>
      <c r="J15" s="457">
        <v>33.689349999999997</v>
      </c>
      <c r="K15" s="457">
        <v>26.636021174863387</v>
      </c>
      <c r="L15" s="457">
        <v>21.448663698630138</v>
      </c>
      <c r="M15" s="457">
        <v>17.099165068493154</v>
      </c>
      <c r="N15" s="457">
        <v>14.037004794520549</v>
      </c>
      <c r="O15" s="457">
        <v>9.9784685792349723</v>
      </c>
      <c r="P15" s="457">
        <v>7.0746095890410965</v>
      </c>
      <c r="Q15" s="457">
        <v>4.5059643835616434</v>
      </c>
      <c r="R15" s="457">
        <v>4.0206924657534246</v>
      </c>
      <c r="S15" s="457">
        <v>3.038866803278689</v>
      </c>
      <c r="T15" s="457">
        <v>0.27923219178082187</v>
      </c>
      <c r="U15" s="457">
        <v>0.25643835616438354</v>
      </c>
      <c r="V15" s="457">
        <v>0.24013698630136987</v>
      </c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</row>
    <row r="16" spans="1:53" s="7" customFormat="1">
      <c r="A16" s="19" t="s">
        <v>317</v>
      </c>
      <c r="B16" s="457">
        <v>185.13276849315068</v>
      </c>
      <c r="C16" s="457">
        <v>170.30622882513663</v>
      </c>
      <c r="D16" s="457">
        <v>156.13350410958904</v>
      </c>
      <c r="E16" s="457">
        <v>155.64318630136984</v>
      </c>
      <c r="F16" s="457">
        <v>144.03893972602739</v>
      </c>
      <c r="G16" s="457">
        <v>148.05580410210342</v>
      </c>
      <c r="H16" s="457">
        <v>122.48172433268975</v>
      </c>
      <c r="I16" s="457">
        <v>97.945060673328527</v>
      </c>
      <c r="J16" s="457">
        <v>71.851416518921738</v>
      </c>
      <c r="K16" s="457">
        <v>51.389502635544723</v>
      </c>
      <c r="L16" s="457">
        <v>32.748271345464332</v>
      </c>
      <c r="M16" s="457">
        <v>18.347422349434659</v>
      </c>
      <c r="N16" s="457">
        <v>6.7366526726427507</v>
      </c>
      <c r="O16" s="457">
        <v>4.1600257948079138</v>
      </c>
      <c r="P16" s="457">
        <v>1.9978369674671039</v>
      </c>
      <c r="Q16" s="457">
        <v>0.72000839908315628</v>
      </c>
      <c r="R16" s="457">
        <v>0.46933444295721793</v>
      </c>
      <c r="S16" s="457">
        <v>0.30593368025491846</v>
      </c>
      <c r="T16" s="457">
        <v>0.19887671346666427</v>
      </c>
      <c r="U16" s="457">
        <v>0.12999211791626478</v>
      </c>
      <c r="V16" s="457">
        <v>8.4734814661534097E-2</v>
      </c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</row>
    <row r="17" spans="1:53" s="7" customFormat="1">
      <c r="A17" s="19" t="s">
        <v>325</v>
      </c>
      <c r="B17" s="457">
        <v>18.094318493150688</v>
      </c>
      <c r="C17" s="457">
        <v>19.179665983606554</v>
      </c>
      <c r="D17" s="457">
        <v>18.333301369863008</v>
      </c>
      <c r="E17" s="457">
        <v>14.223915068493152</v>
      </c>
      <c r="F17" s="457">
        <v>11.608284246575343</v>
      </c>
      <c r="G17" s="457">
        <v>9.0725969945355196</v>
      </c>
      <c r="H17" s="457">
        <v>6.5002424657534252</v>
      </c>
      <c r="I17" s="457">
        <v>4.5138171232876703</v>
      </c>
      <c r="J17" s="457">
        <v>3.4964924657534246</v>
      </c>
      <c r="K17" s="457">
        <v>2.4655942622950819</v>
      </c>
      <c r="L17" s="457">
        <v>1.6303917808219175</v>
      </c>
      <c r="M17" s="457">
        <v>1.1876369863013698</v>
      </c>
      <c r="N17" s="457">
        <v>0.91992602739726037</v>
      </c>
      <c r="O17" s="457">
        <v>0.48015027322404374</v>
      </c>
      <c r="P17" s="457">
        <v>0.44191438356164381</v>
      </c>
      <c r="Q17" s="457">
        <v>0.39014315068493155</v>
      </c>
      <c r="R17" s="457">
        <v>0.28623424657534247</v>
      </c>
      <c r="S17" s="457">
        <v>0.21754986338797813</v>
      </c>
      <c r="T17" s="457">
        <v>9.2534246575342483E-2</v>
      </c>
      <c r="U17" s="457">
        <v>5.6465753424657532E-2</v>
      </c>
      <c r="V17" s="457">
        <v>4.8041095890410959E-2</v>
      </c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</row>
    <row r="18" spans="1:53" s="7" customFormat="1">
      <c r="A18" s="19" t="s">
        <v>321</v>
      </c>
      <c r="B18" s="457">
        <v>49.451726027397264</v>
      </c>
      <c r="C18" s="457">
        <v>53.724478029792657</v>
      </c>
      <c r="D18" s="457">
        <v>51.812928351673044</v>
      </c>
      <c r="E18" s="457">
        <v>48.471747260273965</v>
      </c>
      <c r="F18" s="457">
        <v>44.276294625053907</v>
      </c>
      <c r="G18" s="457">
        <v>39.897655455717718</v>
      </c>
      <c r="H18" s="457">
        <v>31.772495848963398</v>
      </c>
      <c r="I18" s="457">
        <v>25.097281101122277</v>
      </c>
      <c r="J18" s="457">
        <v>18.401755199604011</v>
      </c>
      <c r="K18" s="457">
        <v>14.162574719192124</v>
      </c>
      <c r="L18" s="457">
        <v>11.408408441587783</v>
      </c>
      <c r="M18" s="457">
        <v>8.9026324190867587</v>
      </c>
      <c r="N18" s="457">
        <v>6.8049547945205475</v>
      </c>
      <c r="O18" s="457">
        <v>5.608351775956284</v>
      </c>
      <c r="P18" s="457">
        <v>5.1326965753424654</v>
      </c>
      <c r="Q18" s="457">
        <v>4.3333356164383554</v>
      </c>
      <c r="R18" s="457">
        <v>3.1551815068493152</v>
      </c>
      <c r="S18" s="457">
        <v>2.5486810109289619</v>
      </c>
      <c r="T18" s="457">
        <v>2.209254109589041</v>
      </c>
      <c r="U18" s="457">
        <v>1.8080130136986299</v>
      </c>
      <c r="V18" s="457">
        <v>1.321577397260274</v>
      </c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</row>
    <row r="19" spans="1:53" s="7" customFormat="1">
      <c r="A19" s="19" t="s">
        <v>324</v>
      </c>
      <c r="B19" s="457">
        <v>5.8059630136986309</v>
      </c>
      <c r="C19" s="457">
        <v>9.3831905737704915</v>
      </c>
      <c r="D19" s="457">
        <v>13.11696006063328</v>
      </c>
      <c r="E19" s="457">
        <v>15.974755479452055</v>
      </c>
      <c r="F19" s="457">
        <v>17.464065753424656</v>
      </c>
      <c r="G19" s="457">
        <v>15.741347706557553</v>
      </c>
      <c r="H19" s="457">
        <v>14.15332356822864</v>
      </c>
      <c r="I19" s="457">
        <v>12.71441675796417</v>
      </c>
      <c r="J19" s="457">
        <v>11.441816291234263</v>
      </c>
      <c r="K19" s="457">
        <v>10.330888145341444</v>
      </c>
      <c r="L19" s="457">
        <v>9.3741817682748252</v>
      </c>
      <c r="M19" s="457">
        <v>7.6556613543882284</v>
      </c>
      <c r="N19" s="457">
        <v>4.5862157534246579</v>
      </c>
      <c r="O19" s="457">
        <v>4.1855683060109286</v>
      </c>
      <c r="P19" s="457">
        <v>3.8728561643835615</v>
      </c>
      <c r="Q19" s="457">
        <v>3.2290109589041096</v>
      </c>
      <c r="R19" s="457">
        <v>2.9336691780821922</v>
      </c>
      <c r="S19" s="457">
        <v>2.7027137978142077</v>
      </c>
      <c r="T19" s="457">
        <v>2.4924671232876707</v>
      </c>
      <c r="U19" s="457">
        <v>1.8471595890410961</v>
      </c>
      <c r="V19" s="457">
        <v>1.6520027397260273</v>
      </c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</row>
    <row r="20" spans="1:53" s="7" customFormat="1">
      <c r="A20" s="19" t="s">
        <v>156</v>
      </c>
      <c r="B20" s="457">
        <v>3.3598349315068496</v>
      </c>
      <c r="C20" s="457">
        <v>2.8521352459016391</v>
      </c>
      <c r="D20" s="457">
        <v>2.6558513698630142</v>
      </c>
      <c r="E20" s="457">
        <v>2.3420479452054792</v>
      </c>
      <c r="F20" s="457">
        <v>0.51140273972602734</v>
      </c>
      <c r="G20" s="457">
        <v>0.45485450819672141</v>
      </c>
      <c r="H20" s="457">
        <v>0.40987602739726031</v>
      </c>
      <c r="I20" s="457">
        <v>0.29282054794520546</v>
      </c>
      <c r="J20" s="457">
        <v>0</v>
      </c>
      <c r="K20" s="457">
        <v>0</v>
      </c>
      <c r="L20" s="457">
        <v>0</v>
      </c>
      <c r="M20" s="457">
        <v>0</v>
      </c>
      <c r="N20" s="457">
        <v>0</v>
      </c>
      <c r="O20" s="457">
        <v>0</v>
      </c>
      <c r="P20" s="457">
        <v>0</v>
      </c>
      <c r="Q20" s="457">
        <v>0</v>
      </c>
      <c r="R20" s="457">
        <v>0</v>
      </c>
      <c r="S20" s="457">
        <v>0</v>
      </c>
      <c r="T20" s="457">
        <v>0</v>
      </c>
      <c r="U20" s="457">
        <v>0</v>
      </c>
      <c r="V20" s="457">
        <v>0</v>
      </c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53" s="7" customFormat="1">
      <c r="A21" s="19" t="s">
        <v>323</v>
      </c>
      <c r="B21" s="457">
        <v>38.346184931506855</v>
      </c>
      <c r="C21" s="457">
        <v>40.505271174863388</v>
      </c>
      <c r="D21" s="457">
        <v>41.272922995733211</v>
      </c>
      <c r="E21" s="457">
        <v>38.038968493150676</v>
      </c>
      <c r="F21" s="457">
        <v>13.45302397260274</v>
      </c>
      <c r="G21" s="457">
        <v>8.3210616503602068</v>
      </c>
      <c r="H21" s="457">
        <v>5.5355630479107987</v>
      </c>
      <c r="I21" s="457">
        <v>5.2722291389000313</v>
      </c>
      <c r="J21" s="457">
        <v>4.8319834580164924</v>
      </c>
      <c r="K21" s="457">
        <v>4.3395537067797658</v>
      </c>
      <c r="L21" s="457">
        <v>3.7544496921991479</v>
      </c>
      <c r="M21" s="457">
        <v>2.6259938356164385</v>
      </c>
      <c r="N21" s="457">
        <v>1.978580821917808</v>
      </c>
      <c r="O21" s="457">
        <v>1.6153435792349728</v>
      </c>
      <c r="P21" s="457">
        <v>1.3360938356164385</v>
      </c>
      <c r="Q21" s="457">
        <v>1.167849315068493</v>
      </c>
      <c r="R21" s="457">
        <v>1.4641726027397259</v>
      </c>
      <c r="S21" s="457">
        <v>0.88410724043715849</v>
      </c>
      <c r="T21" s="457">
        <v>0.39533630136986303</v>
      </c>
      <c r="U21" s="457">
        <v>0.38382328767123292</v>
      </c>
      <c r="V21" s="457">
        <v>0.35288013698630138</v>
      </c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53" s="7" customFormat="1">
      <c r="A22" s="19" t="s">
        <v>329</v>
      </c>
      <c r="B22" s="458">
        <v>306</v>
      </c>
      <c r="C22" s="458">
        <v>368.61</v>
      </c>
      <c r="D22" s="458">
        <v>373.5000000000033</v>
      </c>
      <c r="E22" s="458">
        <v>355.36630136986622</v>
      </c>
      <c r="F22" s="458">
        <v>355.36630136986622</v>
      </c>
      <c r="G22" s="458">
        <v>355.36630136986622</v>
      </c>
      <c r="H22" s="458">
        <v>355.36630136986622</v>
      </c>
      <c r="I22" s="458">
        <v>355.36630136986622</v>
      </c>
      <c r="J22" s="458">
        <v>355.36630136986622</v>
      </c>
      <c r="K22" s="458">
        <v>355.36630136986622</v>
      </c>
      <c r="L22" s="458">
        <v>355.36630136986622</v>
      </c>
      <c r="M22" s="458">
        <v>355.36630136986622</v>
      </c>
      <c r="N22" s="458">
        <v>355.36630136986622</v>
      </c>
      <c r="O22" s="458">
        <v>355.36630136986622</v>
      </c>
      <c r="P22" s="458">
        <v>355.36630136986622</v>
      </c>
      <c r="Q22" s="458">
        <v>355.36630136986622</v>
      </c>
      <c r="R22" s="458">
        <v>355.36630136986622</v>
      </c>
      <c r="S22" s="458">
        <v>355.36630136986622</v>
      </c>
      <c r="T22" s="458">
        <v>355.36630136986622</v>
      </c>
      <c r="U22" s="458">
        <v>355.36630136986622</v>
      </c>
      <c r="V22" s="458">
        <v>355.36630136986622</v>
      </c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53" s="7" customFormat="1">
      <c r="A23" s="8" t="s">
        <v>330</v>
      </c>
      <c r="B23" s="459">
        <f>SUM(B7:B21)</f>
        <v>941.42077590729969</v>
      </c>
      <c r="C23" s="459">
        <f t="shared" ref="C23:V23" si="1">SUM(C7:C21)</f>
        <v>985.20066739651179</v>
      </c>
      <c r="D23" s="459">
        <f t="shared" si="1"/>
        <v>943.73584075903887</v>
      </c>
      <c r="E23" s="459">
        <f t="shared" si="1"/>
        <v>908.10492123287679</v>
      </c>
      <c r="F23" s="459">
        <f t="shared" si="1"/>
        <v>834.1582207721882</v>
      </c>
      <c r="G23" s="459">
        <f t="shared" si="1"/>
        <v>784.50275363927165</v>
      </c>
      <c r="H23" s="459">
        <f t="shared" si="1"/>
        <v>701.51168721535259</v>
      </c>
      <c r="I23" s="459">
        <f t="shared" si="1"/>
        <v>573.15826694337227</v>
      </c>
      <c r="J23" s="459">
        <f t="shared" si="1"/>
        <v>489.00383757370815</v>
      </c>
      <c r="K23" s="459">
        <f t="shared" si="1"/>
        <v>394.35302504179589</v>
      </c>
      <c r="L23" s="459">
        <f t="shared" si="1"/>
        <v>311.63109195275922</v>
      </c>
      <c r="M23" s="459">
        <f t="shared" si="1"/>
        <v>243.34489056254353</v>
      </c>
      <c r="N23" s="459">
        <f t="shared" si="1"/>
        <v>189.37348450149616</v>
      </c>
      <c r="O23" s="459">
        <f t="shared" si="1"/>
        <v>151.04985995047855</v>
      </c>
      <c r="P23" s="459">
        <f t="shared" si="1"/>
        <v>116.06900041907373</v>
      </c>
      <c r="Q23" s="459">
        <f t="shared" si="1"/>
        <v>90.234748266044903</v>
      </c>
      <c r="R23" s="459">
        <f t="shared" si="1"/>
        <v>54.021084674917461</v>
      </c>
      <c r="S23" s="459">
        <f t="shared" si="1"/>
        <v>41.643431403894546</v>
      </c>
      <c r="T23" s="459">
        <f t="shared" si="1"/>
        <v>20.453951141071158</v>
      </c>
      <c r="U23" s="459">
        <f t="shared" si="1"/>
        <v>16.625693471712374</v>
      </c>
      <c r="V23" s="459">
        <f t="shared" si="1"/>
        <v>13.841287890579746</v>
      </c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53" s="7" customFormat="1"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53" s="7" customFormat="1"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53" s="7" customFormat="1" ht="12.75">
      <c r="B26" s="84" t="s">
        <v>331</v>
      </c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53" s="7" customFormat="1"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53" s="7" customFormat="1"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53" s="7" customFormat="1"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53" s="7" customFormat="1"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53" s="7" customFormat="1"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53" s="7" customFormat="1"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23:53" s="7" customFormat="1"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23:53" s="7" customFormat="1"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23:53" s="7" customFormat="1"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23:53" s="7" customFormat="1"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</row>
    <row r="37" spans="23:53" s="7" customFormat="1"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</row>
    <row r="38" spans="23:53" s="7" customFormat="1"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23:53" s="7" customFormat="1"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23:53" s="7" customFormat="1"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</row>
    <row r="41" spans="23:53" s="7" customFormat="1"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</row>
    <row r="42" spans="23:53" s="7" customFormat="1"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</row>
    <row r="43" spans="23:53" s="7" customFormat="1"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</row>
    <row r="44" spans="23:53" s="7" customFormat="1"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</row>
    <row r="45" spans="23:53"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23:53"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23:53"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23:53"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</row>
    <row r="49" spans="23:53"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</row>
    <row r="50" spans="23:53"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</row>
    <row r="51" spans="23:53"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</row>
    <row r="52" spans="23:53"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</row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1"/>
  <sheetViews>
    <sheetView zoomScale="110" zoomScaleNormal="110" workbookViewId="0">
      <selection activeCell="A4" sqref="A4"/>
    </sheetView>
  </sheetViews>
  <sheetFormatPr baseColWidth="10" defaultRowHeight="15"/>
  <cols>
    <col min="1" max="1" width="27.1640625" style="393" customWidth="1"/>
    <col min="2" max="22" width="10.33203125" style="393" customWidth="1"/>
    <col min="23" max="16384" width="12" style="393"/>
  </cols>
  <sheetData>
    <row r="1" spans="1:22">
      <c r="A1" s="25" t="s">
        <v>300</v>
      </c>
    </row>
    <row r="2" spans="1:22">
      <c r="A2" s="158" t="s">
        <v>328</v>
      </c>
    </row>
    <row r="3" spans="1:22">
      <c r="A3" s="25" t="s">
        <v>120</v>
      </c>
    </row>
    <row r="4" spans="1:22">
      <c r="A4" s="25"/>
    </row>
    <row r="5" spans="1:22">
      <c r="A5" s="460" t="s">
        <v>332</v>
      </c>
      <c r="B5" s="461">
        <v>150000</v>
      </c>
      <c r="C5" s="461">
        <v>150000</v>
      </c>
      <c r="D5" s="461">
        <v>150000</v>
      </c>
      <c r="E5" s="461">
        <v>150000</v>
      </c>
      <c r="F5" s="461">
        <v>150000</v>
      </c>
      <c r="G5" s="461">
        <v>150000</v>
      </c>
      <c r="H5" s="461">
        <v>150000</v>
      </c>
      <c r="I5" s="461">
        <v>150000</v>
      </c>
      <c r="J5" s="461">
        <v>150000</v>
      </c>
      <c r="K5" s="461">
        <v>150000</v>
      </c>
      <c r="L5" s="461">
        <v>150000</v>
      </c>
      <c r="M5" s="461">
        <v>150000</v>
      </c>
      <c r="N5" s="461">
        <v>150000</v>
      </c>
      <c r="O5" s="461">
        <v>150000</v>
      </c>
      <c r="P5" s="461">
        <v>150000</v>
      </c>
      <c r="Q5" s="461">
        <v>150000</v>
      </c>
      <c r="R5" s="461">
        <v>150000</v>
      </c>
      <c r="S5" s="461">
        <v>150000</v>
      </c>
      <c r="T5" s="461">
        <v>150000</v>
      </c>
      <c r="U5" s="461">
        <v>150000</v>
      </c>
      <c r="V5" s="461">
        <v>150000</v>
      </c>
    </row>
    <row r="6" spans="1:22">
      <c r="A6" s="462" t="s">
        <v>333</v>
      </c>
      <c r="B6" s="461">
        <v>45000</v>
      </c>
      <c r="C6" s="461">
        <v>45000</v>
      </c>
      <c r="D6" s="461">
        <v>45000</v>
      </c>
      <c r="E6" s="461">
        <v>45000</v>
      </c>
      <c r="F6" s="461">
        <v>45000</v>
      </c>
      <c r="G6" s="461">
        <v>45000</v>
      </c>
      <c r="H6" s="461">
        <v>45000</v>
      </c>
      <c r="I6" s="461">
        <v>45000</v>
      </c>
      <c r="J6" s="461">
        <v>45000</v>
      </c>
      <c r="K6" s="461">
        <v>45000</v>
      </c>
      <c r="L6" s="461">
        <v>45000</v>
      </c>
      <c r="M6" s="461">
        <v>45000</v>
      </c>
      <c r="N6" s="461">
        <v>45000</v>
      </c>
      <c r="O6" s="461">
        <v>45000</v>
      </c>
      <c r="P6" s="461">
        <v>45000</v>
      </c>
      <c r="Q6" s="461">
        <v>45000</v>
      </c>
      <c r="R6" s="461">
        <v>45000</v>
      </c>
      <c r="S6" s="461">
        <v>45000</v>
      </c>
      <c r="T6" s="461">
        <v>45000</v>
      </c>
      <c r="U6" s="461">
        <v>45000</v>
      </c>
      <c r="V6" s="461">
        <v>45000</v>
      </c>
    </row>
    <row r="7" spans="1:22">
      <c r="A7" s="462" t="s">
        <v>334</v>
      </c>
      <c r="B7" s="461">
        <v>105000</v>
      </c>
      <c r="C7" s="461">
        <v>105000</v>
      </c>
      <c r="D7" s="461">
        <v>105000</v>
      </c>
      <c r="E7" s="461">
        <v>105000</v>
      </c>
      <c r="F7" s="461">
        <v>105000</v>
      </c>
      <c r="G7" s="461">
        <v>105000</v>
      </c>
      <c r="H7" s="461">
        <v>105000</v>
      </c>
      <c r="I7" s="461">
        <v>105000</v>
      </c>
      <c r="J7" s="461">
        <v>105000</v>
      </c>
      <c r="K7" s="461">
        <v>105000</v>
      </c>
      <c r="L7" s="461">
        <v>105000</v>
      </c>
      <c r="M7" s="461">
        <v>105000</v>
      </c>
      <c r="N7" s="461">
        <v>105000</v>
      </c>
      <c r="O7" s="461">
        <v>105000</v>
      </c>
      <c r="P7" s="461">
        <v>105000</v>
      </c>
      <c r="Q7" s="461">
        <v>105000</v>
      </c>
      <c r="R7" s="461">
        <v>105000</v>
      </c>
      <c r="S7" s="461">
        <v>105000</v>
      </c>
      <c r="T7" s="461">
        <v>105000</v>
      </c>
      <c r="U7" s="461">
        <v>105000</v>
      </c>
      <c r="V7" s="461">
        <v>105000</v>
      </c>
    </row>
    <row r="8" spans="1:22">
      <c r="A8" s="462"/>
      <c r="B8" s="462"/>
      <c r="C8" s="462"/>
      <c r="D8" s="462"/>
      <c r="E8" s="462"/>
      <c r="F8" s="462"/>
      <c r="G8" s="462"/>
      <c r="H8" s="462"/>
      <c r="I8" s="462"/>
      <c r="J8" s="462"/>
      <c r="K8" s="462"/>
      <c r="L8" s="462"/>
      <c r="M8" s="462"/>
      <c r="N8" s="462"/>
      <c r="O8" s="462"/>
      <c r="P8" s="462"/>
      <c r="Q8" s="462"/>
      <c r="R8" s="462"/>
      <c r="S8" s="462"/>
      <c r="T8" s="462"/>
      <c r="U8" s="462"/>
      <c r="V8" s="396"/>
    </row>
    <row r="9" spans="1:22">
      <c r="A9" s="462"/>
      <c r="B9" s="462"/>
      <c r="C9" s="462"/>
      <c r="D9" s="462"/>
      <c r="E9" s="462"/>
      <c r="F9" s="462"/>
      <c r="G9" s="462"/>
      <c r="H9" s="462"/>
      <c r="I9" s="462"/>
      <c r="J9" s="462"/>
      <c r="K9" s="462"/>
      <c r="L9" s="462"/>
      <c r="M9" s="462"/>
      <c r="N9" s="462"/>
      <c r="O9" s="462"/>
      <c r="P9" s="462"/>
      <c r="Q9" s="462"/>
      <c r="R9" s="462"/>
      <c r="S9" s="462"/>
      <c r="T9" s="462"/>
      <c r="U9" s="462"/>
      <c r="V9" s="396"/>
    </row>
    <row r="10" spans="1:22">
      <c r="A10" s="395"/>
      <c r="B10" s="463">
        <v>2018</v>
      </c>
      <c r="C10" s="463">
        <f>B10+1</f>
        <v>2019</v>
      </c>
      <c r="D10" s="463">
        <f t="shared" ref="D10:V10" si="0">C10+1</f>
        <v>2020</v>
      </c>
      <c r="E10" s="463">
        <f t="shared" si="0"/>
        <v>2021</v>
      </c>
      <c r="F10" s="463">
        <f t="shared" si="0"/>
        <v>2022</v>
      </c>
      <c r="G10" s="463">
        <f t="shared" si="0"/>
        <v>2023</v>
      </c>
      <c r="H10" s="463">
        <f t="shared" si="0"/>
        <v>2024</v>
      </c>
      <c r="I10" s="463">
        <f t="shared" si="0"/>
        <v>2025</v>
      </c>
      <c r="J10" s="463">
        <f t="shared" si="0"/>
        <v>2026</v>
      </c>
      <c r="K10" s="463">
        <f t="shared" si="0"/>
        <v>2027</v>
      </c>
      <c r="L10" s="463">
        <f t="shared" si="0"/>
        <v>2028</v>
      </c>
      <c r="M10" s="463">
        <f t="shared" si="0"/>
        <v>2029</v>
      </c>
      <c r="N10" s="463">
        <f t="shared" si="0"/>
        <v>2030</v>
      </c>
      <c r="O10" s="463">
        <f t="shared" si="0"/>
        <v>2031</v>
      </c>
      <c r="P10" s="463">
        <f t="shared" si="0"/>
        <v>2032</v>
      </c>
      <c r="Q10" s="463">
        <f t="shared" si="0"/>
        <v>2033</v>
      </c>
      <c r="R10" s="463">
        <f t="shared" si="0"/>
        <v>2034</v>
      </c>
      <c r="S10" s="463">
        <f t="shared" si="0"/>
        <v>2035</v>
      </c>
      <c r="T10" s="463">
        <f t="shared" si="0"/>
        <v>2036</v>
      </c>
      <c r="U10" s="463">
        <f>T10+1</f>
        <v>2037</v>
      </c>
      <c r="V10" s="463">
        <f t="shared" si="0"/>
        <v>2038</v>
      </c>
    </row>
    <row r="11" spans="1:22">
      <c r="A11" s="464" t="s">
        <v>335</v>
      </c>
      <c r="B11" s="465">
        <v>45000</v>
      </c>
      <c r="C11" s="465">
        <v>45000</v>
      </c>
      <c r="D11" s="465">
        <v>45000</v>
      </c>
      <c r="E11" s="465">
        <v>45000</v>
      </c>
      <c r="F11" s="465">
        <v>45000</v>
      </c>
      <c r="G11" s="465">
        <v>45000</v>
      </c>
      <c r="H11" s="465">
        <v>45000</v>
      </c>
      <c r="I11" s="465">
        <v>45000</v>
      </c>
      <c r="J11" s="465">
        <v>42775.586991635544</v>
      </c>
      <c r="K11" s="465">
        <v>13234.758651256199</v>
      </c>
      <c r="L11" s="465">
        <v>2694.3834736496165</v>
      </c>
      <c r="M11" s="465">
        <v>169.44863013698631</v>
      </c>
      <c r="N11" s="465">
        <v>118.98013698630137</v>
      </c>
      <c r="O11" s="465">
        <v>81.704918032786878</v>
      </c>
      <c r="P11" s="465">
        <v>71.384931506849313</v>
      </c>
      <c r="Q11" s="465">
        <v>48.799315068493144</v>
      </c>
      <c r="R11" s="465">
        <v>13.138356164383563</v>
      </c>
      <c r="S11" s="465">
        <v>0</v>
      </c>
      <c r="T11" s="465">
        <v>0</v>
      </c>
      <c r="U11" s="465">
        <v>0</v>
      </c>
      <c r="V11" s="465">
        <v>0</v>
      </c>
    </row>
    <row r="12" spans="1:22">
      <c r="A12" s="466" t="s">
        <v>336</v>
      </c>
      <c r="B12" s="467">
        <v>105000</v>
      </c>
      <c r="C12" s="467">
        <v>105000</v>
      </c>
      <c r="D12" s="467">
        <v>105000</v>
      </c>
      <c r="E12" s="467">
        <v>105000</v>
      </c>
      <c r="F12" s="467">
        <v>105000</v>
      </c>
      <c r="G12" s="467">
        <v>105000</v>
      </c>
      <c r="H12" s="467">
        <v>105000</v>
      </c>
      <c r="I12" s="467">
        <v>105000</v>
      </c>
      <c r="J12" s="467">
        <v>105000</v>
      </c>
      <c r="K12" s="467">
        <v>105000</v>
      </c>
      <c r="L12" s="467">
        <v>105000</v>
      </c>
      <c r="M12" s="467">
        <v>105000</v>
      </c>
      <c r="N12" s="467">
        <v>69384.073885267688</v>
      </c>
      <c r="O12" s="467">
        <v>46230.320893346783</v>
      </c>
      <c r="P12" s="467">
        <v>27113.265900440179</v>
      </c>
      <c r="Q12" s="467">
        <v>6880.9205998533198</v>
      </c>
      <c r="R12" s="467">
        <v>0</v>
      </c>
      <c r="S12" s="467">
        <v>0</v>
      </c>
      <c r="T12" s="467">
        <v>0</v>
      </c>
      <c r="U12" s="467">
        <v>0</v>
      </c>
      <c r="V12" s="467">
        <v>0</v>
      </c>
    </row>
    <row r="13" spans="1:22">
      <c r="A13" s="466" t="s">
        <v>337</v>
      </c>
      <c r="B13" s="467">
        <v>0</v>
      </c>
      <c r="C13" s="467">
        <v>0</v>
      </c>
      <c r="D13" s="467">
        <v>0</v>
      </c>
      <c r="E13" s="467">
        <v>0</v>
      </c>
      <c r="F13" s="467">
        <v>0</v>
      </c>
      <c r="G13" s="467">
        <v>0</v>
      </c>
      <c r="H13" s="467">
        <v>0</v>
      </c>
      <c r="I13" s="467">
        <v>0</v>
      </c>
      <c r="J13" s="467">
        <v>2224.4130083644559</v>
      </c>
      <c r="K13" s="467">
        <v>11353.963779691463</v>
      </c>
      <c r="L13" s="467">
        <v>8815.3809837326171</v>
      </c>
      <c r="M13" s="467">
        <v>7189.3151088186205</v>
      </c>
      <c r="N13" s="467">
        <v>5981.5570493420119</v>
      </c>
      <c r="O13" s="467">
        <v>5311.0075707634551</v>
      </c>
      <c r="P13" s="467">
        <v>4341.4364082523489</v>
      </c>
      <c r="Q13" s="467">
        <v>4407.757761397389</v>
      </c>
      <c r="R13" s="467">
        <v>3272.3680657848749</v>
      </c>
      <c r="S13" s="467">
        <v>2010.5237920651944</v>
      </c>
      <c r="T13" s="467">
        <v>1509.6063974590288</v>
      </c>
      <c r="U13" s="467">
        <v>893.67580021535753</v>
      </c>
      <c r="V13" s="467">
        <v>372.41280305583405</v>
      </c>
    </row>
    <row r="14" spans="1:22">
      <c r="A14" s="466" t="s">
        <v>338</v>
      </c>
      <c r="B14" s="467">
        <v>0</v>
      </c>
      <c r="C14" s="467">
        <v>0</v>
      </c>
      <c r="D14" s="467">
        <v>0</v>
      </c>
      <c r="E14" s="467">
        <v>0</v>
      </c>
      <c r="F14" s="467">
        <v>0</v>
      </c>
      <c r="G14" s="467">
        <v>0</v>
      </c>
      <c r="H14" s="467">
        <v>0</v>
      </c>
      <c r="I14" s="467">
        <v>0</v>
      </c>
      <c r="J14" s="467">
        <v>0</v>
      </c>
      <c r="K14" s="467">
        <v>20411.277569052341</v>
      </c>
      <c r="L14" s="467">
        <v>33490.235542617767</v>
      </c>
      <c r="M14" s="467">
        <v>37641.236261044396</v>
      </c>
      <c r="N14" s="467">
        <v>38899.462813671693</v>
      </c>
      <c r="O14" s="467">
        <v>39607.287511203758</v>
      </c>
      <c r="P14" s="467">
        <v>40587.178660240803</v>
      </c>
      <c r="Q14" s="467">
        <v>40543.442923534116</v>
      </c>
      <c r="R14" s="467">
        <v>41714.493578050744</v>
      </c>
      <c r="S14" s="467">
        <v>42989.476207934807</v>
      </c>
      <c r="T14" s="467">
        <v>43490.393602540971</v>
      </c>
      <c r="U14" s="467">
        <v>44106.324199784642</v>
      </c>
      <c r="V14" s="467">
        <v>44627.587196944165</v>
      </c>
    </row>
    <row r="15" spans="1:22">
      <c r="A15" s="394" t="s">
        <v>339</v>
      </c>
      <c r="B15" s="468">
        <v>0</v>
      </c>
      <c r="C15" s="468">
        <v>0</v>
      </c>
      <c r="D15" s="468">
        <v>0</v>
      </c>
      <c r="E15" s="468">
        <v>0</v>
      </c>
      <c r="F15" s="468">
        <v>0</v>
      </c>
      <c r="G15" s="468">
        <v>0</v>
      </c>
      <c r="H15" s="468">
        <v>0</v>
      </c>
      <c r="I15" s="468">
        <v>0</v>
      </c>
      <c r="J15" s="468">
        <v>0</v>
      </c>
      <c r="K15" s="468">
        <v>0</v>
      </c>
      <c r="L15" s="468">
        <v>0</v>
      </c>
      <c r="M15" s="468">
        <v>0</v>
      </c>
      <c r="N15" s="468">
        <v>35615.926114732312</v>
      </c>
      <c r="O15" s="468">
        <v>58769.679106653217</v>
      </c>
      <c r="P15" s="468">
        <v>77886.734099559821</v>
      </c>
      <c r="Q15" s="468">
        <v>98119.079400146686</v>
      </c>
      <c r="R15" s="468">
        <v>105000</v>
      </c>
      <c r="S15" s="468">
        <v>105000</v>
      </c>
      <c r="T15" s="468">
        <v>105000</v>
      </c>
      <c r="U15" s="468">
        <v>105000</v>
      </c>
      <c r="V15" s="468">
        <v>105000</v>
      </c>
    </row>
    <row r="16" spans="1:22">
      <c r="B16" s="469"/>
    </row>
    <row r="17" spans="1:1">
      <c r="A17" s="38" t="s">
        <v>340</v>
      </c>
    </row>
    <row r="39" spans="2:26">
      <c r="B39" s="470"/>
      <c r="D39" s="469"/>
      <c r="E39" s="469"/>
      <c r="F39" s="469"/>
      <c r="G39" s="469"/>
      <c r="H39" s="469"/>
      <c r="I39" s="469"/>
      <c r="J39" s="469"/>
      <c r="K39" s="469"/>
      <c r="L39" s="469"/>
      <c r="M39" s="469"/>
      <c r="N39" s="469"/>
      <c r="O39" s="469"/>
      <c r="P39" s="469"/>
      <c r="Q39" s="469"/>
      <c r="R39" s="469"/>
      <c r="S39" s="469"/>
      <c r="T39" s="469"/>
      <c r="U39" s="469"/>
      <c r="V39" s="469"/>
      <c r="W39" s="469"/>
      <c r="X39" s="469"/>
      <c r="Y39" s="469"/>
      <c r="Z39" s="469"/>
    </row>
    <row r="40" spans="2:26">
      <c r="B40" s="470"/>
      <c r="D40" s="469"/>
      <c r="E40" s="469"/>
      <c r="F40" s="469"/>
      <c r="G40" s="469"/>
      <c r="H40" s="469"/>
      <c r="I40" s="469"/>
      <c r="J40" s="469"/>
      <c r="K40" s="469"/>
      <c r="L40" s="469"/>
      <c r="M40" s="469"/>
      <c r="N40" s="469"/>
      <c r="O40" s="469"/>
      <c r="P40" s="469"/>
      <c r="Q40" s="469"/>
      <c r="R40" s="469"/>
      <c r="S40" s="469"/>
      <c r="T40" s="469"/>
      <c r="U40" s="469"/>
      <c r="V40" s="469"/>
      <c r="W40" s="469"/>
      <c r="X40" s="469"/>
      <c r="Y40" s="469"/>
      <c r="Z40" s="469"/>
    </row>
    <row r="41" spans="2:26">
      <c r="B41" s="470"/>
      <c r="D41" s="469"/>
      <c r="E41" s="469"/>
      <c r="F41" s="469"/>
      <c r="G41" s="469"/>
      <c r="H41" s="469"/>
      <c r="I41" s="469"/>
      <c r="J41" s="469"/>
      <c r="K41" s="469"/>
      <c r="L41" s="469"/>
      <c r="M41" s="469"/>
      <c r="N41" s="469"/>
      <c r="O41" s="469"/>
      <c r="P41" s="469"/>
      <c r="Q41" s="469"/>
      <c r="R41" s="469"/>
      <c r="S41" s="469"/>
      <c r="T41" s="469"/>
      <c r="U41" s="469"/>
      <c r="V41" s="469"/>
      <c r="W41" s="469"/>
      <c r="X41" s="469"/>
      <c r="Y41" s="469"/>
      <c r="Z41" s="469"/>
    </row>
    <row r="42" spans="2:26">
      <c r="B42" s="470"/>
      <c r="D42" s="469"/>
      <c r="E42" s="469"/>
      <c r="F42" s="469"/>
      <c r="G42" s="469"/>
      <c r="H42" s="469"/>
      <c r="I42" s="469"/>
      <c r="J42" s="469"/>
      <c r="K42" s="469"/>
      <c r="L42" s="469"/>
      <c r="M42" s="469"/>
      <c r="N42" s="469"/>
      <c r="O42" s="469"/>
      <c r="P42" s="469"/>
      <c r="Q42" s="469"/>
      <c r="R42" s="469"/>
      <c r="S42" s="469"/>
      <c r="T42" s="469"/>
      <c r="U42" s="469"/>
      <c r="V42" s="469"/>
      <c r="W42" s="469"/>
      <c r="X42" s="469"/>
      <c r="Y42" s="469"/>
      <c r="Z42" s="469"/>
    </row>
    <row r="43" spans="2:26">
      <c r="B43" s="470"/>
      <c r="D43" s="469"/>
      <c r="E43" s="469"/>
      <c r="F43" s="469"/>
      <c r="G43" s="469"/>
      <c r="H43" s="469"/>
      <c r="I43" s="469"/>
      <c r="J43" s="469"/>
      <c r="K43" s="469"/>
      <c r="L43" s="469"/>
      <c r="M43" s="469"/>
      <c r="N43" s="469"/>
      <c r="O43" s="469"/>
      <c r="P43" s="469"/>
      <c r="Q43" s="469"/>
      <c r="R43" s="469"/>
      <c r="S43" s="469"/>
      <c r="T43" s="469"/>
      <c r="U43" s="469"/>
      <c r="V43" s="469"/>
      <c r="W43" s="469"/>
      <c r="X43" s="469"/>
      <c r="Y43" s="469"/>
      <c r="Z43" s="469"/>
    </row>
    <row r="44" spans="2:26">
      <c r="B44" s="471"/>
      <c r="C44" s="469"/>
      <c r="D44" s="469"/>
      <c r="E44" s="469"/>
      <c r="F44" s="469"/>
      <c r="G44" s="469"/>
      <c r="H44" s="469"/>
      <c r="I44" s="469"/>
      <c r="J44" s="469"/>
      <c r="K44" s="469"/>
      <c r="L44" s="469"/>
      <c r="M44" s="469"/>
      <c r="N44" s="469"/>
      <c r="O44" s="469"/>
      <c r="P44" s="469"/>
      <c r="Q44" s="469"/>
      <c r="R44" s="469"/>
      <c r="S44" s="469"/>
      <c r="T44" s="469"/>
      <c r="U44" s="469"/>
      <c r="V44" s="469"/>
      <c r="W44" s="469"/>
      <c r="X44" s="469"/>
      <c r="Y44" s="469"/>
      <c r="Z44" s="469"/>
    </row>
    <row r="47" spans="2:26">
      <c r="M47" s="472"/>
    </row>
    <row r="50" spans="2:29">
      <c r="B50" s="473"/>
      <c r="C50" s="473"/>
      <c r="D50" s="473"/>
      <c r="E50" s="473"/>
      <c r="Z50" s="473"/>
      <c r="AA50" s="473"/>
      <c r="AB50" s="473"/>
      <c r="AC50" s="473"/>
    </row>
    <row r="51" spans="2:29">
      <c r="B51" s="469"/>
      <c r="C51" s="469"/>
      <c r="D51" s="469"/>
      <c r="E51" s="469"/>
      <c r="R51" s="473"/>
      <c r="S51" s="473"/>
      <c r="T51" s="473"/>
      <c r="U51" s="473"/>
      <c r="Z51" s="469"/>
      <c r="AA51" s="469"/>
      <c r="AB51" s="469"/>
      <c r="AC51" s="469"/>
    </row>
    <row r="52" spans="2:29">
      <c r="B52" s="469"/>
      <c r="C52" s="469"/>
      <c r="D52" s="469"/>
      <c r="E52" s="469"/>
      <c r="R52" s="469"/>
      <c r="S52" s="469"/>
      <c r="T52" s="469"/>
      <c r="U52" s="469"/>
      <c r="Z52" s="469"/>
      <c r="AA52" s="469"/>
      <c r="AB52" s="469"/>
      <c r="AC52" s="469"/>
    </row>
    <row r="53" spans="2:29">
      <c r="B53" s="469"/>
      <c r="C53" s="469"/>
      <c r="D53" s="469"/>
      <c r="E53" s="469"/>
      <c r="R53" s="469"/>
      <c r="S53" s="469"/>
      <c r="T53" s="469"/>
      <c r="U53" s="469"/>
      <c r="Z53" s="469"/>
      <c r="AA53" s="469"/>
      <c r="AB53" s="469"/>
      <c r="AC53" s="469"/>
    </row>
    <row r="54" spans="2:29">
      <c r="B54" s="469"/>
      <c r="C54" s="469"/>
      <c r="D54" s="469"/>
      <c r="E54" s="469"/>
      <c r="R54" s="469"/>
      <c r="S54" s="469"/>
      <c r="T54" s="469"/>
      <c r="U54" s="469"/>
      <c r="Z54" s="469"/>
      <c r="AA54" s="469"/>
      <c r="AB54" s="469"/>
      <c r="AC54" s="469"/>
    </row>
    <row r="55" spans="2:29">
      <c r="B55" s="469"/>
      <c r="C55" s="469"/>
      <c r="D55" s="469"/>
      <c r="E55" s="469"/>
      <c r="R55" s="469"/>
      <c r="S55" s="469"/>
      <c r="T55" s="469"/>
      <c r="U55" s="469"/>
      <c r="Z55" s="469"/>
      <c r="AA55" s="469"/>
      <c r="AB55" s="469"/>
      <c r="AC55" s="469"/>
    </row>
    <row r="56" spans="2:29">
      <c r="B56" s="469"/>
      <c r="C56" s="469"/>
      <c r="D56" s="469"/>
      <c r="E56" s="469"/>
      <c r="R56" s="469"/>
      <c r="S56" s="469"/>
      <c r="T56" s="469"/>
      <c r="U56" s="469"/>
      <c r="Z56" s="469"/>
      <c r="AA56" s="469"/>
      <c r="AB56" s="469"/>
      <c r="AC56" s="469"/>
    </row>
    <row r="57" spans="2:29">
      <c r="B57" s="469"/>
      <c r="C57" s="469"/>
      <c r="D57" s="469"/>
      <c r="E57" s="469"/>
      <c r="R57" s="469"/>
      <c r="S57" s="469"/>
      <c r="T57" s="469"/>
      <c r="U57" s="469"/>
      <c r="Z57" s="469"/>
      <c r="AA57" s="469"/>
      <c r="AB57" s="469"/>
      <c r="AC57" s="469"/>
    </row>
    <row r="58" spans="2:29">
      <c r="B58" s="469"/>
      <c r="C58" s="469"/>
      <c r="D58" s="469"/>
      <c r="E58" s="469"/>
      <c r="R58" s="469"/>
      <c r="S58" s="469"/>
      <c r="T58" s="469"/>
      <c r="U58" s="469"/>
      <c r="Z58" s="469"/>
      <c r="AA58" s="469"/>
      <c r="AB58" s="469"/>
      <c r="AC58" s="469"/>
    </row>
    <row r="59" spans="2:29">
      <c r="B59" s="469"/>
      <c r="C59" s="469"/>
      <c r="D59" s="469"/>
      <c r="E59" s="469"/>
      <c r="R59" s="469"/>
      <c r="S59" s="469"/>
      <c r="T59" s="469"/>
      <c r="U59" s="469"/>
      <c r="Z59" s="469"/>
      <c r="AA59" s="469"/>
      <c r="AB59" s="469"/>
      <c r="AC59" s="469"/>
    </row>
    <row r="60" spans="2:29">
      <c r="B60" s="469"/>
      <c r="C60" s="469"/>
      <c r="D60" s="469"/>
      <c r="E60" s="469"/>
      <c r="R60" s="469"/>
      <c r="S60" s="469"/>
      <c r="T60" s="469"/>
      <c r="U60" s="469"/>
      <c r="Z60" s="469"/>
      <c r="AA60" s="469"/>
      <c r="AB60" s="469"/>
      <c r="AC60" s="469"/>
    </row>
    <row r="61" spans="2:29">
      <c r="B61" s="469"/>
      <c r="C61" s="469"/>
      <c r="D61" s="469"/>
      <c r="E61" s="469"/>
      <c r="R61" s="469"/>
      <c r="S61" s="469"/>
      <c r="T61" s="469"/>
      <c r="U61" s="469"/>
      <c r="Z61" s="469"/>
      <c r="AA61" s="469"/>
      <c r="AB61" s="469"/>
      <c r="AC61" s="469"/>
    </row>
    <row r="62" spans="2:29">
      <c r="B62" s="469"/>
      <c r="C62" s="469"/>
      <c r="D62" s="469"/>
      <c r="E62" s="469"/>
      <c r="R62" s="469"/>
      <c r="S62" s="469"/>
      <c r="T62" s="469"/>
      <c r="U62" s="469"/>
      <c r="Z62" s="469"/>
      <c r="AA62" s="469"/>
      <c r="AB62" s="469"/>
      <c r="AC62" s="469"/>
    </row>
    <row r="63" spans="2:29">
      <c r="B63" s="469"/>
      <c r="C63" s="469"/>
      <c r="D63" s="469"/>
      <c r="E63" s="469"/>
      <c r="R63" s="469"/>
      <c r="S63" s="469"/>
      <c r="T63" s="469"/>
      <c r="U63" s="469"/>
      <c r="Z63" s="469"/>
      <c r="AA63" s="469"/>
      <c r="AB63" s="469"/>
      <c r="AC63" s="469"/>
    </row>
    <row r="64" spans="2:29">
      <c r="B64" s="469"/>
      <c r="C64" s="469"/>
      <c r="D64" s="469"/>
      <c r="E64" s="469"/>
      <c r="R64" s="469"/>
      <c r="S64" s="469"/>
      <c r="T64" s="469"/>
      <c r="U64" s="469"/>
      <c r="Z64" s="469"/>
      <c r="AA64" s="469"/>
      <c r="AB64" s="469"/>
      <c r="AC64" s="469"/>
    </row>
    <row r="65" spans="2:29">
      <c r="B65" s="469"/>
      <c r="C65" s="469"/>
      <c r="D65" s="469"/>
      <c r="E65" s="469"/>
      <c r="R65" s="469"/>
      <c r="S65" s="469"/>
      <c r="T65" s="469"/>
      <c r="U65" s="469"/>
      <c r="Z65" s="469"/>
      <c r="AA65" s="469"/>
      <c r="AB65" s="469"/>
      <c r="AC65" s="469"/>
    </row>
    <row r="66" spans="2:29">
      <c r="B66" s="469"/>
      <c r="C66" s="469"/>
      <c r="D66" s="469"/>
      <c r="E66" s="469"/>
      <c r="R66" s="469"/>
      <c r="S66" s="469"/>
      <c r="T66" s="469"/>
      <c r="U66" s="469"/>
      <c r="Z66" s="469"/>
      <c r="AA66" s="469"/>
      <c r="AB66" s="469"/>
      <c r="AC66" s="469"/>
    </row>
    <row r="67" spans="2:29">
      <c r="B67" s="469"/>
      <c r="C67" s="469"/>
      <c r="D67" s="469"/>
      <c r="E67" s="469"/>
      <c r="R67" s="469"/>
      <c r="S67" s="469"/>
      <c r="T67" s="469"/>
      <c r="U67" s="469"/>
      <c r="Z67" s="469"/>
      <c r="AA67" s="469"/>
      <c r="AB67" s="469"/>
      <c r="AC67" s="469"/>
    </row>
    <row r="68" spans="2:29">
      <c r="B68" s="469"/>
      <c r="C68" s="469"/>
      <c r="D68" s="469"/>
      <c r="E68" s="469"/>
      <c r="R68" s="469"/>
      <c r="S68" s="469"/>
      <c r="T68" s="469"/>
      <c r="U68" s="469"/>
      <c r="Z68" s="469"/>
      <c r="AA68" s="469"/>
      <c r="AB68" s="469"/>
      <c r="AC68" s="469"/>
    </row>
    <row r="69" spans="2:29">
      <c r="B69" s="469"/>
      <c r="C69" s="469"/>
      <c r="D69" s="469"/>
      <c r="E69" s="469"/>
      <c r="R69" s="469"/>
      <c r="S69" s="469"/>
      <c r="T69" s="469"/>
      <c r="U69" s="469"/>
      <c r="Z69" s="469"/>
      <c r="AA69" s="469"/>
      <c r="AB69" s="469"/>
      <c r="AC69" s="469"/>
    </row>
    <row r="70" spans="2:29">
      <c r="B70" s="469"/>
      <c r="C70" s="469"/>
      <c r="D70" s="469"/>
      <c r="E70" s="469"/>
      <c r="R70" s="469"/>
      <c r="S70" s="469"/>
      <c r="T70" s="469"/>
      <c r="U70" s="469"/>
      <c r="Z70" s="469"/>
      <c r="AA70" s="469"/>
      <c r="AB70" s="469"/>
      <c r="AC70" s="469"/>
    </row>
    <row r="71" spans="2:29">
      <c r="R71" s="469"/>
      <c r="S71" s="469"/>
      <c r="T71" s="469"/>
      <c r="U71" s="469"/>
    </row>
  </sheetData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8"/>
  <sheetViews>
    <sheetView zoomScale="110" zoomScaleNormal="110" workbookViewId="0">
      <selection activeCell="A4" sqref="A4"/>
    </sheetView>
  </sheetViews>
  <sheetFormatPr baseColWidth="10" defaultRowHeight="15"/>
  <cols>
    <col min="1" max="1" width="27.1640625" style="474" customWidth="1"/>
    <col min="2" max="22" width="10.33203125" style="474" customWidth="1"/>
    <col min="23" max="16384" width="12" style="474"/>
  </cols>
  <sheetData>
    <row r="1" spans="1:32">
      <c r="A1" s="25" t="s">
        <v>300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</row>
    <row r="2" spans="1:32">
      <c r="A2" s="158" t="s">
        <v>328</v>
      </c>
      <c r="B2" s="393"/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</row>
    <row r="3" spans="1:32">
      <c r="A3" s="25" t="s">
        <v>120</v>
      </c>
      <c r="B3" s="393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  <c r="U3" s="393"/>
      <c r="V3" s="393"/>
      <c r="W3" s="393"/>
      <c r="X3" s="393"/>
      <c r="Y3" s="393"/>
      <c r="Z3" s="393"/>
      <c r="AA3" s="393"/>
      <c r="AB3" s="393"/>
      <c r="AC3" s="393"/>
      <c r="AD3" s="393"/>
      <c r="AE3" s="393"/>
      <c r="AF3" s="393"/>
    </row>
    <row r="4" spans="1:32">
      <c r="A4" s="25"/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  <c r="U4" s="393"/>
      <c r="V4" s="393"/>
      <c r="W4" s="393"/>
      <c r="X4" s="393"/>
      <c r="Y4" s="393"/>
      <c r="Z4" s="393"/>
      <c r="AA4" s="393"/>
      <c r="AB4" s="393"/>
      <c r="AC4" s="393"/>
      <c r="AD4" s="393"/>
      <c r="AE4" s="393"/>
      <c r="AF4" s="393"/>
    </row>
    <row r="5" spans="1:32">
      <c r="A5" s="460" t="s">
        <v>332</v>
      </c>
      <c r="B5" s="461">
        <f>'5-7'!B5</f>
        <v>150000</v>
      </c>
      <c r="C5" s="461">
        <f>'5-7'!C5</f>
        <v>150000</v>
      </c>
      <c r="D5" s="461">
        <f>'5-7'!D5</f>
        <v>150000</v>
      </c>
      <c r="E5" s="461">
        <f>'5-7'!E5</f>
        <v>150000</v>
      </c>
      <c r="F5" s="461">
        <f>'5-7'!F5</f>
        <v>150000</v>
      </c>
      <c r="G5" s="461">
        <f>'5-7'!G5</f>
        <v>150000</v>
      </c>
      <c r="H5" s="461">
        <f>'5-7'!H5</f>
        <v>150000</v>
      </c>
      <c r="I5" s="461">
        <f>'5-7'!I5</f>
        <v>150000</v>
      </c>
      <c r="J5" s="461">
        <f>'5-7'!J5</f>
        <v>150000</v>
      </c>
      <c r="K5" s="461">
        <f>'5-7'!K5</f>
        <v>150000</v>
      </c>
      <c r="L5" s="461">
        <f>'5-7'!L5</f>
        <v>150000</v>
      </c>
      <c r="M5" s="461">
        <f>'5-7'!M5</f>
        <v>150000</v>
      </c>
      <c r="N5" s="461">
        <f>'5-7'!N5</f>
        <v>150000</v>
      </c>
      <c r="O5" s="461">
        <f>'5-7'!O5</f>
        <v>150000</v>
      </c>
      <c r="P5" s="461">
        <f>'5-7'!P5</f>
        <v>150000</v>
      </c>
      <c r="Q5" s="461">
        <f>'5-7'!Q5</f>
        <v>150000</v>
      </c>
      <c r="R5" s="461">
        <f>'5-7'!R5</f>
        <v>150000</v>
      </c>
      <c r="S5" s="461">
        <f>'5-7'!S5</f>
        <v>150000</v>
      </c>
      <c r="T5" s="461">
        <f>'5-7'!T5</f>
        <v>150000</v>
      </c>
      <c r="U5" s="461">
        <f>'5-7'!U5</f>
        <v>150000</v>
      </c>
      <c r="V5" s="461">
        <f>'5-7'!V5</f>
        <v>150000</v>
      </c>
      <c r="W5" s="393"/>
      <c r="X5" s="393"/>
      <c r="Y5" s="393"/>
      <c r="Z5" s="393"/>
      <c r="AA5" s="393"/>
      <c r="AB5" s="393"/>
      <c r="AC5" s="393"/>
      <c r="AD5" s="393"/>
      <c r="AE5" s="393"/>
      <c r="AF5" s="393"/>
    </row>
    <row r="6" spans="1:32">
      <c r="A6" s="462" t="s">
        <v>333</v>
      </c>
      <c r="B6" s="461">
        <f>'5-7'!B6</f>
        <v>45000</v>
      </c>
      <c r="C6" s="461">
        <f>'5-7'!C6</f>
        <v>45000</v>
      </c>
      <c r="D6" s="461">
        <f>'5-7'!D6</f>
        <v>45000</v>
      </c>
      <c r="E6" s="461">
        <f>'5-7'!E6</f>
        <v>45000</v>
      </c>
      <c r="F6" s="461">
        <f>'5-7'!F6</f>
        <v>45000</v>
      </c>
      <c r="G6" s="461">
        <f>'5-7'!G6</f>
        <v>45000</v>
      </c>
      <c r="H6" s="461">
        <f>'5-7'!H6</f>
        <v>45000</v>
      </c>
      <c r="I6" s="461">
        <f>'5-7'!I6</f>
        <v>45000</v>
      </c>
      <c r="J6" s="461">
        <f>'5-7'!J6</f>
        <v>45000</v>
      </c>
      <c r="K6" s="461">
        <f>'5-7'!K6</f>
        <v>45000</v>
      </c>
      <c r="L6" s="461">
        <f>'5-7'!L6</f>
        <v>45000</v>
      </c>
      <c r="M6" s="461">
        <f>'5-7'!M6</f>
        <v>45000</v>
      </c>
      <c r="N6" s="461">
        <f>'5-7'!N6</f>
        <v>45000</v>
      </c>
      <c r="O6" s="461">
        <f>'5-7'!O6</f>
        <v>45000</v>
      </c>
      <c r="P6" s="461">
        <f>'5-7'!P6</f>
        <v>45000</v>
      </c>
      <c r="Q6" s="461">
        <f>'5-7'!Q6</f>
        <v>45000</v>
      </c>
      <c r="R6" s="461">
        <f>'5-7'!R6</f>
        <v>45000</v>
      </c>
      <c r="S6" s="461">
        <f>'5-7'!S6</f>
        <v>45000</v>
      </c>
      <c r="T6" s="461">
        <f>'5-7'!T6</f>
        <v>45000</v>
      </c>
      <c r="U6" s="461">
        <f>'5-7'!U6</f>
        <v>45000</v>
      </c>
      <c r="V6" s="461">
        <f>'5-7'!V6</f>
        <v>45000</v>
      </c>
      <c r="W6" s="393"/>
      <c r="X6" s="393"/>
      <c r="Y6" s="393"/>
      <c r="Z6" s="393"/>
      <c r="AA6" s="393"/>
      <c r="AB6" s="393"/>
      <c r="AC6" s="393"/>
      <c r="AD6" s="393"/>
      <c r="AE6" s="393"/>
      <c r="AF6" s="393"/>
    </row>
    <row r="7" spans="1:32">
      <c r="A7" s="462" t="s">
        <v>334</v>
      </c>
      <c r="B7" s="461">
        <f>'5-7'!B7</f>
        <v>105000</v>
      </c>
      <c r="C7" s="461">
        <f>'5-7'!C7</f>
        <v>105000</v>
      </c>
      <c r="D7" s="461">
        <f>'5-7'!D7</f>
        <v>105000</v>
      </c>
      <c r="E7" s="461">
        <f>'5-7'!E7</f>
        <v>105000</v>
      </c>
      <c r="F7" s="461">
        <f>'5-7'!F7</f>
        <v>105000</v>
      </c>
      <c r="G7" s="461">
        <f>'5-7'!G7</f>
        <v>105000</v>
      </c>
      <c r="H7" s="461">
        <f>'5-7'!H7</f>
        <v>105000</v>
      </c>
      <c r="I7" s="461">
        <f>'5-7'!I7</f>
        <v>105000</v>
      </c>
      <c r="J7" s="461">
        <f>'5-7'!J7</f>
        <v>105000</v>
      </c>
      <c r="K7" s="461">
        <f>'5-7'!K7</f>
        <v>105000</v>
      </c>
      <c r="L7" s="461">
        <f>'5-7'!L7</f>
        <v>105000</v>
      </c>
      <c r="M7" s="461">
        <f>'5-7'!M7</f>
        <v>105000</v>
      </c>
      <c r="N7" s="461">
        <f>'5-7'!N7</f>
        <v>105000</v>
      </c>
      <c r="O7" s="461">
        <f>'5-7'!O7</f>
        <v>105000</v>
      </c>
      <c r="P7" s="461">
        <f>'5-7'!P7</f>
        <v>105000</v>
      </c>
      <c r="Q7" s="461">
        <f>'5-7'!Q7</f>
        <v>105000</v>
      </c>
      <c r="R7" s="461">
        <f>'5-7'!R7</f>
        <v>105000</v>
      </c>
      <c r="S7" s="461">
        <f>'5-7'!S7</f>
        <v>105000</v>
      </c>
      <c r="T7" s="461">
        <f>'5-7'!T7</f>
        <v>105000</v>
      </c>
      <c r="U7" s="461">
        <f>'5-7'!U7</f>
        <v>105000</v>
      </c>
      <c r="V7" s="461">
        <f>'5-7'!V7</f>
        <v>105000</v>
      </c>
      <c r="W7" s="393"/>
      <c r="X7" s="393"/>
      <c r="Y7" s="393"/>
      <c r="Z7" s="393"/>
      <c r="AA7" s="393"/>
      <c r="AB7" s="393"/>
      <c r="AC7" s="393"/>
      <c r="AD7" s="393"/>
      <c r="AE7" s="393"/>
      <c r="AF7" s="393"/>
    </row>
    <row r="8" spans="1:32">
      <c r="A8" s="462"/>
      <c r="B8" s="462"/>
      <c r="C8" s="462"/>
      <c r="D8" s="462"/>
      <c r="E8" s="462"/>
      <c r="F8" s="462"/>
      <c r="G8" s="462"/>
      <c r="H8" s="462"/>
      <c r="I8" s="462"/>
      <c r="J8" s="462"/>
      <c r="K8" s="462"/>
      <c r="L8" s="462"/>
      <c r="M8" s="462"/>
      <c r="N8" s="462"/>
      <c r="O8" s="462"/>
      <c r="P8" s="462"/>
      <c r="Q8" s="462"/>
      <c r="R8" s="462"/>
      <c r="S8" s="462"/>
      <c r="T8" s="462"/>
      <c r="U8" s="462"/>
      <c r="V8" s="396"/>
      <c r="W8" s="393"/>
      <c r="X8" s="393"/>
      <c r="Y8" s="393"/>
      <c r="Z8" s="393"/>
      <c r="AA8" s="393"/>
      <c r="AB8" s="393"/>
      <c r="AC8" s="393"/>
      <c r="AD8" s="393"/>
      <c r="AE8" s="393"/>
      <c r="AF8" s="393"/>
    </row>
    <row r="9" spans="1:32">
      <c r="A9" s="462"/>
      <c r="B9" s="462"/>
      <c r="C9" s="462"/>
      <c r="D9" s="462"/>
      <c r="E9" s="462"/>
      <c r="F9" s="462"/>
      <c r="G9" s="462"/>
      <c r="H9" s="462"/>
      <c r="I9" s="462"/>
      <c r="J9" s="462"/>
      <c r="K9" s="462"/>
      <c r="L9" s="462"/>
      <c r="M9" s="462"/>
      <c r="N9" s="462"/>
      <c r="O9" s="462"/>
      <c r="P9" s="462"/>
      <c r="Q9" s="462"/>
      <c r="R9" s="462"/>
      <c r="S9" s="462"/>
      <c r="T9" s="462"/>
      <c r="U9" s="462"/>
      <c r="V9" s="396"/>
      <c r="W9" s="393"/>
      <c r="X9" s="393"/>
      <c r="Y9" s="393"/>
      <c r="Z9" s="393"/>
      <c r="AA9" s="393"/>
      <c r="AB9" s="393"/>
      <c r="AC9" s="393"/>
      <c r="AD9" s="393"/>
      <c r="AE9" s="393"/>
      <c r="AF9" s="393"/>
    </row>
    <row r="10" spans="1:32">
      <c r="A10" s="395"/>
      <c r="B10" s="463">
        <v>2018</v>
      </c>
      <c r="C10" s="463">
        <f>B10+1</f>
        <v>2019</v>
      </c>
      <c r="D10" s="463">
        <f t="shared" ref="D10:V10" si="0">C10+1</f>
        <v>2020</v>
      </c>
      <c r="E10" s="463">
        <f t="shared" si="0"/>
        <v>2021</v>
      </c>
      <c r="F10" s="463">
        <f t="shared" si="0"/>
        <v>2022</v>
      </c>
      <c r="G10" s="463">
        <f t="shared" si="0"/>
        <v>2023</v>
      </c>
      <c r="H10" s="463">
        <f t="shared" si="0"/>
        <v>2024</v>
      </c>
      <c r="I10" s="463">
        <f t="shared" si="0"/>
        <v>2025</v>
      </c>
      <c r="J10" s="463">
        <f t="shared" si="0"/>
        <v>2026</v>
      </c>
      <c r="K10" s="463">
        <f t="shared" si="0"/>
        <v>2027</v>
      </c>
      <c r="L10" s="463">
        <f t="shared" si="0"/>
        <v>2028</v>
      </c>
      <c r="M10" s="463">
        <f t="shared" si="0"/>
        <v>2029</v>
      </c>
      <c r="N10" s="463">
        <f t="shared" si="0"/>
        <v>2030</v>
      </c>
      <c r="O10" s="463">
        <f t="shared" si="0"/>
        <v>2031</v>
      </c>
      <c r="P10" s="463">
        <f t="shared" si="0"/>
        <v>2032</v>
      </c>
      <c r="Q10" s="463">
        <f t="shared" si="0"/>
        <v>2033</v>
      </c>
      <c r="R10" s="463">
        <f t="shared" si="0"/>
        <v>2034</v>
      </c>
      <c r="S10" s="463">
        <f t="shared" si="0"/>
        <v>2035</v>
      </c>
      <c r="T10" s="463">
        <f t="shared" si="0"/>
        <v>2036</v>
      </c>
      <c r="U10" s="463">
        <f t="shared" si="0"/>
        <v>2037</v>
      </c>
      <c r="V10" s="463">
        <f t="shared" si="0"/>
        <v>2038</v>
      </c>
      <c r="W10" s="393"/>
      <c r="X10" s="393"/>
      <c r="Y10" s="393"/>
      <c r="Z10" s="393"/>
      <c r="AA10" s="393"/>
      <c r="AB10" s="393"/>
      <c r="AC10" s="393"/>
      <c r="AD10" s="393"/>
      <c r="AE10" s="393"/>
      <c r="AF10" s="393"/>
    </row>
    <row r="11" spans="1:32">
      <c r="A11" s="466" t="s">
        <v>338</v>
      </c>
      <c r="B11" s="467">
        <f>'5-7'!B14</f>
        <v>0</v>
      </c>
      <c r="C11" s="467">
        <f>'5-7'!C14</f>
        <v>0</v>
      </c>
      <c r="D11" s="467">
        <f>'5-7'!D14</f>
        <v>0</v>
      </c>
      <c r="E11" s="467">
        <f>'5-7'!E14</f>
        <v>0</v>
      </c>
      <c r="F11" s="467">
        <f>'5-7'!F14</f>
        <v>0</v>
      </c>
      <c r="G11" s="467">
        <f>'5-7'!G14</f>
        <v>0</v>
      </c>
      <c r="H11" s="467">
        <f>'5-7'!H14</f>
        <v>0</v>
      </c>
      <c r="I11" s="467">
        <f>'5-7'!I14</f>
        <v>0</v>
      </c>
      <c r="J11" s="467">
        <f>'5-7'!J14</f>
        <v>0</v>
      </c>
      <c r="K11" s="467">
        <f>'5-7'!K14</f>
        <v>20411.277569052341</v>
      </c>
      <c r="L11" s="467">
        <f>'5-7'!L14</f>
        <v>33490.235542617767</v>
      </c>
      <c r="M11" s="467">
        <f>'5-7'!M14</f>
        <v>37641.236261044396</v>
      </c>
      <c r="N11" s="467">
        <f>'5-7'!N14</f>
        <v>38899.462813671693</v>
      </c>
      <c r="O11" s="467">
        <f>'5-7'!O14</f>
        <v>39607.287511203758</v>
      </c>
      <c r="P11" s="467">
        <f>'5-7'!P14</f>
        <v>40587.178660240803</v>
      </c>
      <c r="Q11" s="467">
        <f>'5-7'!Q14</f>
        <v>40543.442923534116</v>
      </c>
      <c r="R11" s="467">
        <f>'5-7'!R14</f>
        <v>41714.493578050744</v>
      </c>
      <c r="S11" s="467">
        <f>'5-7'!S14</f>
        <v>42989.476207934807</v>
      </c>
      <c r="T11" s="467">
        <f>'5-7'!T14</f>
        <v>43490.393602540971</v>
      </c>
      <c r="U11" s="467">
        <f>'5-7'!U14</f>
        <v>44106.324199784642</v>
      </c>
      <c r="V11" s="467">
        <f>'5-7'!V14</f>
        <v>44627.587196944165</v>
      </c>
      <c r="W11" s="393"/>
      <c r="X11" s="393"/>
      <c r="Y11" s="393"/>
      <c r="Z11" s="393"/>
      <c r="AA11" s="393"/>
      <c r="AB11" s="393"/>
      <c r="AC11" s="393"/>
      <c r="AD11" s="393"/>
      <c r="AE11" s="393"/>
      <c r="AF11" s="393"/>
    </row>
    <row r="12" spans="1:32">
      <c r="A12" s="394" t="s">
        <v>339</v>
      </c>
      <c r="B12" s="468">
        <f>'5-7'!B15</f>
        <v>0</v>
      </c>
      <c r="C12" s="468">
        <f>'5-7'!C15</f>
        <v>0</v>
      </c>
      <c r="D12" s="468">
        <f>'5-7'!D15</f>
        <v>0</v>
      </c>
      <c r="E12" s="468">
        <f>'5-7'!E15</f>
        <v>0</v>
      </c>
      <c r="F12" s="468">
        <f>'5-7'!F15</f>
        <v>0</v>
      </c>
      <c r="G12" s="468">
        <f>'5-7'!G15</f>
        <v>0</v>
      </c>
      <c r="H12" s="468">
        <f>'5-7'!H15</f>
        <v>0</v>
      </c>
      <c r="I12" s="468">
        <f>'5-7'!I15</f>
        <v>0</v>
      </c>
      <c r="J12" s="468">
        <f>'5-7'!J15</f>
        <v>0</v>
      </c>
      <c r="K12" s="468">
        <f>'5-7'!K15</f>
        <v>0</v>
      </c>
      <c r="L12" s="468">
        <f>'5-7'!L15</f>
        <v>0</v>
      </c>
      <c r="M12" s="468">
        <f>'5-7'!M15</f>
        <v>0</v>
      </c>
      <c r="N12" s="468">
        <f>'5-7'!N15</f>
        <v>35615.926114732312</v>
      </c>
      <c r="O12" s="468">
        <f>'5-7'!O15</f>
        <v>58769.679106653217</v>
      </c>
      <c r="P12" s="468">
        <f>'5-7'!P15</f>
        <v>77886.734099559821</v>
      </c>
      <c r="Q12" s="468">
        <f>'5-7'!Q15</f>
        <v>98119.079400146686</v>
      </c>
      <c r="R12" s="468">
        <f>'5-7'!R15</f>
        <v>105000</v>
      </c>
      <c r="S12" s="468">
        <f>'5-7'!S15</f>
        <v>105000</v>
      </c>
      <c r="T12" s="468">
        <f>'5-7'!T15</f>
        <v>105000</v>
      </c>
      <c r="U12" s="468">
        <f>'5-7'!U15</f>
        <v>105000</v>
      </c>
      <c r="V12" s="468">
        <f>'5-7'!V15</f>
        <v>105000</v>
      </c>
      <c r="W12" s="393"/>
      <c r="X12" s="393"/>
      <c r="Y12" s="393"/>
      <c r="Z12" s="393"/>
      <c r="AA12" s="393"/>
      <c r="AB12" s="393"/>
      <c r="AC12" s="393"/>
      <c r="AD12" s="393"/>
      <c r="AE12" s="393"/>
      <c r="AF12" s="393"/>
    </row>
    <row r="13" spans="1:32">
      <c r="A13" s="393"/>
      <c r="B13" s="393"/>
      <c r="C13" s="393"/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C13" s="393"/>
      <c r="AD13" s="393"/>
      <c r="AE13" s="393"/>
      <c r="AF13" s="393"/>
    </row>
    <row r="14" spans="1:32">
      <c r="A14" s="84" t="s">
        <v>341</v>
      </c>
      <c r="B14" s="393"/>
      <c r="C14" s="393"/>
      <c r="D14" s="393"/>
      <c r="E14" s="393"/>
      <c r="F14" s="393"/>
      <c r="G14" s="393"/>
      <c r="H14" s="393"/>
      <c r="I14" s="393"/>
      <c r="J14" s="393"/>
      <c r="K14" s="393"/>
      <c r="L14" s="393"/>
      <c r="M14" s="393"/>
      <c r="N14" s="393"/>
      <c r="O14" s="393"/>
      <c r="P14" s="393"/>
      <c r="Q14" s="393"/>
      <c r="R14" s="393"/>
      <c r="S14" s="393"/>
      <c r="T14" s="393"/>
      <c r="U14" s="393"/>
      <c r="V14" s="393"/>
      <c r="W14" s="393"/>
      <c r="X14" s="393"/>
      <c r="Y14" s="393"/>
      <c r="Z14" s="393"/>
      <c r="AA14" s="393"/>
      <c r="AB14" s="393"/>
      <c r="AC14" s="393"/>
      <c r="AD14" s="393"/>
      <c r="AE14" s="393"/>
      <c r="AF14" s="393"/>
    </row>
    <row r="15" spans="1:32">
      <c r="A15" s="393"/>
      <c r="B15" s="393"/>
      <c r="C15" s="393"/>
      <c r="D15" s="393"/>
      <c r="E15" s="393"/>
      <c r="F15" s="393"/>
      <c r="G15" s="393"/>
      <c r="H15" s="393"/>
      <c r="I15" s="393"/>
      <c r="J15" s="393"/>
      <c r="K15" s="393"/>
      <c r="L15" s="393"/>
      <c r="M15" s="393"/>
      <c r="N15" s="393"/>
      <c r="O15" s="393"/>
      <c r="P15" s="393"/>
      <c r="Q15" s="393"/>
      <c r="R15" s="393"/>
      <c r="S15" s="393"/>
      <c r="T15" s="393"/>
      <c r="U15" s="393"/>
      <c r="V15" s="393"/>
      <c r="W15" s="393"/>
      <c r="X15" s="393"/>
      <c r="Y15" s="393"/>
      <c r="Z15" s="393"/>
      <c r="AA15" s="393"/>
      <c r="AB15" s="393"/>
      <c r="AC15" s="393"/>
      <c r="AD15" s="393"/>
      <c r="AE15" s="393"/>
      <c r="AF15" s="393"/>
    </row>
    <row r="16" spans="1:32">
      <c r="A16" s="393"/>
      <c r="B16" s="393"/>
      <c r="C16" s="393"/>
      <c r="D16" s="393"/>
      <c r="E16" s="393"/>
      <c r="F16" s="393"/>
      <c r="G16" s="393"/>
      <c r="H16" s="393"/>
      <c r="I16" s="393"/>
      <c r="J16" s="393"/>
      <c r="K16" s="393"/>
      <c r="L16" s="393"/>
      <c r="M16" s="393"/>
      <c r="N16" s="393"/>
      <c r="O16" s="393"/>
      <c r="P16" s="393"/>
      <c r="Q16" s="393"/>
      <c r="R16" s="393"/>
      <c r="S16" s="393"/>
      <c r="T16" s="393"/>
      <c r="U16" s="393"/>
      <c r="V16" s="393"/>
      <c r="W16" s="393"/>
      <c r="X16" s="393"/>
      <c r="Y16" s="393"/>
      <c r="Z16" s="393"/>
      <c r="AA16" s="393"/>
      <c r="AB16" s="393"/>
      <c r="AC16" s="393"/>
      <c r="AD16" s="393"/>
      <c r="AE16" s="393"/>
      <c r="AF16" s="393"/>
    </row>
    <row r="17" spans="1:32">
      <c r="A17" s="393"/>
      <c r="B17" s="393"/>
      <c r="C17" s="393"/>
      <c r="D17" s="393"/>
      <c r="E17" s="393"/>
      <c r="F17" s="393"/>
      <c r="G17" s="393"/>
      <c r="H17" s="393"/>
      <c r="I17" s="393"/>
      <c r="J17" s="393"/>
      <c r="K17" s="393"/>
      <c r="L17" s="393"/>
      <c r="M17" s="393"/>
      <c r="N17" s="393"/>
      <c r="O17" s="393"/>
      <c r="P17" s="393"/>
      <c r="Q17" s="393"/>
      <c r="R17" s="393"/>
      <c r="S17" s="393"/>
      <c r="T17" s="393"/>
      <c r="U17" s="393"/>
      <c r="V17" s="393"/>
      <c r="W17" s="393"/>
      <c r="X17" s="393"/>
      <c r="Y17" s="393"/>
      <c r="Z17" s="393"/>
      <c r="AA17" s="393"/>
      <c r="AB17" s="393"/>
      <c r="AC17" s="393"/>
      <c r="AD17" s="393"/>
      <c r="AE17" s="393"/>
      <c r="AF17" s="393"/>
    </row>
    <row r="18" spans="1:32">
      <c r="A18" s="393"/>
      <c r="B18" s="393"/>
      <c r="C18" s="393"/>
      <c r="D18" s="393"/>
      <c r="E18" s="393"/>
      <c r="F18" s="393"/>
      <c r="G18" s="393"/>
      <c r="H18" s="393"/>
      <c r="I18" s="393"/>
      <c r="J18" s="393"/>
      <c r="K18" s="393"/>
      <c r="L18" s="393"/>
      <c r="M18" s="393"/>
      <c r="N18" s="393"/>
      <c r="O18" s="393"/>
      <c r="P18" s="393"/>
      <c r="Q18" s="393"/>
      <c r="R18" s="393"/>
      <c r="S18" s="393"/>
      <c r="T18" s="393"/>
      <c r="U18" s="393"/>
      <c r="V18" s="393"/>
      <c r="W18" s="393"/>
      <c r="X18" s="393"/>
      <c r="Y18" s="393"/>
      <c r="Z18" s="393"/>
      <c r="AA18" s="393"/>
      <c r="AB18" s="393"/>
      <c r="AC18" s="393"/>
      <c r="AD18" s="393"/>
      <c r="AE18" s="393"/>
      <c r="AF18" s="393"/>
    </row>
    <row r="19" spans="1:32">
      <c r="A19" s="393"/>
      <c r="B19" s="393"/>
      <c r="C19" s="393"/>
      <c r="D19" s="393"/>
      <c r="E19" s="393"/>
      <c r="F19" s="393"/>
      <c r="G19" s="393"/>
      <c r="H19" s="393"/>
      <c r="I19" s="393"/>
      <c r="J19" s="393"/>
      <c r="K19" s="393"/>
      <c r="L19" s="393"/>
      <c r="M19" s="393"/>
      <c r="N19" s="393"/>
      <c r="O19" s="393"/>
      <c r="P19" s="393"/>
      <c r="Q19" s="393"/>
      <c r="R19" s="393"/>
      <c r="S19" s="393"/>
      <c r="T19" s="393"/>
      <c r="U19" s="393"/>
      <c r="V19" s="393"/>
      <c r="W19" s="393"/>
      <c r="X19" s="393"/>
      <c r="Y19" s="393"/>
      <c r="Z19" s="393"/>
      <c r="AA19" s="393"/>
      <c r="AB19" s="393"/>
      <c r="AC19" s="393"/>
      <c r="AD19" s="393"/>
      <c r="AE19" s="393"/>
      <c r="AF19" s="393"/>
    </row>
    <row r="20" spans="1:32">
      <c r="A20" s="393"/>
      <c r="B20" s="393"/>
      <c r="C20" s="393"/>
      <c r="D20" s="393"/>
      <c r="E20" s="393"/>
      <c r="F20" s="393"/>
      <c r="G20" s="393"/>
      <c r="H20" s="393"/>
      <c r="I20" s="393"/>
      <c r="J20" s="393"/>
      <c r="K20" s="393"/>
      <c r="L20" s="393"/>
      <c r="M20" s="393"/>
      <c r="N20" s="393"/>
      <c r="O20" s="393"/>
      <c r="P20" s="393"/>
      <c r="Q20" s="393"/>
      <c r="R20" s="393"/>
      <c r="S20" s="393"/>
      <c r="T20" s="393"/>
      <c r="U20" s="393"/>
      <c r="V20" s="393"/>
      <c r="W20" s="393"/>
      <c r="X20" s="393"/>
      <c r="Y20" s="393"/>
      <c r="Z20" s="393"/>
      <c r="AA20" s="393"/>
      <c r="AB20" s="393"/>
      <c r="AC20" s="393"/>
      <c r="AD20" s="393"/>
      <c r="AE20" s="393"/>
      <c r="AF20" s="393"/>
    </row>
    <row r="21" spans="1:32">
      <c r="A21" s="393"/>
      <c r="B21" s="393"/>
      <c r="C21" s="393"/>
      <c r="D21" s="393"/>
      <c r="E21" s="393"/>
      <c r="F21" s="393"/>
      <c r="G21" s="393"/>
      <c r="H21" s="393"/>
      <c r="I21" s="393"/>
      <c r="J21" s="393"/>
      <c r="K21" s="393"/>
      <c r="L21" s="393"/>
      <c r="M21" s="393"/>
      <c r="N21" s="393"/>
      <c r="O21" s="393"/>
      <c r="P21" s="393"/>
      <c r="Q21" s="393"/>
      <c r="R21" s="393"/>
      <c r="S21" s="393"/>
      <c r="T21" s="393"/>
      <c r="U21" s="393"/>
      <c r="V21" s="393"/>
      <c r="W21" s="393"/>
      <c r="X21" s="393"/>
      <c r="Y21" s="393"/>
      <c r="Z21" s="393"/>
      <c r="AA21" s="393"/>
      <c r="AB21" s="393"/>
      <c r="AC21" s="393"/>
      <c r="AD21" s="393"/>
      <c r="AE21" s="393"/>
      <c r="AF21" s="393"/>
    </row>
    <row r="22" spans="1:32">
      <c r="A22" s="393"/>
      <c r="B22" s="393"/>
      <c r="C22" s="393"/>
      <c r="D22" s="393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3"/>
      <c r="P22" s="393"/>
      <c r="Q22" s="393"/>
      <c r="R22" s="393"/>
      <c r="S22" s="393"/>
      <c r="T22" s="393"/>
      <c r="U22" s="393"/>
      <c r="V22" s="393"/>
      <c r="W22" s="393"/>
      <c r="X22" s="393"/>
      <c r="Y22" s="393"/>
      <c r="Z22" s="393"/>
      <c r="AA22" s="393"/>
      <c r="AB22" s="393"/>
      <c r="AC22" s="393"/>
      <c r="AD22" s="393"/>
      <c r="AE22" s="393"/>
      <c r="AF22" s="393"/>
    </row>
    <row r="23" spans="1:32">
      <c r="A23" s="393"/>
      <c r="B23" s="393"/>
      <c r="C23" s="393"/>
      <c r="D23" s="393"/>
      <c r="E23" s="393"/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3"/>
      <c r="R23" s="393"/>
      <c r="S23" s="393"/>
      <c r="T23" s="393"/>
      <c r="U23" s="393"/>
      <c r="V23" s="393"/>
      <c r="W23" s="393"/>
      <c r="X23" s="393"/>
      <c r="Y23" s="393"/>
      <c r="Z23" s="393"/>
      <c r="AA23" s="393"/>
      <c r="AB23" s="393"/>
      <c r="AC23" s="393"/>
      <c r="AD23" s="393"/>
      <c r="AE23" s="393"/>
      <c r="AF23" s="393"/>
    </row>
    <row r="24" spans="1:32">
      <c r="A24" s="393"/>
      <c r="B24" s="393"/>
      <c r="C24" s="393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3"/>
      <c r="P24" s="393"/>
      <c r="Q24" s="393"/>
      <c r="R24" s="393"/>
      <c r="S24" s="393"/>
      <c r="T24" s="393"/>
      <c r="U24" s="393"/>
      <c r="V24" s="393"/>
      <c r="W24" s="393"/>
      <c r="X24" s="393"/>
      <c r="Y24" s="393"/>
      <c r="Z24" s="393"/>
      <c r="AA24" s="393"/>
      <c r="AB24" s="393"/>
      <c r="AC24" s="393"/>
      <c r="AD24" s="393"/>
      <c r="AE24" s="393"/>
      <c r="AF24" s="393"/>
    </row>
    <row r="25" spans="1:32">
      <c r="A25" s="393"/>
      <c r="B25" s="393"/>
      <c r="C25" s="393"/>
      <c r="D25" s="393"/>
      <c r="E25" s="393"/>
      <c r="F25" s="393"/>
      <c r="G25" s="393"/>
      <c r="H25" s="393"/>
      <c r="I25" s="393"/>
      <c r="J25" s="393"/>
      <c r="K25" s="393"/>
      <c r="L25" s="393"/>
      <c r="M25" s="393"/>
      <c r="N25" s="393"/>
      <c r="O25" s="393"/>
      <c r="P25" s="393"/>
      <c r="Q25" s="393"/>
      <c r="R25" s="393"/>
      <c r="S25" s="393"/>
      <c r="T25" s="393"/>
      <c r="U25" s="393"/>
      <c r="V25" s="393"/>
      <c r="W25" s="393"/>
      <c r="X25" s="393"/>
      <c r="Y25" s="393"/>
      <c r="Z25" s="393"/>
      <c r="AA25" s="393"/>
      <c r="AB25" s="393"/>
      <c r="AC25" s="393"/>
      <c r="AD25" s="393"/>
      <c r="AE25" s="393"/>
      <c r="AF25" s="393"/>
    </row>
    <row r="26" spans="1:32">
      <c r="A26" s="393"/>
      <c r="B26" s="393"/>
      <c r="C26" s="393"/>
      <c r="D26" s="393"/>
      <c r="E26" s="393"/>
      <c r="F26" s="393"/>
      <c r="G26" s="393"/>
      <c r="H26" s="393"/>
      <c r="I26" s="393"/>
      <c r="J26" s="393"/>
      <c r="K26" s="393"/>
      <c r="L26" s="393"/>
      <c r="M26" s="393"/>
      <c r="N26" s="393"/>
      <c r="O26" s="393"/>
      <c r="P26" s="393"/>
      <c r="Q26" s="393"/>
      <c r="R26" s="393"/>
      <c r="S26" s="393"/>
      <c r="T26" s="393"/>
      <c r="U26" s="393"/>
      <c r="V26" s="393"/>
      <c r="W26" s="393"/>
      <c r="X26" s="393"/>
      <c r="Y26" s="393"/>
      <c r="Z26" s="393"/>
      <c r="AA26" s="393"/>
      <c r="AB26" s="393"/>
      <c r="AC26" s="393"/>
      <c r="AD26" s="393"/>
      <c r="AE26" s="393"/>
      <c r="AF26" s="393"/>
    </row>
    <row r="27" spans="1:32">
      <c r="A27" s="393"/>
      <c r="B27" s="393"/>
      <c r="C27" s="393"/>
      <c r="D27" s="393"/>
      <c r="E27" s="393"/>
      <c r="F27" s="393"/>
      <c r="G27" s="393"/>
      <c r="H27" s="393"/>
      <c r="I27" s="393"/>
      <c r="J27" s="393"/>
      <c r="K27" s="393"/>
      <c r="L27" s="393"/>
      <c r="M27" s="393"/>
      <c r="N27" s="393"/>
      <c r="O27" s="393"/>
      <c r="P27" s="393"/>
      <c r="Q27" s="393"/>
      <c r="R27" s="393"/>
      <c r="S27" s="393"/>
      <c r="T27" s="393"/>
      <c r="U27" s="393"/>
      <c r="V27" s="393"/>
      <c r="W27" s="393"/>
      <c r="X27" s="393"/>
      <c r="Y27" s="393"/>
      <c r="Z27" s="393"/>
      <c r="AA27" s="393"/>
      <c r="AB27" s="393"/>
      <c r="AC27" s="393"/>
      <c r="AD27" s="393"/>
      <c r="AE27" s="393"/>
      <c r="AF27" s="393"/>
    </row>
    <row r="28" spans="1:32">
      <c r="A28" s="393"/>
      <c r="B28" s="393"/>
      <c r="C28" s="393"/>
      <c r="D28" s="393"/>
      <c r="E28" s="393"/>
      <c r="F28" s="393"/>
      <c r="G28" s="393"/>
      <c r="H28" s="393"/>
      <c r="I28" s="393"/>
      <c r="J28" s="393"/>
      <c r="K28" s="393"/>
      <c r="L28" s="393"/>
      <c r="M28" s="393"/>
      <c r="N28" s="393"/>
      <c r="O28" s="393"/>
      <c r="P28" s="393"/>
      <c r="Q28" s="393"/>
      <c r="R28" s="393"/>
      <c r="S28" s="393"/>
      <c r="T28" s="393"/>
      <c r="U28" s="393"/>
      <c r="V28" s="393"/>
      <c r="W28" s="393"/>
      <c r="X28" s="393"/>
      <c r="Y28" s="393"/>
      <c r="Z28" s="393"/>
      <c r="AA28" s="393"/>
      <c r="AB28" s="393"/>
      <c r="AC28" s="393"/>
      <c r="AD28" s="393"/>
      <c r="AE28" s="393"/>
      <c r="AF28" s="393"/>
    </row>
    <row r="29" spans="1:32">
      <c r="A29" s="393"/>
      <c r="B29" s="393"/>
      <c r="C29" s="393"/>
      <c r="D29" s="393"/>
      <c r="E29" s="393"/>
      <c r="F29" s="393"/>
      <c r="G29" s="393"/>
      <c r="H29" s="393"/>
      <c r="I29" s="393"/>
      <c r="J29" s="393"/>
      <c r="K29" s="393"/>
      <c r="L29" s="393"/>
      <c r="M29" s="393"/>
      <c r="N29" s="393"/>
      <c r="O29" s="393"/>
      <c r="P29" s="393"/>
      <c r="Q29" s="393"/>
      <c r="R29" s="393"/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93"/>
      <c r="AD29" s="393"/>
      <c r="AE29" s="393"/>
      <c r="AF29" s="393"/>
    </row>
    <row r="30" spans="1:32">
      <c r="A30" s="393"/>
      <c r="B30" s="393"/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3"/>
      <c r="O30" s="393"/>
      <c r="P30" s="393"/>
      <c r="Q30" s="393"/>
      <c r="R30" s="393"/>
      <c r="S30" s="393"/>
      <c r="T30" s="393"/>
      <c r="U30" s="393"/>
      <c r="V30" s="393"/>
      <c r="W30" s="393"/>
      <c r="X30" s="393"/>
      <c r="Y30" s="393"/>
      <c r="Z30" s="393"/>
      <c r="AA30" s="393"/>
      <c r="AB30" s="393"/>
      <c r="AC30" s="393"/>
      <c r="AD30" s="393"/>
      <c r="AE30" s="393"/>
      <c r="AF30" s="393"/>
    </row>
    <row r="31" spans="1:32">
      <c r="A31" s="393"/>
      <c r="B31" s="393"/>
      <c r="C31" s="393"/>
      <c r="D31" s="393"/>
      <c r="E31" s="393"/>
      <c r="F31" s="393"/>
      <c r="G31" s="393"/>
      <c r="H31" s="393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393"/>
      <c r="V31" s="393"/>
      <c r="W31" s="393"/>
      <c r="X31" s="393"/>
      <c r="Y31" s="393"/>
      <c r="Z31" s="393"/>
      <c r="AA31" s="393"/>
      <c r="AB31" s="393"/>
      <c r="AC31" s="393"/>
      <c r="AD31" s="393"/>
      <c r="AE31" s="393"/>
      <c r="AF31" s="393"/>
    </row>
    <row r="32" spans="1:32">
      <c r="A32" s="393"/>
      <c r="B32" s="393"/>
      <c r="C32" s="393"/>
      <c r="D32" s="393"/>
      <c r="E32" s="393"/>
      <c r="F32" s="393"/>
      <c r="G32" s="393"/>
      <c r="H32" s="393"/>
      <c r="I32" s="393"/>
      <c r="J32" s="393"/>
      <c r="K32" s="393"/>
      <c r="L32" s="393"/>
      <c r="M32" s="393"/>
      <c r="N32" s="393"/>
      <c r="O32" s="393"/>
      <c r="P32" s="393"/>
      <c r="Q32" s="393"/>
      <c r="R32" s="393"/>
      <c r="S32" s="393"/>
      <c r="T32" s="393"/>
      <c r="U32" s="393"/>
      <c r="V32" s="393"/>
      <c r="W32" s="393"/>
      <c r="X32" s="393"/>
      <c r="Y32" s="393"/>
      <c r="Z32" s="393"/>
      <c r="AA32" s="393"/>
      <c r="AB32" s="393"/>
      <c r="AC32" s="393"/>
      <c r="AD32" s="393"/>
      <c r="AE32" s="393"/>
      <c r="AF32" s="393"/>
    </row>
    <row r="33" spans="1:32">
      <c r="A33" s="393"/>
      <c r="B33" s="393"/>
      <c r="C33" s="393"/>
      <c r="D33" s="393"/>
      <c r="E33" s="393"/>
      <c r="F33" s="393"/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/>
      <c r="Z33" s="393"/>
      <c r="AA33" s="393"/>
      <c r="AB33" s="393"/>
      <c r="AC33" s="393"/>
      <c r="AD33" s="393"/>
      <c r="AE33" s="393"/>
      <c r="AF33" s="393"/>
    </row>
    <row r="34" spans="1:32">
      <c r="A34" s="393"/>
      <c r="B34" s="393"/>
      <c r="C34" s="393"/>
      <c r="D34" s="393"/>
      <c r="E34" s="393"/>
      <c r="F34" s="393"/>
      <c r="G34" s="393"/>
      <c r="H34" s="393"/>
      <c r="I34" s="393"/>
      <c r="J34" s="393"/>
      <c r="K34" s="393"/>
      <c r="L34" s="393"/>
      <c r="M34" s="393"/>
      <c r="N34" s="393"/>
      <c r="O34" s="393"/>
      <c r="P34" s="393"/>
      <c r="Q34" s="393"/>
      <c r="R34" s="393"/>
      <c r="S34" s="393"/>
      <c r="T34" s="393"/>
      <c r="U34" s="393"/>
      <c r="V34" s="393"/>
      <c r="W34" s="393"/>
      <c r="X34" s="393"/>
      <c r="Y34" s="393"/>
      <c r="Z34" s="393"/>
      <c r="AA34" s="393"/>
      <c r="AB34" s="393"/>
      <c r="AC34" s="393"/>
      <c r="AD34" s="393"/>
      <c r="AE34" s="393"/>
      <c r="AF34" s="393"/>
    </row>
    <row r="35" spans="1:32">
      <c r="A35" s="393"/>
      <c r="B35" s="393"/>
      <c r="C35" s="393"/>
      <c r="D35" s="393"/>
      <c r="E35" s="393"/>
      <c r="F35" s="393"/>
      <c r="G35" s="393"/>
      <c r="H35" s="393"/>
      <c r="I35" s="393"/>
      <c r="J35" s="393"/>
      <c r="K35" s="393"/>
      <c r="L35" s="393"/>
      <c r="M35" s="393"/>
      <c r="N35" s="393"/>
      <c r="O35" s="393"/>
      <c r="P35" s="393"/>
      <c r="Q35" s="393"/>
      <c r="R35" s="393"/>
      <c r="S35" s="393"/>
      <c r="T35" s="393"/>
      <c r="U35" s="393"/>
      <c r="V35" s="393"/>
      <c r="W35" s="393"/>
      <c r="X35" s="393"/>
      <c r="Y35" s="393"/>
      <c r="Z35" s="393"/>
      <c r="AA35" s="393"/>
      <c r="AB35" s="393"/>
      <c r="AC35" s="393"/>
      <c r="AD35" s="393"/>
      <c r="AE35" s="393"/>
      <c r="AF35" s="393"/>
    </row>
    <row r="36" spans="1:32">
      <c r="A36" s="393"/>
      <c r="B36" s="470"/>
      <c r="C36" s="393"/>
      <c r="D36" s="469"/>
      <c r="E36" s="469"/>
      <c r="F36" s="469"/>
      <c r="G36" s="469"/>
      <c r="H36" s="469"/>
      <c r="I36" s="469"/>
      <c r="J36" s="469"/>
      <c r="K36" s="469"/>
      <c r="L36" s="469"/>
      <c r="M36" s="469"/>
      <c r="N36" s="469"/>
      <c r="O36" s="469"/>
      <c r="P36" s="469"/>
      <c r="Q36" s="469"/>
      <c r="R36" s="469"/>
      <c r="S36" s="469"/>
      <c r="T36" s="469"/>
      <c r="U36" s="469"/>
      <c r="V36" s="469"/>
      <c r="W36" s="469"/>
      <c r="X36" s="469"/>
      <c r="Y36" s="469"/>
      <c r="Z36" s="469"/>
      <c r="AA36" s="393"/>
      <c r="AB36" s="393"/>
      <c r="AC36" s="393"/>
      <c r="AD36" s="393"/>
      <c r="AE36" s="393"/>
      <c r="AF36" s="393"/>
    </row>
    <row r="37" spans="1:32">
      <c r="A37" s="393"/>
      <c r="B37" s="470"/>
      <c r="C37" s="393"/>
      <c r="D37" s="469"/>
      <c r="E37" s="469"/>
      <c r="F37" s="469"/>
      <c r="G37" s="469"/>
      <c r="H37" s="469"/>
      <c r="I37" s="469"/>
      <c r="J37" s="469"/>
      <c r="K37" s="469"/>
      <c r="L37" s="469"/>
      <c r="M37" s="469"/>
      <c r="N37" s="469"/>
      <c r="O37" s="469"/>
      <c r="P37" s="469"/>
      <c r="Q37" s="469"/>
      <c r="R37" s="469"/>
      <c r="S37" s="469"/>
      <c r="T37" s="469"/>
      <c r="U37" s="469"/>
      <c r="V37" s="469"/>
      <c r="W37" s="469"/>
      <c r="X37" s="469"/>
      <c r="Y37" s="469"/>
      <c r="Z37" s="469"/>
      <c r="AA37" s="393"/>
      <c r="AB37" s="393"/>
      <c r="AC37" s="393"/>
      <c r="AD37" s="393"/>
      <c r="AE37" s="393"/>
      <c r="AF37" s="393"/>
    </row>
    <row r="38" spans="1:32">
      <c r="A38" s="393"/>
      <c r="B38" s="470"/>
      <c r="C38" s="393"/>
      <c r="D38" s="469"/>
      <c r="E38" s="469"/>
      <c r="F38" s="469"/>
      <c r="G38" s="469"/>
      <c r="H38" s="469"/>
      <c r="I38" s="469"/>
      <c r="J38" s="469"/>
      <c r="K38" s="469"/>
      <c r="L38" s="469"/>
      <c r="M38" s="469"/>
      <c r="N38" s="469"/>
      <c r="O38" s="469"/>
      <c r="P38" s="469"/>
      <c r="Q38" s="469"/>
      <c r="R38" s="469"/>
      <c r="S38" s="469"/>
      <c r="T38" s="469"/>
      <c r="U38" s="469"/>
      <c r="V38" s="469"/>
      <c r="W38" s="469"/>
      <c r="X38" s="469"/>
      <c r="Y38" s="469"/>
      <c r="Z38" s="469"/>
      <c r="AA38" s="393"/>
      <c r="AB38" s="393"/>
      <c r="AC38" s="393"/>
      <c r="AD38" s="393"/>
      <c r="AE38" s="393"/>
      <c r="AF38" s="393"/>
    </row>
    <row r="39" spans="1:32">
      <c r="A39" s="393"/>
      <c r="B39" s="470"/>
      <c r="C39" s="393"/>
      <c r="D39" s="469"/>
      <c r="E39" s="469"/>
      <c r="F39" s="469"/>
      <c r="G39" s="469"/>
      <c r="H39" s="469"/>
      <c r="I39" s="469"/>
      <c r="J39" s="469"/>
      <c r="K39" s="469"/>
      <c r="L39" s="469"/>
      <c r="M39" s="469"/>
      <c r="N39" s="469"/>
      <c r="O39" s="469"/>
      <c r="P39" s="469"/>
      <c r="Q39" s="469"/>
      <c r="R39" s="469"/>
      <c r="S39" s="469"/>
      <c r="T39" s="469"/>
      <c r="U39" s="469"/>
      <c r="V39" s="469"/>
      <c r="W39" s="469"/>
      <c r="X39" s="469"/>
      <c r="Y39" s="469"/>
      <c r="Z39" s="469"/>
      <c r="AA39" s="393"/>
      <c r="AB39" s="393"/>
      <c r="AC39" s="393"/>
      <c r="AD39" s="393"/>
      <c r="AE39" s="393"/>
      <c r="AF39" s="393"/>
    </row>
    <row r="40" spans="1:32">
      <c r="A40" s="393"/>
      <c r="B40" s="470"/>
      <c r="C40" s="393"/>
      <c r="D40" s="469"/>
      <c r="E40" s="469"/>
      <c r="F40" s="469"/>
      <c r="G40" s="469"/>
      <c r="H40" s="469"/>
      <c r="I40" s="469"/>
      <c r="J40" s="469"/>
      <c r="K40" s="469"/>
      <c r="L40" s="469"/>
      <c r="M40" s="469"/>
      <c r="N40" s="469"/>
      <c r="O40" s="469"/>
      <c r="P40" s="469"/>
      <c r="Q40" s="469"/>
      <c r="R40" s="469"/>
      <c r="S40" s="469"/>
      <c r="T40" s="469"/>
      <c r="U40" s="469"/>
      <c r="V40" s="469"/>
      <c r="W40" s="469"/>
      <c r="X40" s="469"/>
      <c r="Y40" s="469"/>
      <c r="Z40" s="469"/>
      <c r="AA40" s="393"/>
      <c r="AB40" s="393"/>
      <c r="AC40" s="393"/>
      <c r="AD40" s="393"/>
      <c r="AE40" s="393"/>
      <c r="AF40" s="393"/>
    </row>
    <row r="41" spans="1:32">
      <c r="A41" s="393"/>
      <c r="B41" s="471"/>
      <c r="C41" s="469"/>
      <c r="D41" s="469"/>
      <c r="E41" s="469"/>
      <c r="F41" s="469"/>
      <c r="G41" s="469"/>
      <c r="H41" s="469"/>
      <c r="I41" s="469"/>
      <c r="J41" s="469"/>
      <c r="K41" s="469"/>
      <c r="L41" s="469"/>
      <c r="M41" s="469"/>
      <c r="N41" s="469"/>
      <c r="O41" s="469"/>
      <c r="P41" s="469"/>
      <c r="Q41" s="469"/>
      <c r="R41" s="469"/>
      <c r="S41" s="469"/>
      <c r="T41" s="469"/>
      <c r="U41" s="469"/>
      <c r="V41" s="469"/>
      <c r="W41" s="469"/>
      <c r="X41" s="469"/>
      <c r="Y41" s="469"/>
      <c r="Z41" s="469"/>
      <c r="AA41" s="393"/>
      <c r="AB41" s="393"/>
      <c r="AC41" s="393"/>
      <c r="AD41" s="393"/>
      <c r="AE41" s="393"/>
      <c r="AF41" s="393"/>
    </row>
    <row r="42" spans="1:32">
      <c r="A42" s="393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</row>
    <row r="43" spans="1:32">
      <c r="A43" s="393"/>
      <c r="B43" s="393"/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3"/>
      <c r="N43" s="393"/>
      <c r="O43" s="393"/>
      <c r="P43" s="393"/>
      <c r="Q43" s="393"/>
      <c r="R43" s="393"/>
      <c r="S43" s="393"/>
      <c r="T43" s="393"/>
      <c r="U43" s="393"/>
      <c r="V43" s="393"/>
      <c r="W43" s="393"/>
      <c r="X43" s="393"/>
      <c r="Y43" s="393"/>
      <c r="Z43" s="393"/>
      <c r="AA43" s="393"/>
      <c r="AB43" s="393"/>
      <c r="AC43" s="393"/>
      <c r="AD43" s="393"/>
      <c r="AE43" s="393"/>
      <c r="AF43" s="393"/>
    </row>
    <row r="44" spans="1:32">
      <c r="A44" s="393"/>
      <c r="B44" s="393"/>
      <c r="C44" s="393"/>
      <c r="D44" s="393"/>
      <c r="E44" s="393"/>
      <c r="F44" s="393"/>
      <c r="G44" s="393"/>
      <c r="H44" s="393"/>
      <c r="I44" s="393"/>
      <c r="J44" s="393"/>
      <c r="K44" s="393"/>
      <c r="L44" s="393"/>
      <c r="M44" s="472"/>
      <c r="N44" s="393"/>
      <c r="O44" s="393"/>
      <c r="P44" s="393"/>
      <c r="Q44" s="393"/>
      <c r="R44" s="393"/>
      <c r="S44" s="393"/>
      <c r="T44" s="393"/>
      <c r="U44" s="393"/>
      <c r="V44" s="393"/>
      <c r="W44" s="393"/>
      <c r="X44" s="393"/>
      <c r="Y44" s="393"/>
      <c r="Z44" s="393"/>
      <c r="AA44" s="393"/>
      <c r="AB44" s="393"/>
      <c r="AC44" s="393"/>
      <c r="AD44" s="393"/>
      <c r="AE44" s="393"/>
      <c r="AF44" s="393"/>
    </row>
    <row r="47" spans="1:32">
      <c r="B47" s="475"/>
      <c r="C47" s="475"/>
      <c r="D47" s="475"/>
      <c r="E47" s="475"/>
      <c r="Z47" s="475"/>
      <c r="AA47" s="475"/>
      <c r="AB47" s="475"/>
      <c r="AC47" s="475"/>
    </row>
    <row r="48" spans="1:32">
      <c r="B48" s="476"/>
      <c r="C48" s="476"/>
      <c r="D48" s="476"/>
      <c r="E48" s="476"/>
      <c r="R48" s="475"/>
      <c r="S48" s="475"/>
      <c r="T48" s="475"/>
      <c r="U48" s="475"/>
      <c r="Z48" s="476"/>
      <c r="AA48" s="476"/>
      <c r="AB48" s="476"/>
      <c r="AC48" s="476"/>
    </row>
    <row r="49" spans="2:29">
      <c r="B49" s="476"/>
      <c r="C49" s="476"/>
      <c r="D49" s="476"/>
      <c r="E49" s="476"/>
      <c r="R49" s="476"/>
      <c r="S49" s="476"/>
      <c r="T49" s="476"/>
      <c r="U49" s="476"/>
      <c r="Z49" s="476"/>
      <c r="AA49" s="476"/>
      <c r="AB49" s="476"/>
      <c r="AC49" s="476"/>
    </row>
    <row r="50" spans="2:29">
      <c r="B50" s="476"/>
      <c r="C50" s="476"/>
      <c r="D50" s="476"/>
      <c r="E50" s="476"/>
      <c r="R50" s="476"/>
      <c r="S50" s="476"/>
      <c r="T50" s="476"/>
      <c r="U50" s="476"/>
      <c r="Z50" s="476"/>
      <c r="AA50" s="476"/>
      <c r="AB50" s="476"/>
      <c r="AC50" s="476"/>
    </row>
    <row r="51" spans="2:29">
      <c r="B51" s="476"/>
      <c r="C51" s="476"/>
      <c r="D51" s="476"/>
      <c r="E51" s="476"/>
      <c r="R51" s="476"/>
      <c r="S51" s="476"/>
      <c r="T51" s="476"/>
      <c r="U51" s="476"/>
      <c r="Z51" s="476"/>
      <c r="AA51" s="476"/>
      <c r="AB51" s="476"/>
      <c r="AC51" s="476"/>
    </row>
    <row r="52" spans="2:29">
      <c r="B52" s="476"/>
      <c r="C52" s="476"/>
      <c r="D52" s="476"/>
      <c r="E52" s="476"/>
      <c r="R52" s="476"/>
      <c r="S52" s="476"/>
      <c r="T52" s="476"/>
      <c r="U52" s="476"/>
      <c r="Z52" s="476"/>
      <c r="AA52" s="476"/>
      <c r="AB52" s="476"/>
      <c r="AC52" s="476"/>
    </row>
    <row r="53" spans="2:29">
      <c r="B53" s="476"/>
      <c r="C53" s="476"/>
      <c r="D53" s="476"/>
      <c r="E53" s="476"/>
      <c r="R53" s="476"/>
      <c r="S53" s="476"/>
      <c r="T53" s="476"/>
      <c r="U53" s="476"/>
      <c r="Z53" s="476"/>
      <c r="AA53" s="476"/>
      <c r="AB53" s="476"/>
      <c r="AC53" s="476"/>
    </row>
    <row r="54" spans="2:29">
      <c r="B54" s="476"/>
      <c r="C54" s="476"/>
      <c r="D54" s="476"/>
      <c r="E54" s="476"/>
      <c r="R54" s="476"/>
      <c r="S54" s="476"/>
      <c r="T54" s="476"/>
      <c r="U54" s="476"/>
      <c r="Z54" s="476"/>
      <c r="AA54" s="476"/>
      <c r="AB54" s="476"/>
      <c r="AC54" s="476"/>
    </row>
    <row r="55" spans="2:29">
      <c r="B55" s="476"/>
      <c r="C55" s="476"/>
      <c r="D55" s="476"/>
      <c r="E55" s="476"/>
      <c r="R55" s="476"/>
      <c r="S55" s="476"/>
      <c r="T55" s="476"/>
      <c r="U55" s="476"/>
      <c r="Z55" s="476"/>
      <c r="AA55" s="476"/>
      <c r="AB55" s="476"/>
      <c r="AC55" s="476"/>
    </row>
    <row r="56" spans="2:29">
      <c r="B56" s="476"/>
      <c r="C56" s="476"/>
      <c r="D56" s="476"/>
      <c r="E56" s="476"/>
      <c r="R56" s="476"/>
      <c r="S56" s="476"/>
      <c r="T56" s="476"/>
      <c r="U56" s="476"/>
      <c r="Z56" s="476"/>
      <c r="AA56" s="476"/>
      <c r="AB56" s="476"/>
      <c r="AC56" s="476"/>
    </row>
    <row r="57" spans="2:29">
      <c r="B57" s="476"/>
      <c r="C57" s="476"/>
      <c r="D57" s="476"/>
      <c r="E57" s="476"/>
      <c r="R57" s="476"/>
      <c r="S57" s="476"/>
      <c r="T57" s="476"/>
      <c r="U57" s="476"/>
      <c r="Z57" s="476"/>
      <c r="AA57" s="476"/>
      <c r="AB57" s="476"/>
      <c r="AC57" s="476"/>
    </row>
    <row r="58" spans="2:29">
      <c r="B58" s="476"/>
      <c r="C58" s="476"/>
      <c r="D58" s="476"/>
      <c r="E58" s="476"/>
      <c r="R58" s="476"/>
      <c r="S58" s="476"/>
      <c r="T58" s="476"/>
      <c r="U58" s="476"/>
      <c r="Z58" s="476"/>
      <c r="AA58" s="476"/>
      <c r="AB58" s="476"/>
      <c r="AC58" s="476"/>
    </row>
    <row r="59" spans="2:29">
      <c r="B59" s="476"/>
      <c r="C59" s="476"/>
      <c r="D59" s="476"/>
      <c r="E59" s="476"/>
      <c r="R59" s="476"/>
      <c r="S59" s="476"/>
      <c r="T59" s="476"/>
      <c r="U59" s="476"/>
      <c r="Z59" s="476"/>
      <c r="AA59" s="476"/>
      <c r="AB59" s="476"/>
      <c r="AC59" s="476"/>
    </row>
    <row r="60" spans="2:29">
      <c r="B60" s="476"/>
      <c r="C60" s="476"/>
      <c r="D60" s="476"/>
      <c r="E60" s="476"/>
      <c r="R60" s="476"/>
      <c r="S60" s="476"/>
      <c r="T60" s="476"/>
      <c r="U60" s="476"/>
      <c r="Z60" s="476"/>
      <c r="AA60" s="476"/>
      <c r="AB60" s="476"/>
      <c r="AC60" s="476"/>
    </row>
    <row r="61" spans="2:29">
      <c r="B61" s="476"/>
      <c r="C61" s="476"/>
      <c r="D61" s="476"/>
      <c r="E61" s="476"/>
      <c r="R61" s="476"/>
      <c r="S61" s="476"/>
      <c r="T61" s="476"/>
      <c r="U61" s="476"/>
      <c r="Z61" s="476"/>
      <c r="AA61" s="476"/>
      <c r="AB61" s="476"/>
      <c r="AC61" s="476"/>
    </row>
    <row r="62" spans="2:29">
      <c r="B62" s="476"/>
      <c r="C62" s="476"/>
      <c r="D62" s="476"/>
      <c r="E62" s="476"/>
      <c r="R62" s="476"/>
      <c r="S62" s="476"/>
      <c r="T62" s="476"/>
      <c r="U62" s="476"/>
      <c r="Z62" s="476"/>
      <c r="AA62" s="476"/>
      <c r="AB62" s="476"/>
      <c r="AC62" s="476"/>
    </row>
    <row r="63" spans="2:29">
      <c r="B63" s="476"/>
      <c r="C63" s="476"/>
      <c r="D63" s="476"/>
      <c r="E63" s="476"/>
      <c r="R63" s="476"/>
      <c r="S63" s="476"/>
      <c r="T63" s="476"/>
      <c r="U63" s="476"/>
      <c r="Z63" s="476"/>
      <c r="AA63" s="476"/>
      <c r="AB63" s="476"/>
      <c r="AC63" s="476"/>
    </row>
    <row r="64" spans="2:29">
      <c r="B64" s="476"/>
      <c r="C64" s="476"/>
      <c r="D64" s="476"/>
      <c r="E64" s="476"/>
      <c r="R64" s="476"/>
      <c r="S64" s="476"/>
      <c r="T64" s="476"/>
      <c r="U64" s="476"/>
      <c r="Z64" s="476"/>
      <c r="AA64" s="476"/>
      <c r="AB64" s="476"/>
      <c r="AC64" s="476"/>
    </row>
    <row r="65" spans="2:29">
      <c r="B65" s="476"/>
      <c r="C65" s="476"/>
      <c r="D65" s="476"/>
      <c r="E65" s="476"/>
      <c r="R65" s="476"/>
      <c r="S65" s="476"/>
      <c r="T65" s="476"/>
      <c r="U65" s="476"/>
      <c r="Z65" s="476"/>
      <c r="AA65" s="476"/>
      <c r="AB65" s="476"/>
      <c r="AC65" s="476"/>
    </row>
    <row r="66" spans="2:29">
      <c r="B66" s="476"/>
      <c r="C66" s="476"/>
      <c r="D66" s="476"/>
      <c r="E66" s="476"/>
      <c r="R66" s="476"/>
      <c r="S66" s="476"/>
      <c r="T66" s="476"/>
      <c r="U66" s="476"/>
      <c r="Z66" s="476"/>
      <c r="AA66" s="476"/>
      <c r="AB66" s="476"/>
      <c r="AC66" s="476"/>
    </row>
    <row r="67" spans="2:29">
      <c r="B67" s="476"/>
      <c r="C67" s="476"/>
      <c r="D67" s="476"/>
      <c r="E67" s="476"/>
      <c r="R67" s="476"/>
      <c r="S67" s="476"/>
      <c r="T67" s="476"/>
      <c r="U67" s="476"/>
      <c r="Z67" s="476"/>
      <c r="AA67" s="476"/>
      <c r="AB67" s="476"/>
      <c r="AC67" s="476"/>
    </row>
    <row r="68" spans="2:29">
      <c r="R68" s="476"/>
      <c r="S68" s="476"/>
      <c r="T68" s="476"/>
      <c r="U68" s="476"/>
    </row>
  </sheetData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9"/>
  <sheetViews>
    <sheetView zoomScaleNormal="100" workbookViewId="0">
      <selection activeCell="A4" sqref="A4"/>
    </sheetView>
  </sheetViews>
  <sheetFormatPr baseColWidth="10" defaultRowHeight="15"/>
  <cols>
    <col min="1" max="1" width="15.5" style="474" customWidth="1"/>
    <col min="2" max="5" width="10.83203125" style="474" customWidth="1"/>
    <col min="6" max="16384" width="12" style="474"/>
  </cols>
  <sheetData>
    <row r="1" spans="1:29">
      <c r="A1" s="25" t="s">
        <v>300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</row>
    <row r="2" spans="1:29">
      <c r="A2" s="158" t="s">
        <v>328</v>
      </c>
      <c r="B2" s="393"/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</row>
    <row r="3" spans="1:29">
      <c r="A3" s="25" t="s">
        <v>120</v>
      </c>
      <c r="B3" s="393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472"/>
      <c r="N3" s="393"/>
      <c r="O3" s="393"/>
      <c r="P3" s="393"/>
      <c r="Q3" s="393"/>
      <c r="R3" s="393"/>
      <c r="S3" s="393"/>
      <c r="T3" s="393"/>
      <c r="U3" s="393"/>
      <c r="V3" s="393"/>
      <c r="W3" s="393"/>
      <c r="X3" s="393"/>
      <c r="Y3" s="393"/>
      <c r="Z3" s="393"/>
      <c r="AA3" s="393"/>
      <c r="AB3" s="393"/>
      <c r="AC3" s="393"/>
    </row>
    <row r="4" spans="1:29">
      <c r="A4" s="393"/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  <c r="U4" s="393"/>
      <c r="V4" s="393"/>
      <c r="W4" s="393"/>
      <c r="X4" s="393"/>
      <c r="Y4" s="393"/>
      <c r="Z4" s="393"/>
      <c r="AA4" s="393"/>
      <c r="AB4" s="393"/>
      <c r="AC4" s="393"/>
    </row>
    <row r="5" spans="1:29">
      <c r="A5" s="393"/>
      <c r="B5" s="393"/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393"/>
      <c r="Y5" s="393"/>
      <c r="Z5" s="393"/>
      <c r="AA5" s="393"/>
      <c r="AB5" s="393"/>
      <c r="AC5" s="393"/>
    </row>
    <row r="6" spans="1:29">
      <c r="A6" s="463" t="s">
        <v>97</v>
      </c>
      <c r="B6" s="463" t="s">
        <v>286</v>
      </c>
      <c r="C6" s="463" t="s">
        <v>203</v>
      </c>
      <c r="D6" s="463" t="s">
        <v>342</v>
      </c>
      <c r="E6" s="463" t="s">
        <v>343</v>
      </c>
      <c r="F6" s="393"/>
      <c r="G6" s="84" t="s">
        <v>344</v>
      </c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473"/>
      <c r="AA6" s="473"/>
      <c r="AB6" s="473"/>
      <c r="AC6" s="473"/>
    </row>
    <row r="7" spans="1:29">
      <c r="A7" s="477">
        <v>2018</v>
      </c>
      <c r="B7" s="478">
        <v>29873.376</v>
      </c>
      <c r="C7" s="478">
        <v>75836.966400000005</v>
      </c>
      <c r="D7" s="478">
        <v>6950.7359999999999</v>
      </c>
      <c r="E7" s="478">
        <v>35226.921599999994</v>
      </c>
      <c r="F7" s="393"/>
      <c r="G7" s="393"/>
      <c r="H7" s="393"/>
      <c r="I7" s="393"/>
      <c r="J7" s="393"/>
      <c r="K7" s="393"/>
      <c r="L7" s="393"/>
      <c r="M7" s="393"/>
      <c r="N7" s="393"/>
      <c r="O7" s="393"/>
      <c r="P7" s="393"/>
      <c r="Q7" s="393"/>
      <c r="R7" s="473"/>
      <c r="S7" s="473"/>
      <c r="T7" s="473"/>
      <c r="U7" s="473"/>
      <c r="V7" s="393"/>
      <c r="W7" s="393"/>
      <c r="X7" s="393"/>
      <c r="Y7" s="393"/>
      <c r="Z7" s="469"/>
      <c r="AA7" s="469"/>
      <c r="AB7" s="469"/>
      <c r="AC7" s="469"/>
    </row>
    <row r="8" spans="1:29">
      <c r="A8" s="477">
        <v>2019</v>
      </c>
      <c r="B8" s="478">
        <v>29873.376</v>
      </c>
      <c r="C8" s="478">
        <v>75836.966400000005</v>
      </c>
      <c r="D8" s="478">
        <v>6950.7359999999999</v>
      </c>
      <c r="E8" s="478">
        <v>35226.921599999994</v>
      </c>
      <c r="F8" s="393"/>
      <c r="G8" s="393"/>
      <c r="H8" s="393"/>
      <c r="I8" s="393"/>
      <c r="J8" s="393"/>
      <c r="K8" s="393"/>
      <c r="L8" s="393"/>
      <c r="M8" s="393"/>
      <c r="N8" s="393"/>
      <c r="O8" s="393"/>
      <c r="P8" s="393"/>
      <c r="Q8" s="393"/>
      <c r="R8" s="469"/>
      <c r="S8" s="469"/>
      <c r="T8" s="469"/>
      <c r="U8" s="469"/>
      <c r="V8" s="393"/>
      <c r="W8" s="393"/>
      <c r="X8" s="393"/>
      <c r="Y8" s="393"/>
      <c r="Z8" s="469"/>
      <c r="AA8" s="469"/>
      <c r="AB8" s="469"/>
      <c r="AC8" s="469"/>
    </row>
    <row r="9" spans="1:29">
      <c r="A9" s="477">
        <v>2020</v>
      </c>
      <c r="B9" s="478">
        <v>29873.376</v>
      </c>
      <c r="C9" s="478">
        <v>75836.966400000005</v>
      </c>
      <c r="D9" s="478">
        <v>6950.7359999999999</v>
      </c>
      <c r="E9" s="478">
        <v>35226.921599999994</v>
      </c>
      <c r="F9" s="393"/>
      <c r="G9" s="393"/>
      <c r="H9" s="393"/>
      <c r="I9" s="393"/>
      <c r="J9" s="393"/>
      <c r="K9" s="393"/>
      <c r="L9" s="393"/>
      <c r="M9" s="393"/>
      <c r="N9" s="393"/>
      <c r="O9" s="393"/>
      <c r="P9" s="393"/>
      <c r="Q9" s="393"/>
      <c r="R9" s="469"/>
      <c r="S9" s="469"/>
      <c r="T9" s="469"/>
      <c r="U9" s="469"/>
      <c r="V9" s="393"/>
      <c r="W9" s="393"/>
      <c r="X9" s="393"/>
      <c r="Y9" s="393"/>
      <c r="Z9" s="469"/>
      <c r="AA9" s="469"/>
      <c r="AB9" s="469"/>
      <c r="AC9" s="469"/>
    </row>
    <row r="10" spans="1:29">
      <c r="A10" s="477">
        <v>2021</v>
      </c>
      <c r="B10" s="478">
        <v>29873.376</v>
      </c>
      <c r="C10" s="478">
        <v>75836.966400000005</v>
      </c>
      <c r="D10" s="478">
        <v>6950.7359999999999</v>
      </c>
      <c r="E10" s="478">
        <v>35226.921599999994</v>
      </c>
      <c r="F10" s="393"/>
      <c r="G10" s="393"/>
      <c r="H10" s="393"/>
      <c r="I10" s="393"/>
      <c r="J10" s="393"/>
      <c r="K10" s="393"/>
      <c r="L10" s="393"/>
      <c r="M10" s="393"/>
      <c r="N10" s="393"/>
      <c r="O10" s="393"/>
      <c r="P10" s="393"/>
      <c r="Q10" s="393"/>
      <c r="R10" s="469"/>
      <c r="S10" s="469"/>
      <c r="T10" s="469"/>
      <c r="U10" s="469"/>
      <c r="V10" s="393"/>
      <c r="W10" s="393"/>
      <c r="X10" s="393"/>
      <c r="Y10" s="393"/>
      <c r="Z10" s="469"/>
      <c r="AA10" s="469"/>
      <c r="AB10" s="469"/>
      <c r="AC10" s="469"/>
    </row>
    <row r="11" spans="1:29">
      <c r="A11" s="477">
        <v>2022</v>
      </c>
      <c r="B11" s="478">
        <v>29873.376</v>
      </c>
      <c r="C11" s="478">
        <v>75836.966400000005</v>
      </c>
      <c r="D11" s="478">
        <v>6950.7359999999999</v>
      </c>
      <c r="E11" s="478">
        <v>35226.921599999994</v>
      </c>
      <c r="F11" s="393"/>
      <c r="G11" s="393"/>
      <c r="H11" s="393"/>
      <c r="I11" s="393"/>
      <c r="J11" s="393"/>
      <c r="K11" s="393"/>
      <c r="L11" s="393"/>
      <c r="M11" s="393"/>
      <c r="N11" s="393"/>
      <c r="O11" s="393"/>
      <c r="P11" s="393"/>
      <c r="Q11" s="393"/>
      <c r="R11" s="469"/>
      <c r="S11" s="469"/>
      <c r="T11" s="469"/>
      <c r="U11" s="469"/>
      <c r="V11" s="393"/>
      <c r="W11" s="393"/>
      <c r="X11" s="393"/>
      <c r="Y11" s="393"/>
      <c r="Z11" s="469"/>
      <c r="AA11" s="469"/>
      <c r="AB11" s="469"/>
      <c r="AC11" s="469"/>
    </row>
    <row r="12" spans="1:29">
      <c r="A12" s="477">
        <v>2023</v>
      </c>
      <c r="B12" s="478">
        <v>29873.376</v>
      </c>
      <c r="C12" s="478">
        <v>75836.966400000005</v>
      </c>
      <c r="D12" s="478">
        <v>6950.7359999999999</v>
      </c>
      <c r="E12" s="478">
        <v>35226.921599999994</v>
      </c>
      <c r="F12" s="393"/>
      <c r="G12" s="393"/>
      <c r="H12" s="393"/>
      <c r="I12" s="393"/>
      <c r="J12" s="393"/>
      <c r="K12" s="393"/>
      <c r="L12" s="393"/>
      <c r="M12" s="393"/>
      <c r="N12" s="393"/>
      <c r="O12" s="393"/>
      <c r="P12" s="393"/>
      <c r="Q12" s="393"/>
      <c r="R12" s="469"/>
      <c r="S12" s="469"/>
      <c r="T12" s="469"/>
      <c r="U12" s="469"/>
      <c r="V12" s="393"/>
      <c r="W12" s="393"/>
      <c r="X12" s="393"/>
      <c r="Y12" s="393"/>
      <c r="Z12" s="469"/>
      <c r="AA12" s="469"/>
      <c r="AB12" s="469"/>
      <c r="AC12" s="469"/>
    </row>
    <row r="13" spans="1:29">
      <c r="A13" s="477">
        <v>2024</v>
      </c>
      <c r="B13" s="478">
        <v>29873.376</v>
      </c>
      <c r="C13" s="478">
        <v>75836.966400000005</v>
      </c>
      <c r="D13" s="478">
        <v>6950.7359999999999</v>
      </c>
      <c r="E13" s="478">
        <v>35226.921599999994</v>
      </c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469"/>
      <c r="S13" s="469"/>
      <c r="T13" s="469"/>
      <c r="U13" s="469"/>
      <c r="V13" s="393"/>
      <c r="W13" s="393"/>
      <c r="X13" s="393"/>
      <c r="Y13" s="393"/>
      <c r="Z13" s="469"/>
      <c r="AA13" s="469"/>
      <c r="AB13" s="469"/>
      <c r="AC13" s="469"/>
    </row>
    <row r="14" spans="1:29">
      <c r="A14" s="477">
        <v>2025</v>
      </c>
      <c r="B14" s="478">
        <v>29873.376</v>
      </c>
      <c r="C14" s="478">
        <v>75836.966400000005</v>
      </c>
      <c r="D14" s="478">
        <v>6950.7359999999999</v>
      </c>
      <c r="E14" s="478">
        <v>35226.921599999994</v>
      </c>
      <c r="F14" s="393"/>
      <c r="G14" s="393"/>
      <c r="H14" s="393"/>
      <c r="I14" s="393"/>
      <c r="J14" s="393"/>
      <c r="K14" s="393"/>
      <c r="L14" s="393"/>
      <c r="M14" s="393"/>
      <c r="N14" s="393"/>
      <c r="O14" s="393"/>
      <c r="P14" s="393"/>
      <c r="Q14" s="393"/>
      <c r="R14" s="469"/>
      <c r="S14" s="469"/>
      <c r="T14" s="469"/>
      <c r="U14" s="469"/>
      <c r="V14" s="393"/>
      <c r="W14" s="393"/>
      <c r="X14" s="393"/>
      <c r="Y14" s="393"/>
      <c r="Z14" s="469"/>
      <c r="AA14" s="469"/>
      <c r="AB14" s="469"/>
      <c r="AC14" s="469"/>
    </row>
    <row r="15" spans="1:29">
      <c r="A15" s="477">
        <v>2026</v>
      </c>
      <c r="B15" s="478">
        <v>29873.376</v>
      </c>
      <c r="C15" s="478">
        <v>75836.966400000005</v>
      </c>
      <c r="D15" s="478">
        <v>6950.7359999999999</v>
      </c>
      <c r="E15" s="478">
        <v>35226.921599999994</v>
      </c>
      <c r="F15" s="393"/>
      <c r="G15" s="393"/>
      <c r="H15" s="393"/>
      <c r="I15" s="393"/>
      <c r="J15" s="393"/>
      <c r="K15" s="393"/>
      <c r="L15" s="393"/>
      <c r="M15" s="393"/>
      <c r="N15" s="393"/>
      <c r="O15" s="393"/>
      <c r="P15" s="393"/>
      <c r="Q15" s="393"/>
      <c r="R15" s="469"/>
      <c r="S15" s="469"/>
      <c r="T15" s="469"/>
      <c r="U15" s="469"/>
      <c r="V15" s="393"/>
      <c r="W15" s="393"/>
      <c r="X15" s="393"/>
      <c r="Y15" s="393"/>
      <c r="Z15" s="469"/>
      <c r="AA15" s="469"/>
      <c r="AB15" s="469"/>
      <c r="AC15" s="469"/>
    </row>
    <row r="16" spans="1:29">
      <c r="A16" s="477">
        <v>2027</v>
      </c>
      <c r="B16" s="478">
        <v>29873.376</v>
      </c>
      <c r="C16" s="478">
        <v>75836.966400000005</v>
      </c>
      <c r="D16" s="478">
        <v>6950.7359999999999</v>
      </c>
      <c r="E16" s="478">
        <v>35226.921599999994</v>
      </c>
      <c r="F16" s="393"/>
      <c r="G16" s="393"/>
      <c r="H16" s="393"/>
      <c r="I16" s="393"/>
      <c r="J16" s="393"/>
      <c r="K16" s="393"/>
      <c r="L16" s="393"/>
      <c r="M16" s="393"/>
      <c r="N16" s="393"/>
      <c r="O16" s="393"/>
      <c r="P16" s="393"/>
      <c r="Q16" s="393"/>
      <c r="R16" s="469"/>
      <c r="S16" s="469"/>
      <c r="T16" s="469"/>
      <c r="U16" s="469"/>
      <c r="V16" s="393"/>
      <c r="W16" s="393"/>
      <c r="X16" s="393"/>
      <c r="Y16" s="393"/>
      <c r="Z16" s="469"/>
      <c r="AA16" s="469"/>
      <c r="AB16" s="469"/>
      <c r="AC16" s="469"/>
    </row>
    <row r="17" spans="1:29">
      <c r="A17" s="477">
        <v>2028</v>
      </c>
      <c r="B17" s="478">
        <v>29873.376</v>
      </c>
      <c r="C17" s="478">
        <v>75836.966400000005</v>
      </c>
      <c r="D17" s="478">
        <v>6950.7359999999999</v>
      </c>
      <c r="E17" s="478">
        <v>35226.921599999994</v>
      </c>
      <c r="F17" s="393"/>
      <c r="G17" s="393"/>
      <c r="H17" s="393"/>
      <c r="I17" s="393"/>
      <c r="J17" s="393"/>
      <c r="K17" s="393"/>
      <c r="L17" s="393"/>
      <c r="M17" s="393"/>
      <c r="N17" s="393"/>
      <c r="O17" s="393"/>
      <c r="P17" s="393"/>
      <c r="Q17" s="393"/>
      <c r="R17" s="469"/>
      <c r="S17" s="469"/>
      <c r="T17" s="469"/>
      <c r="U17" s="469"/>
      <c r="V17" s="393"/>
      <c r="W17" s="393"/>
      <c r="X17" s="393"/>
      <c r="Y17" s="393"/>
      <c r="Z17" s="469"/>
      <c r="AA17" s="469"/>
      <c r="AB17" s="469"/>
      <c r="AC17" s="469"/>
    </row>
    <row r="18" spans="1:29">
      <c r="A18" s="477">
        <v>2029</v>
      </c>
      <c r="B18" s="478">
        <v>29873.376</v>
      </c>
      <c r="C18" s="478">
        <v>75836.966400000005</v>
      </c>
      <c r="D18" s="478">
        <v>6950.7359999999999</v>
      </c>
      <c r="E18" s="478">
        <v>35226.921599999994</v>
      </c>
      <c r="F18" s="393"/>
      <c r="G18" s="393"/>
      <c r="H18" s="393"/>
      <c r="I18" s="393"/>
      <c r="J18" s="393"/>
      <c r="K18" s="393"/>
      <c r="L18" s="393"/>
      <c r="M18" s="393"/>
      <c r="N18" s="393"/>
      <c r="O18" s="393"/>
      <c r="P18" s="393"/>
      <c r="Q18" s="393"/>
      <c r="R18" s="469"/>
      <c r="S18" s="469"/>
      <c r="T18" s="469"/>
      <c r="U18" s="469"/>
      <c r="V18" s="393"/>
      <c r="W18" s="393"/>
      <c r="X18" s="393"/>
      <c r="Y18" s="393"/>
      <c r="Z18" s="469"/>
      <c r="AA18" s="469"/>
      <c r="AB18" s="469"/>
      <c r="AC18" s="469"/>
    </row>
    <row r="19" spans="1:29">
      <c r="A19" s="477">
        <v>2030</v>
      </c>
      <c r="B19" s="478">
        <v>29873.376</v>
      </c>
      <c r="C19" s="478">
        <v>75836.966400000005</v>
      </c>
      <c r="D19" s="478">
        <v>6950.7359999999999</v>
      </c>
      <c r="E19" s="478">
        <v>35226.921599999994</v>
      </c>
      <c r="F19" s="393"/>
      <c r="G19" s="393"/>
      <c r="H19" s="393"/>
      <c r="I19" s="393"/>
      <c r="J19" s="393"/>
      <c r="K19" s="393"/>
      <c r="L19" s="393"/>
      <c r="M19" s="393"/>
      <c r="N19" s="393"/>
      <c r="O19" s="393"/>
      <c r="P19" s="393"/>
      <c r="Q19" s="393"/>
      <c r="R19" s="469"/>
      <c r="S19" s="469"/>
      <c r="T19" s="469"/>
      <c r="U19" s="469"/>
      <c r="V19" s="393"/>
      <c r="W19" s="393"/>
      <c r="X19" s="393"/>
      <c r="Y19" s="393"/>
      <c r="Z19" s="469"/>
      <c r="AA19" s="469"/>
      <c r="AB19" s="469"/>
      <c r="AC19" s="469"/>
    </row>
    <row r="20" spans="1:29">
      <c r="A20" s="477">
        <v>2031</v>
      </c>
      <c r="B20" s="478">
        <v>29873.376</v>
      </c>
      <c r="C20" s="478">
        <v>75836.966400000005</v>
      </c>
      <c r="D20" s="478">
        <v>6950.7359999999999</v>
      </c>
      <c r="E20" s="478">
        <v>35226.921599999994</v>
      </c>
      <c r="F20" s="393"/>
      <c r="G20" s="393"/>
      <c r="H20" s="393"/>
      <c r="I20" s="393"/>
      <c r="J20" s="393"/>
      <c r="K20" s="393"/>
      <c r="L20" s="393"/>
      <c r="M20" s="393"/>
      <c r="N20" s="393"/>
      <c r="O20" s="393"/>
      <c r="P20" s="393"/>
      <c r="Q20" s="393"/>
      <c r="R20" s="469"/>
      <c r="S20" s="469"/>
      <c r="T20" s="469"/>
      <c r="U20" s="469"/>
      <c r="V20" s="393"/>
      <c r="W20" s="393"/>
      <c r="X20" s="393"/>
      <c r="Y20" s="393"/>
      <c r="Z20" s="469"/>
      <c r="AA20" s="469"/>
      <c r="AB20" s="469"/>
      <c r="AC20" s="469"/>
    </row>
    <row r="21" spans="1:29">
      <c r="A21" s="477">
        <v>2032</v>
      </c>
      <c r="B21" s="478">
        <v>29873.376</v>
      </c>
      <c r="C21" s="478">
        <v>75836.966400000005</v>
      </c>
      <c r="D21" s="478">
        <v>6950.7359999999999</v>
      </c>
      <c r="E21" s="478">
        <v>35226.921599999994</v>
      </c>
      <c r="F21" s="393"/>
      <c r="G21" s="393"/>
      <c r="H21" s="393"/>
      <c r="I21" s="393"/>
      <c r="J21" s="393"/>
      <c r="K21" s="393"/>
      <c r="L21" s="393"/>
      <c r="M21" s="393"/>
      <c r="N21" s="393"/>
      <c r="O21" s="393"/>
      <c r="P21" s="393"/>
      <c r="Q21" s="393"/>
      <c r="R21" s="469"/>
      <c r="S21" s="469"/>
      <c r="T21" s="469"/>
      <c r="U21" s="469"/>
      <c r="V21" s="393"/>
      <c r="W21" s="393"/>
      <c r="X21" s="393"/>
      <c r="Y21" s="393"/>
      <c r="Z21" s="469"/>
      <c r="AA21" s="469"/>
      <c r="AB21" s="469"/>
      <c r="AC21" s="469"/>
    </row>
    <row r="22" spans="1:29">
      <c r="A22" s="477">
        <v>2033</v>
      </c>
      <c r="B22" s="478">
        <v>29873.376</v>
      </c>
      <c r="C22" s="478">
        <v>75836.966400000005</v>
      </c>
      <c r="D22" s="478">
        <v>6950.7359999999999</v>
      </c>
      <c r="E22" s="478">
        <v>35226.921599999994</v>
      </c>
      <c r="F22" s="393"/>
      <c r="G22" s="393"/>
      <c r="H22" s="393"/>
      <c r="I22" s="393"/>
      <c r="J22" s="393"/>
      <c r="K22" s="393"/>
      <c r="L22" s="393"/>
      <c r="M22" s="393"/>
      <c r="N22" s="393"/>
      <c r="O22" s="393"/>
      <c r="P22" s="393"/>
      <c r="Q22" s="393"/>
      <c r="R22" s="469"/>
      <c r="S22" s="469"/>
      <c r="T22" s="469"/>
      <c r="U22" s="469"/>
      <c r="V22" s="393"/>
      <c r="W22" s="393"/>
      <c r="X22" s="393"/>
      <c r="Y22" s="393"/>
      <c r="Z22" s="469"/>
      <c r="AA22" s="469"/>
      <c r="AB22" s="469"/>
      <c r="AC22" s="469"/>
    </row>
    <row r="23" spans="1:29">
      <c r="A23" s="477">
        <v>2034</v>
      </c>
      <c r="B23" s="478">
        <v>29873.376</v>
      </c>
      <c r="C23" s="478">
        <v>75836.966400000005</v>
      </c>
      <c r="D23" s="478">
        <v>6950.7359999999999</v>
      </c>
      <c r="E23" s="478">
        <v>35226.921599999994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3"/>
      <c r="R23" s="469"/>
      <c r="S23" s="469"/>
      <c r="T23" s="469"/>
      <c r="U23" s="469"/>
      <c r="V23" s="393"/>
      <c r="W23" s="393"/>
      <c r="X23" s="393"/>
      <c r="Y23" s="393"/>
      <c r="Z23" s="469"/>
      <c r="AA23" s="469"/>
      <c r="AB23" s="469"/>
      <c r="AC23" s="469"/>
    </row>
    <row r="24" spans="1:29">
      <c r="A24" s="477">
        <v>2035</v>
      </c>
      <c r="B24" s="478">
        <v>29873.376</v>
      </c>
      <c r="C24" s="478">
        <v>75836.966400000005</v>
      </c>
      <c r="D24" s="478">
        <v>6950.7359999999999</v>
      </c>
      <c r="E24" s="478">
        <v>35226.921599999994</v>
      </c>
      <c r="F24" s="393"/>
      <c r="G24" s="393"/>
      <c r="H24" s="393"/>
      <c r="I24" s="393"/>
      <c r="J24" s="393"/>
      <c r="K24" s="393"/>
      <c r="L24" s="393"/>
      <c r="M24" s="393"/>
      <c r="N24" s="393"/>
      <c r="O24" s="393"/>
      <c r="P24" s="393"/>
      <c r="Q24" s="393"/>
      <c r="R24" s="469"/>
      <c r="S24" s="469"/>
      <c r="T24" s="469"/>
      <c r="U24" s="469"/>
      <c r="V24" s="393"/>
      <c r="W24" s="393"/>
      <c r="X24" s="393"/>
      <c r="Y24" s="393"/>
      <c r="Z24" s="469"/>
      <c r="AA24" s="469"/>
      <c r="AB24" s="469"/>
      <c r="AC24" s="469"/>
    </row>
    <row r="25" spans="1:29">
      <c r="A25" s="477">
        <v>2036</v>
      </c>
      <c r="B25" s="478">
        <v>29873.376</v>
      </c>
      <c r="C25" s="478">
        <v>75836.966400000005</v>
      </c>
      <c r="D25" s="478">
        <v>6950.7359999999999</v>
      </c>
      <c r="E25" s="478">
        <v>35226.921599999994</v>
      </c>
      <c r="F25" s="393"/>
      <c r="G25" s="393"/>
      <c r="H25" s="393"/>
      <c r="I25" s="393"/>
      <c r="J25" s="393"/>
      <c r="K25" s="393"/>
      <c r="L25" s="393"/>
      <c r="M25" s="393"/>
      <c r="N25" s="393"/>
      <c r="O25" s="393"/>
      <c r="P25" s="393"/>
      <c r="Q25" s="393"/>
      <c r="R25" s="469"/>
      <c r="S25" s="469"/>
      <c r="T25" s="469"/>
      <c r="U25" s="469"/>
      <c r="V25" s="393"/>
      <c r="W25" s="393"/>
      <c r="X25" s="393"/>
      <c r="Y25" s="393"/>
      <c r="Z25" s="469"/>
      <c r="AA25" s="469"/>
      <c r="AB25" s="469"/>
      <c r="AC25" s="469"/>
    </row>
    <row r="26" spans="1:29">
      <c r="A26" s="477">
        <v>2037</v>
      </c>
      <c r="B26" s="478">
        <v>29873.376</v>
      </c>
      <c r="C26" s="478">
        <v>75836.966400000005</v>
      </c>
      <c r="D26" s="478">
        <v>6950.7359999999999</v>
      </c>
      <c r="E26" s="478">
        <v>35226.921599999994</v>
      </c>
      <c r="F26" s="393"/>
      <c r="G26" s="393"/>
      <c r="H26" s="393"/>
      <c r="I26" s="393"/>
      <c r="J26" s="393"/>
      <c r="K26" s="393"/>
      <c r="L26" s="393"/>
      <c r="M26" s="393"/>
      <c r="N26" s="393"/>
      <c r="O26" s="393"/>
      <c r="P26" s="393"/>
      <c r="Q26" s="393"/>
      <c r="R26" s="469"/>
      <c r="S26" s="469"/>
      <c r="T26" s="469"/>
      <c r="U26" s="469"/>
      <c r="V26" s="393"/>
      <c r="W26" s="393"/>
      <c r="X26" s="393"/>
      <c r="Y26" s="393"/>
      <c r="Z26" s="469"/>
      <c r="AA26" s="469"/>
      <c r="AB26" s="469"/>
      <c r="AC26" s="469"/>
    </row>
    <row r="27" spans="1:29">
      <c r="A27" s="479">
        <v>2038</v>
      </c>
      <c r="B27" s="480">
        <v>29873.376</v>
      </c>
      <c r="C27" s="480">
        <v>75836.966400000005</v>
      </c>
      <c r="D27" s="480">
        <v>6950.7359999999999</v>
      </c>
      <c r="E27" s="480">
        <v>35226.921599999994</v>
      </c>
      <c r="F27" s="393"/>
      <c r="G27" s="393"/>
      <c r="H27" s="393"/>
      <c r="I27" s="393"/>
      <c r="J27" s="393"/>
      <c r="K27" s="393"/>
      <c r="L27" s="393"/>
      <c r="M27" s="393"/>
      <c r="N27" s="393"/>
      <c r="O27" s="393"/>
      <c r="P27" s="393"/>
      <c r="Q27" s="393"/>
      <c r="R27" s="469"/>
      <c r="S27" s="469"/>
      <c r="T27" s="469"/>
      <c r="U27" s="469"/>
      <c r="V27" s="393"/>
      <c r="W27" s="393"/>
      <c r="X27" s="393"/>
      <c r="Y27" s="393"/>
      <c r="Z27" s="393"/>
      <c r="AA27" s="393"/>
      <c r="AB27" s="393"/>
      <c r="AC27" s="393"/>
    </row>
    <row r="28" spans="1:29">
      <c r="A28" s="393"/>
      <c r="B28" s="393"/>
      <c r="C28" s="393"/>
      <c r="D28" s="393"/>
      <c r="E28" s="393"/>
      <c r="F28" s="393"/>
      <c r="G28" s="393"/>
      <c r="H28" s="393"/>
      <c r="I28" s="393"/>
      <c r="J28" s="393"/>
      <c r="K28" s="393"/>
      <c r="L28" s="393"/>
      <c r="M28" s="393"/>
      <c r="N28" s="393"/>
      <c r="O28" s="393"/>
      <c r="P28" s="393"/>
      <c r="Q28" s="393"/>
      <c r="R28" s="393"/>
      <c r="S28" s="393"/>
      <c r="T28" s="393"/>
      <c r="U28" s="393"/>
      <c r="V28" s="393"/>
      <c r="W28" s="393"/>
      <c r="X28" s="393"/>
      <c r="Y28" s="393"/>
      <c r="Z28" s="393"/>
      <c r="AA28" s="393"/>
      <c r="AB28" s="393"/>
      <c r="AC28" s="393"/>
    </row>
    <row r="29" spans="1:29">
      <c r="A29" s="393"/>
      <c r="B29" s="393"/>
      <c r="C29" s="393"/>
      <c r="D29" s="393"/>
      <c r="E29" s="393"/>
      <c r="F29" s="393"/>
      <c r="G29" s="393"/>
      <c r="H29" s="393"/>
      <c r="I29" s="393"/>
      <c r="J29" s="393"/>
      <c r="K29" s="393"/>
      <c r="L29" s="393"/>
      <c r="M29" s="393"/>
      <c r="N29" s="393"/>
      <c r="O29" s="393"/>
      <c r="P29" s="393"/>
      <c r="Q29" s="393"/>
      <c r="R29" s="393"/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93"/>
    </row>
    <row r="30" spans="1:29">
      <c r="A30" s="393"/>
      <c r="B30" s="393"/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3"/>
      <c r="O30" s="393"/>
      <c r="P30" s="393"/>
      <c r="Q30" s="393"/>
      <c r="R30" s="393"/>
      <c r="S30" s="393"/>
      <c r="T30" s="393"/>
      <c r="U30" s="393"/>
      <c r="V30" s="393"/>
      <c r="W30" s="393"/>
      <c r="X30" s="393"/>
      <c r="Y30" s="393"/>
      <c r="Z30" s="393"/>
      <c r="AA30" s="393"/>
      <c r="AB30" s="393"/>
      <c r="AC30" s="393"/>
    </row>
    <row r="31" spans="1:29">
      <c r="A31" s="393"/>
      <c r="B31" s="393"/>
      <c r="C31" s="393"/>
      <c r="D31" s="393"/>
      <c r="E31" s="393"/>
      <c r="F31" s="393"/>
      <c r="G31" s="393"/>
      <c r="H31" s="481"/>
      <c r="I31" s="481"/>
      <c r="J31" s="481"/>
      <c r="K31" s="481"/>
      <c r="L31" s="393"/>
      <c r="M31" s="393"/>
      <c r="N31" s="393"/>
      <c r="O31" s="393"/>
      <c r="P31" s="393"/>
      <c r="Q31" s="393"/>
      <c r="R31" s="393"/>
      <c r="S31" s="393"/>
      <c r="T31" s="393"/>
      <c r="U31" s="393"/>
      <c r="V31" s="393"/>
      <c r="W31" s="393"/>
      <c r="X31" s="393"/>
      <c r="Y31" s="393"/>
      <c r="Z31" s="393"/>
      <c r="AA31" s="393"/>
      <c r="AB31" s="393"/>
      <c r="AC31" s="393"/>
    </row>
    <row r="32" spans="1:29">
      <c r="A32" s="393"/>
      <c r="B32" s="393"/>
      <c r="C32" s="393"/>
      <c r="D32" s="393"/>
      <c r="E32" s="393"/>
      <c r="F32" s="393"/>
      <c r="G32" s="393"/>
      <c r="H32" s="393"/>
      <c r="I32" s="393"/>
      <c r="J32" s="393"/>
      <c r="K32" s="393"/>
      <c r="L32" s="393"/>
      <c r="M32" s="393"/>
      <c r="N32" s="393"/>
      <c r="O32" s="393"/>
      <c r="P32" s="393"/>
      <c r="Q32" s="393"/>
      <c r="R32" s="393"/>
      <c r="S32" s="393"/>
      <c r="T32" s="393"/>
      <c r="U32" s="393"/>
      <c r="V32" s="393"/>
      <c r="W32" s="393"/>
      <c r="X32" s="393"/>
      <c r="Y32" s="393"/>
      <c r="Z32" s="393"/>
      <c r="AA32" s="393"/>
      <c r="AB32" s="393"/>
      <c r="AC32" s="393"/>
    </row>
    <row r="33" spans="1:29">
      <c r="A33" s="393"/>
      <c r="B33" s="393"/>
      <c r="C33" s="393"/>
      <c r="D33" s="393"/>
      <c r="E33" s="393"/>
      <c r="F33" s="393"/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/>
      <c r="Z33" s="393"/>
      <c r="AA33" s="393"/>
      <c r="AB33" s="393"/>
      <c r="AC33" s="393"/>
    </row>
    <row r="34" spans="1:29">
      <c r="A34" s="393"/>
      <c r="B34" s="393"/>
      <c r="C34" s="393"/>
      <c r="D34" s="393"/>
      <c r="E34" s="393"/>
      <c r="F34" s="393"/>
      <c r="G34" s="393"/>
      <c r="H34" s="393"/>
      <c r="I34" s="393"/>
      <c r="J34" s="393"/>
      <c r="K34" s="393"/>
      <c r="L34" s="393"/>
      <c r="M34" s="393"/>
      <c r="N34" s="393"/>
      <c r="O34" s="393"/>
      <c r="P34" s="393"/>
      <c r="Q34" s="393"/>
      <c r="R34" s="393"/>
      <c r="S34" s="393"/>
      <c r="T34" s="393"/>
      <c r="U34" s="393"/>
      <c r="V34" s="393"/>
      <c r="W34" s="393"/>
      <c r="X34" s="393"/>
      <c r="Y34" s="393"/>
      <c r="Z34" s="393"/>
      <c r="AA34" s="393"/>
      <c r="AB34" s="393"/>
      <c r="AC34" s="393"/>
    </row>
    <row r="35" spans="1:29">
      <c r="A35" s="393"/>
      <c r="B35" s="393"/>
      <c r="C35" s="393"/>
      <c r="D35" s="393"/>
      <c r="E35" s="393"/>
      <c r="F35" s="393"/>
      <c r="G35" s="393"/>
      <c r="H35" s="393"/>
      <c r="I35" s="393"/>
      <c r="J35" s="393"/>
      <c r="K35" s="393"/>
      <c r="L35" s="393"/>
      <c r="M35" s="393"/>
      <c r="N35" s="393"/>
      <c r="O35" s="393"/>
      <c r="P35" s="393"/>
      <c r="Q35" s="393"/>
      <c r="R35" s="393"/>
      <c r="S35" s="393"/>
      <c r="T35" s="393"/>
      <c r="U35" s="393"/>
      <c r="V35" s="393"/>
      <c r="W35" s="393"/>
      <c r="X35" s="393"/>
      <c r="Y35" s="393"/>
      <c r="Z35" s="393"/>
      <c r="AA35" s="393"/>
      <c r="AB35" s="393"/>
      <c r="AC35" s="393"/>
    </row>
    <row r="36" spans="1:29">
      <c r="A36" s="393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</row>
    <row r="37" spans="1:29">
      <c r="A37" s="393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</row>
    <row r="38" spans="1:29">
      <c r="A38" s="393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</row>
    <row r="39" spans="1:29">
      <c r="A39" s="393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</row>
    <row r="40" spans="1:29">
      <c r="A40" s="393"/>
      <c r="B40" s="393"/>
      <c r="C40" s="393"/>
      <c r="D40" s="393"/>
      <c r="E40" s="393"/>
      <c r="F40" s="393"/>
      <c r="G40" s="393"/>
      <c r="H40" s="393"/>
      <c r="I40" s="393"/>
      <c r="J40" s="393"/>
      <c r="K40" s="393"/>
      <c r="L40" s="393"/>
      <c r="M40" s="393"/>
      <c r="N40" s="393"/>
      <c r="O40" s="393"/>
      <c r="P40" s="393"/>
      <c r="Q40" s="393"/>
      <c r="R40" s="393"/>
      <c r="S40" s="393"/>
      <c r="T40" s="393"/>
      <c r="U40" s="393"/>
      <c r="V40" s="393"/>
      <c r="W40" s="393"/>
      <c r="X40" s="393"/>
      <c r="Y40" s="393"/>
      <c r="Z40" s="393"/>
      <c r="AA40" s="393"/>
      <c r="AB40" s="393"/>
      <c r="AC40" s="393"/>
    </row>
    <row r="41" spans="1:29">
      <c r="A41" s="393"/>
      <c r="B41" s="393"/>
      <c r="C41" s="393"/>
      <c r="D41" s="393"/>
      <c r="E41" s="393"/>
      <c r="F41" s="393"/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/>
      <c r="Z41" s="393"/>
      <c r="AA41" s="393"/>
      <c r="AB41" s="393"/>
      <c r="AC41" s="393"/>
    </row>
    <row r="42" spans="1:29">
      <c r="A42" s="393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</row>
    <row r="43" spans="1:29">
      <c r="A43" s="393"/>
      <c r="B43" s="393"/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3"/>
      <c r="N43" s="393"/>
      <c r="O43" s="393"/>
      <c r="P43" s="393"/>
      <c r="Q43" s="393"/>
      <c r="R43" s="393"/>
      <c r="S43" s="393"/>
      <c r="T43" s="393"/>
      <c r="U43" s="393"/>
      <c r="V43" s="393"/>
      <c r="W43" s="393"/>
      <c r="X43" s="393"/>
      <c r="Y43" s="393"/>
      <c r="Z43" s="393"/>
      <c r="AA43" s="393"/>
      <c r="AB43" s="393"/>
      <c r="AC43" s="393"/>
    </row>
    <row r="44" spans="1:29">
      <c r="A44" s="393"/>
      <c r="B44" s="393"/>
      <c r="C44" s="393"/>
      <c r="D44" s="393"/>
      <c r="E44" s="393"/>
      <c r="F44" s="393"/>
      <c r="G44" s="393"/>
      <c r="H44" s="393"/>
      <c r="I44" s="393"/>
      <c r="J44" s="393"/>
      <c r="K44" s="393"/>
      <c r="L44" s="393"/>
      <c r="M44" s="393"/>
      <c r="N44" s="393"/>
      <c r="O44" s="393"/>
      <c r="P44" s="393"/>
      <c r="Q44" s="393"/>
      <c r="R44" s="393"/>
      <c r="S44" s="393"/>
      <c r="T44" s="393"/>
      <c r="U44" s="393"/>
      <c r="V44" s="393"/>
      <c r="W44" s="393"/>
      <c r="X44" s="393"/>
      <c r="Y44" s="393"/>
      <c r="Z44" s="393"/>
      <c r="AA44" s="393"/>
      <c r="AB44" s="393"/>
      <c r="AC44" s="393"/>
    </row>
    <row r="45" spans="1:29">
      <c r="A45" s="393"/>
      <c r="B45" s="393"/>
      <c r="C45" s="393"/>
      <c r="D45" s="393"/>
      <c r="E45" s="393"/>
      <c r="F45" s="393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</row>
    <row r="46" spans="1:29">
      <c r="A46" s="393"/>
      <c r="B46" s="393"/>
      <c r="C46" s="393"/>
      <c r="D46" s="393"/>
      <c r="E46" s="393"/>
      <c r="F46" s="393"/>
      <c r="G46" s="393"/>
      <c r="H46" s="393"/>
      <c r="I46" s="393"/>
      <c r="J46" s="393"/>
      <c r="K46" s="393"/>
      <c r="L46" s="393"/>
      <c r="M46" s="393"/>
      <c r="N46" s="393"/>
      <c r="O46" s="393"/>
      <c r="P46" s="393"/>
      <c r="Q46" s="393"/>
      <c r="R46" s="393"/>
      <c r="S46" s="393"/>
      <c r="T46" s="393"/>
      <c r="U46" s="393"/>
      <c r="V46" s="393"/>
      <c r="W46" s="393"/>
      <c r="X46" s="393"/>
      <c r="Y46" s="393"/>
      <c r="Z46" s="393"/>
      <c r="AA46" s="393"/>
      <c r="AB46" s="393"/>
      <c r="AC46" s="393"/>
    </row>
    <row r="47" spans="1:29">
      <c r="A47" s="393"/>
      <c r="B47" s="393"/>
      <c r="C47" s="393"/>
      <c r="D47" s="393"/>
      <c r="E47" s="393"/>
      <c r="F47" s="393"/>
      <c r="G47" s="393"/>
      <c r="H47" s="393"/>
      <c r="I47" s="393"/>
      <c r="J47" s="393"/>
      <c r="K47" s="393"/>
      <c r="L47" s="393"/>
      <c r="M47" s="393"/>
      <c r="N47" s="393"/>
      <c r="O47" s="393"/>
      <c r="P47" s="393"/>
      <c r="Q47" s="393"/>
      <c r="R47" s="393"/>
      <c r="S47" s="393"/>
      <c r="T47" s="393"/>
      <c r="U47" s="393"/>
      <c r="V47" s="393"/>
      <c r="W47" s="393"/>
      <c r="X47" s="393"/>
      <c r="Y47" s="393"/>
      <c r="Z47" s="393"/>
      <c r="AA47" s="393"/>
      <c r="AB47" s="393"/>
      <c r="AC47" s="393"/>
    </row>
    <row r="48" spans="1:29">
      <c r="A48" s="393"/>
      <c r="B48" s="393"/>
      <c r="C48" s="393"/>
      <c r="D48" s="393"/>
      <c r="E48" s="393"/>
      <c r="F48" s="393"/>
      <c r="G48" s="393"/>
      <c r="H48" s="393"/>
      <c r="I48" s="393"/>
      <c r="J48" s="393"/>
      <c r="K48" s="393"/>
      <c r="L48" s="393"/>
      <c r="M48" s="393"/>
      <c r="N48" s="393"/>
      <c r="O48" s="393"/>
      <c r="P48" s="393"/>
      <c r="Q48" s="393"/>
      <c r="R48" s="393"/>
      <c r="S48" s="393"/>
      <c r="T48" s="393"/>
      <c r="U48" s="393"/>
      <c r="V48" s="393"/>
      <c r="W48" s="393"/>
      <c r="X48" s="393"/>
      <c r="Y48" s="393"/>
      <c r="Z48" s="393"/>
      <c r="AA48" s="393"/>
      <c r="AB48" s="393"/>
      <c r="AC48" s="393"/>
    </row>
    <row r="49" spans="5:5">
      <c r="E49" s="393"/>
    </row>
  </sheetData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"/>
  <sheetViews>
    <sheetView zoomScale="110" zoomScaleNormal="110" workbookViewId="0">
      <selection activeCell="A4" sqref="A4"/>
    </sheetView>
  </sheetViews>
  <sheetFormatPr baseColWidth="10" defaultRowHeight="15"/>
  <cols>
    <col min="1" max="1" width="25.1640625" style="393" bestFit="1" customWidth="1"/>
    <col min="2" max="16384" width="12" style="393"/>
  </cols>
  <sheetData>
    <row r="1" spans="1:22">
      <c r="A1" s="25" t="s">
        <v>300</v>
      </c>
    </row>
    <row r="2" spans="1:22">
      <c r="A2" s="158" t="s">
        <v>328</v>
      </c>
    </row>
    <row r="3" spans="1:22">
      <c r="A3" s="25" t="s">
        <v>120</v>
      </c>
    </row>
    <row r="5" spans="1:22">
      <c r="A5" s="394"/>
      <c r="B5" s="463">
        <v>2018</v>
      </c>
      <c r="C5" s="463">
        <f>B5+1</f>
        <v>2019</v>
      </c>
      <c r="D5" s="463">
        <f t="shared" ref="D5:V5" si="0">C5+1</f>
        <v>2020</v>
      </c>
      <c r="E5" s="463">
        <f t="shared" si="0"/>
        <v>2021</v>
      </c>
      <c r="F5" s="463">
        <f t="shared" si="0"/>
        <v>2022</v>
      </c>
      <c r="G5" s="463">
        <f t="shared" si="0"/>
        <v>2023</v>
      </c>
      <c r="H5" s="463">
        <f t="shared" si="0"/>
        <v>2024</v>
      </c>
      <c r="I5" s="463">
        <f t="shared" si="0"/>
        <v>2025</v>
      </c>
      <c r="J5" s="463">
        <f t="shared" si="0"/>
        <v>2026</v>
      </c>
      <c r="K5" s="463">
        <f t="shared" si="0"/>
        <v>2027</v>
      </c>
      <c r="L5" s="463">
        <f t="shared" si="0"/>
        <v>2028</v>
      </c>
      <c r="M5" s="463">
        <f t="shared" si="0"/>
        <v>2029</v>
      </c>
      <c r="N5" s="463">
        <f t="shared" si="0"/>
        <v>2030</v>
      </c>
      <c r="O5" s="463">
        <f t="shared" si="0"/>
        <v>2031</v>
      </c>
      <c r="P5" s="463">
        <f t="shared" si="0"/>
        <v>2032</v>
      </c>
      <c r="Q5" s="463">
        <f t="shared" si="0"/>
        <v>2033</v>
      </c>
      <c r="R5" s="463">
        <f t="shared" si="0"/>
        <v>2034</v>
      </c>
      <c r="S5" s="463">
        <f t="shared" si="0"/>
        <v>2035</v>
      </c>
      <c r="T5" s="463">
        <f t="shared" si="0"/>
        <v>2036</v>
      </c>
      <c r="U5" s="463">
        <f t="shared" si="0"/>
        <v>2037</v>
      </c>
      <c r="V5" s="463">
        <f t="shared" si="0"/>
        <v>2038</v>
      </c>
    </row>
    <row r="6" spans="1:22">
      <c r="A6" s="396" t="s">
        <v>345</v>
      </c>
      <c r="B6" s="482">
        <v>211820</v>
      </c>
      <c r="C6" s="482">
        <v>211320</v>
      </c>
      <c r="D6" s="482">
        <v>210920</v>
      </c>
      <c r="E6" s="482">
        <v>210520</v>
      </c>
      <c r="F6" s="482">
        <v>210120</v>
      </c>
      <c r="G6" s="482">
        <v>209486.30136986627</v>
      </c>
      <c r="H6" s="482">
        <v>209486.30136986627</v>
      </c>
      <c r="I6" s="482">
        <v>209486.30136986627</v>
      </c>
      <c r="J6" s="482">
        <v>209486.30136986627</v>
      </c>
      <c r="K6" s="482">
        <v>209486.30136986627</v>
      </c>
      <c r="L6" s="482">
        <v>209486.30136986627</v>
      </c>
      <c r="M6" s="482">
        <v>209486.30136986627</v>
      </c>
      <c r="N6" s="482">
        <v>209486.30136986627</v>
      </c>
      <c r="O6" s="482">
        <v>209486.30136986627</v>
      </c>
      <c r="P6" s="482">
        <v>209486.30136986627</v>
      </c>
      <c r="Q6" s="482">
        <v>209486.30136986627</v>
      </c>
      <c r="R6" s="482">
        <v>209486.30136986627</v>
      </c>
      <c r="S6" s="482">
        <v>209486.30136986627</v>
      </c>
      <c r="T6" s="482">
        <v>209486.30136986627</v>
      </c>
      <c r="U6" s="482">
        <v>209486.30136986627</v>
      </c>
      <c r="V6" s="482">
        <v>209486.30136986627</v>
      </c>
    </row>
    <row r="7" spans="1:22">
      <c r="A7" s="462" t="s">
        <v>346</v>
      </c>
      <c r="B7" s="482">
        <v>85346.816415837908</v>
      </c>
      <c r="C7" s="482">
        <v>103649.06215846994</v>
      </c>
      <c r="D7" s="482">
        <v>108976.53462834047</v>
      </c>
      <c r="E7" s="482">
        <v>109074.86301369862</v>
      </c>
      <c r="F7" s="482">
        <v>115288.1897260274</v>
      </c>
      <c r="G7" s="482">
        <v>123346.88305633425</v>
      </c>
      <c r="H7" s="482">
        <v>126809.96883148211</v>
      </c>
      <c r="I7" s="482">
        <v>113879.75189074918</v>
      </c>
      <c r="J7" s="482">
        <v>104366.48388959261</v>
      </c>
      <c r="K7" s="482">
        <v>90759.995393705874</v>
      </c>
      <c r="L7" s="482">
        <v>77412.619474917941</v>
      </c>
      <c r="M7" s="482">
        <v>63281.900481092758</v>
      </c>
      <c r="N7" s="482">
        <v>55380.145003377838</v>
      </c>
      <c r="O7" s="482">
        <v>48314.324577129111</v>
      </c>
      <c r="P7" s="482">
        <v>37179.245076846993</v>
      </c>
      <c r="Q7" s="482">
        <v>21326.944799174031</v>
      </c>
      <c r="R7" s="482">
        <v>8261.0753141635469</v>
      </c>
      <c r="S7" s="482">
        <v>6500.4380554183053</v>
      </c>
      <c r="T7" s="482">
        <v>5560.3394240821699</v>
      </c>
      <c r="U7" s="482">
        <v>4786.2162088993291</v>
      </c>
      <c r="V7" s="482">
        <v>4283.8023896352679</v>
      </c>
    </row>
    <row r="8" spans="1:22">
      <c r="A8" s="462" t="s">
        <v>347</v>
      </c>
      <c r="B8" s="482">
        <v>18000</v>
      </c>
      <c r="C8" s="482">
        <v>18000</v>
      </c>
      <c r="D8" s="482">
        <v>18000</v>
      </c>
      <c r="E8" s="482">
        <v>18000</v>
      </c>
      <c r="F8" s="482">
        <v>18000</v>
      </c>
      <c r="G8" s="482">
        <v>18000</v>
      </c>
      <c r="H8" s="482">
        <v>18000</v>
      </c>
      <c r="I8" s="482">
        <v>18000</v>
      </c>
      <c r="J8" s="482">
        <v>18000</v>
      </c>
      <c r="K8" s="482">
        <v>18000</v>
      </c>
      <c r="L8" s="482">
        <v>18000</v>
      </c>
      <c r="M8" s="482">
        <v>15499.938037287387</v>
      </c>
      <c r="N8" s="482">
        <v>10570.972600766738</v>
      </c>
      <c r="O8" s="482">
        <v>5648.0430327868853</v>
      </c>
      <c r="P8" s="482">
        <v>4426.7054794520545</v>
      </c>
      <c r="Q8" s="482">
        <v>3484.3438356164384</v>
      </c>
      <c r="R8" s="482">
        <v>3125.2308219178085</v>
      </c>
      <c r="S8" s="482">
        <v>2779.0826502732243</v>
      </c>
      <c r="T8" s="482">
        <v>2560.3267123287669</v>
      </c>
      <c r="U8" s="482">
        <v>1909.2184931506852</v>
      </c>
      <c r="V8" s="482">
        <v>1709.8061643835615</v>
      </c>
    </row>
    <row r="9" spans="1:22">
      <c r="A9" s="462" t="s">
        <v>348</v>
      </c>
      <c r="B9" s="482">
        <v>44927.183584162092</v>
      </c>
      <c r="C9" s="482">
        <v>26274.93784153006</v>
      </c>
      <c r="D9" s="482">
        <v>20667.465371659535</v>
      </c>
      <c r="E9" s="482">
        <v>20289.136986301382</v>
      </c>
      <c r="F9" s="482">
        <v>13795.810273972602</v>
      </c>
      <c r="G9" s="482">
        <v>5293.5279025721247</v>
      </c>
      <c r="H9" s="482">
        <v>1830.4421274242632</v>
      </c>
      <c r="I9" s="482">
        <v>14760.659068157198</v>
      </c>
      <c r="J9" s="482">
        <v>24273.927069313766</v>
      </c>
      <c r="K9" s="482">
        <v>37880.415565200499</v>
      </c>
      <c r="L9" s="482">
        <v>33994.135767910739</v>
      </c>
      <c r="M9" s="482">
        <v>27601.471305367522</v>
      </c>
      <c r="N9" s="482">
        <v>21591.590223788433</v>
      </c>
      <c r="O9" s="482">
        <v>16091.474267734939</v>
      </c>
      <c r="P9" s="482">
        <v>12871.376436068434</v>
      </c>
      <c r="Q9" s="482">
        <v>9350.6965753424665</v>
      </c>
      <c r="R9" s="482">
        <v>7528.779452054795</v>
      </c>
      <c r="S9" s="482">
        <v>5805.0976775956287</v>
      </c>
      <c r="T9" s="482">
        <v>2581.0205479452052</v>
      </c>
      <c r="U9" s="482">
        <v>2120.9171232876711</v>
      </c>
      <c r="V9" s="482">
        <v>1609.7554794520547</v>
      </c>
    </row>
    <row r="10" spans="1:22">
      <c r="A10" s="462" t="s">
        <v>323</v>
      </c>
      <c r="B10" s="482">
        <v>40950</v>
      </c>
      <c r="C10" s="482">
        <v>40950</v>
      </c>
      <c r="D10" s="482">
        <v>40950</v>
      </c>
      <c r="E10" s="482">
        <v>40950</v>
      </c>
      <c r="F10" s="482">
        <v>14265.246806445548</v>
      </c>
      <c r="G10" s="482">
        <v>8853.7084512783968</v>
      </c>
      <c r="H10" s="482">
        <v>5841.5140959963064</v>
      </c>
      <c r="I10" s="482">
        <v>5637.0891158610184</v>
      </c>
      <c r="J10" s="482">
        <v>5143.0173846621419</v>
      </c>
      <c r="K10" s="482">
        <v>4607.3023801758718</v>
      </c>
      <c r="L10" s="482">
        <v>4159.162591054177</v>
      </c>
      <c r="M10" s="482">
        <v>3343.946337587925</v>
      </c>
      <c r="N10" s="482">
        <v>2086.4996081062677</v>
      </c>
      <c r="O10" s="482">
        <v>1752.6657971433274</v>
      </c>
      <c r="P10" s="482">
        <v>1457.9315903630886</v>
      </c>
      <c r="Q10" s="482">
        <v>1231.4675128173765</v>
      </c>
      <c r="R10" s="482">
        <v>1464.172602739726</v>
      </c>
      <c r="S10" s="482">
        <v>888.66879999261641</v>
      </c>
      <c r="T10" s="482">
        <v>449.74157136680344</v>
      </c>
      <c r="U10" s="482">
        <v>425.82497528134877</v>
      </c>
      <c r="V10" s="482">
        <v>386.84879977439209</v>
      </c>
    </row>
    <row r="11" spans="1:22">
      <c r="A11" s="462" t="s">
        <v>349</v>
      </c>
      <c r="B11" s="482">
        <v>22596.000000000007</v>
      </c>
      <c r="C11" s="482">
        <v>22446.000000000007</v>
      </c>
      <c r="D11" s="482">
        <v>22326.000000000007</v>
      </c>
      <c r="E11" s="482">
        <v>22206.000000000007</v>
      </c>
      <c r="F11" s="482">
        <v>48770.753193554461</v>
      </c>
      <c r="G11" s="482">
        <v>53992.181959681489</v>
      </c>
      <c r="H11" s="482">
        <v>57004.376314963578</v>
      </c>
      <c r="I11" s="482">
        <v>57208.80129509887</v>
      </c>
      <c r="J11" s="482">
        <v>57702.873026297748</v>
      </c>
      <c r="K11" s="482">
        <v>58238.588030784013</v>
      </c>
      <c r="L11" s="482">
        <v>58686.727819905711</v>
      </c>
      <c r="M11" s="482">
        <v>59501.94407337196</v>
      </c>
      <c r="N11" s="482">
        <v>60759.390802853617</v>
      </c>
      <c r="O11" s="482">
        <v>61093.224613816557</v>
      </c>
      <c r="P11" s="482">
        <v>61387.958820596803</v>
      </c>
      <c r="Q11" s="482">
        <v>60387.519917604797</v>
      </c>
      <c r="R11" s="482">
        <v>51168.531629707031</v>
      </c>
      <c r="S11" s="482">
        <v>27804.600734719214</v>
      </c>
      <c r="T11" s="482">
        <v>20643.795638880118</v>
      </c>
      <c r="U11" s="482">
        <v>2722.1540323553504</v>
      </c>
      <c r="V11" s="482">
        <v>2073.7319525935172</v>
      </c>
    </row>
    <row r="12" spans="1:22">
      <c r="A12" s="483" t="s">
        <v>350</v>
      </c>
      <c r="B12" s="482">
        <v>0</v>
      </c>
      <c r="C12" s="482">
        <v>0</v>
      </c>
      <c r="D12" s="482"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1226.902980537714</v>
      </c>
      <c r="R12" s="482">
        <v>7016.6406530396916</v>
      </c>
      <c r="S12" s="482">
        <v>6312.632195043012</v>
      </c>
      <c r="T12" s="482">
        <v>5768.2301034463899</v>
      </c>
      <c r="U12" s="482">
        <v>4938.9509302631532</v>
      </c>
      <c r="V12" s="482">
        <v>4294.0992496127528</v>
      </c>
    </row>
    <row r="13" spans="1:22">
      <c r="A13" s="396" t="s">
        <v>351</v>
      </c>
      <c r="B13" s="482">
        <v>0</v>
      </c>
      <c r="C13" s="482">
        <v>0</v>
      </c>
      <c r="D13" s="482">
        <v>0</v>
      </c>
      <c r="E13" s="482">
        <v>0</v>
      </c>
      <c r="F13" s="482">
        <v>0</v>
      </c>
      <c r="G13" s="482">
        <v>0</v>
      </c>
      <c r="H13" s="482">
        <v>0</v>
      </c>
      <c r="I13" s="482">
        <v>0</v>
      </c>
      <c r="J13" s="482">
        <v>0</v>
      </c>
      <c r="K13" s="482">
        <v>0</v>
      </c>
      <c r="L13" s="482">
        <v>17233.655716077687</v>
      </c>
      <c r="M13" s="482">
        <v>40257.101135158708</v>
      </c>
      <c r="N13" s="482">
        <v>59097.703130973372</v>
      </c>
      <c r="O13" s="482">
        <v>76586.569081255439</v>
      </c>
      <c r="P13" s="482">
        <v>92163.083966538892</v>
      </c>
      <c r="Q13" s="482">
        <v>112478.42574877344</v>
      </c>
      <c r="R13" s="482">
        <v>127725.32537077022</v>
      </c>
      <c r="S13" s="482">
        <v>131555.79257561921</v>
      </c>
      <c r="T13" s="482">
        <v>135938.72427455024</v>
      </c>
      <c r="U13" s="482">
        <v>137824.05913356869</v>
      </c>
      <c r="V13" s="482">
        <v>139037.04692543548</v>
      </c>
    </row>
    <row r="14" spans="1:22">
      <c r="A14" s="394" t="s">
        <v>352</v>
      </c>
      <c r="B14" s="484">
        <v>0</v>
      </c>
      <c r="C14" s="484">
        <v>0</v>
      </c>
      <c r="D14" s="484">
        <v>0</v>
      </c>
      <c r="E14" s="484">
        <v>0</v>
      </c>
      <c r="F14" s="484">
        <v>0</v>
      </c>
      <c r="G14" s="484">
        <v>0</v>
      </c>
      <c r="H14" s="484">
        <v>0</v>
      </c>
      <c r="I14" s="484">
        <v>0</v>
      </c>
      <c r="J14" s="484">
        <v>0</v>
      </c>
      <c r="K14" s="484">
        <v>0</v>
      </c>
      <c r="L14" s="484">
        <v>0</v>
      </c>
      <c r="M14" s="484">
        <v>0</v>
      </c>
      <c r="N14" s="484">
        <v>0</v>
      </c>
      <c r="O14" s="484">
        <v>0</v>
      </c>
      <c r="P14" s="484">
        <v>0</v>
      </c>
      <c r="Q14" s="484">
        <v>0</v>
      </c>
      <c r="R14" s="484">
        <v>3196.5455254734406</v>
      </c>
      <c r="S14" s="484">
        <v>27839.988681205046</v>
      </c>
      <c r="T14" s="484">
        <v>35984.12309726658</v>
      </c>
      <c r="U14" s="484">
        <v>54758.960473060033</v>
      </c>
      <c r="V14" s="484">
        <v>56091.210408979226</v>
      </c>
    </row>
    <row r="15" spans="1:22">
      <c r="L15" s="472"/>
    </row>
    <row r="17" spans="1:25">
      <c r="A17" s="38" t="s">
        <v>353</v>
      </c>
    </row>
    <row r="18" spans="1:25">
      <c r="A18" s="473"/>
      <c r="B18" s="473"/>
      <c r="C18" s="473"/>
      <c r="D18" s="473"/>
      <c r="W18" s="473"/>
      <c r="X18" s="473"/>
      <c r="Y18" s="473"/>
    </row>
    <row r="19" spans="1:25">
      <c r="A19" s="469"/>
      <c r="B19" s="469"/>
      <c r="C19" s="469"/>
      <c r="D19" s="469"/>
      <c r="Q19" s="473"/>
      <c r="R19" s="473"/>
      <c r="S19" s="473"/>
      <c r="T19" s="473"/>
      <c r="W19" s="469"/>
      <c r="X19" s="469"/>
      <c r="Y19" s="469"/>
    </row>
    <row r="20" spans="1:25">
      <c r="A20" s="469"/>
      <c r="B20" s="469"/>
      <c r="C20" s="469"/>
      <c r="D20" s="469"/>
      <c r="Q20" s="469"/>
      <c r="R20" s="469"/>
      <c r="S20" s="469"/>
      <c r="T20" s="469"/>
      <c r="W20" s="469"/>
      <c r="X20" s="469"/>
      <c r="Y20" s="469"/>
    </row>
    <row r="21" spans="1:25">
      <c r="A21" s="469"/>
      <c r="B21" s="469"/>
      <c r="C21" s="469"/>
      <c r="D21" s="469"/>
      <c r="Q21" s="469"/>
      <c r="R21" s="469"/>
      <c r="S21" s="469"/>
      <c r="T21" s="469"/>
      <c r="W21" s="469"/>
      <c r="X21" s="469"/>
      <c r="Y21" s="469"/>
    </row>
    <row r="22" spans="1:25">
      <c r="A22" s="469"/>
      <c r="B22" s="469"/>
      <c r="C22" s="469"/>
      <c r="D22" s="469"/>
      <c r="Q22" s="469"/>
      <c r="R22" s="469"/>
      <c r="S22" s="469"/>
      <c r="T22" s="469"/>
      <c r="W22" s="469"/>
      <c r="X22" s="469"/>
      <c r="Y22" s="469"/>
    </row>
    <row r="23" spans="1:25">
      <c r="A23" s="469"/>
      <c r="B23" s="469"/>
      <c r="C23" s="469"/>
      <c r="D23" s="469"/>
      <c r="Q23" s="469"/>
      <c r="R23" s="469"/>
      <c r="S23" s="469"/>
      <c r="T23" s="469"/>
      <c r="W23" s="469"/>
      <c r="X23" s="469"/>
      <c r="Y23" s="469"/>
    </row>
    <row r="24" spans="1:25">
      <c r="A24" s="469"/>
      <c r="B24" s="469"/>
      <c r="C24" s="469"/>
      <c r="D24" s="469"/>
      <c r="Q24" s="469"/>
      <c r="R24" s="469"/>
      <c r="S24" s="469"/>
      <c r="T24" s="469"/>
      <c r="W24" s="469"/>
      <c r="X24" s="469"/>
      <c r="Y24" s="469"/>
    </row>
    <row r="25" spans="1:25">
      <c r="A25" s="469"/>
      <c r="B25" s="469"/>
      <c r="C25" s="469"/>
      <c r="D25" s="469"/>
      <c r="Q25" s="469"/>
      <c r="R25" s="469"/>
      <c r="S25" s="469"/>
      <c r="T25" s="469"/>
      <c r="W25" s="469"/>
      <c r="X25" s="469"/>
      <c r="Y25" s="469"/>
    </row>
    <row r="26" spans="1:25">
      <c r="A26" s="469"/>
      <c r="B26" s="469"/>
      <c r="C26" s="469"/>
      <c r="D26" s="469"/>
      <c r="Q26" s="469"/>
      <c r="R26" s="469"/>
      <c r="S26" s="469"/>
      <c r="T26" s="469"/>
      <c r="W26" s="469"/>
      <c r="X26" s="469"/>
      <c r="Y26" s="469"/>
    </row>
    <row r="27" spans="1:25">
      <c r="A27" s="469"/>
      <c r="B27" s="469"/>
      <c r="C27" s="469"/>
      <c r="D27" s="469"/>
      <c r="Q27" s="469"/>
      <c r="R27" s="469"/>
      <c r="S27" s="469"/>
      <c r="T27" s="469"/>
      <c r="W27" s="469"/>
      <c r="X27" s="469"/>
      <c r="Y27" s="469"/>
    </row>
    <row r="28" spans="1:25">
      <c r="A28" s="469"/>
      <c r="B28" s="469"/>
      <c r="C28" s="469"/>
      <c r="D28" s="469"/>
      <c r="Q28" s="469"/>
      <c r="R28" s="469"/>
      <c r="S28" s="469"/>
      <c r="T28" s="469"/>
      <c r="W28" s="469"/>
      <c r="X28" s="469"/>
      <c r="Y28" s="469"/>
    </row>
    <row r="29" spans="1:25">
      <c r="A29" s="469"/>
      <c r="B29" s="469"/>
      <c r="C29" s="469"/>
      <c r="D29" s="469"/>
      <c r="Q29" s="469"/>
      <c r="R29" s="469"/>
      <c r="S29" s="469"/>
      <c r="T29" s="469"/>
      <c r="W29" s="469"/>
      <c r="X29" s="469"/>
      <c r="Y29" s="469"/>
    </row>
    <row r="30" spans="1:25">
      <c r="A30" s="469"/>
      <c r="B30" s="469"/>
      <c r="C30" s="469"/>
      <c r="D30" s="469"/>
      <c r="Q30" s="469"/>
      <c r="R30" s="469"/>
      <c r="S30" s="469"/>
      <c r="T30" s="469"/>
      <c r="W30" s="469"/>
      <c r="X30" s="469"/>
      <c r="Y30" s="469"/>
    </row>
    <row r="31" spans="1:25">
      <c r="A31" s="469"/>
      <c r="B31" s="469"/>
      <c r="C31" s="469"/>
      <c r="D31" s="469"/>
      <c r="Q31" s="469"/>
      <c r="R31" s="469"/>
      <c r="S31" s="469"/>
      <c r="T31" s="469"/>
      <c r="W31" s="469"/>
      <c r="X31" s="469"/>
      <c r="Y31" s="469"/>
    </row>
    <row r="32" spans="1:25">
      <c r="A32" s="469"/>
      <c r="B32" s="469"/>
      <c r="C32" s="469"/>
      <c r="D32" s="469"/>
      <c r="Q32" s="469"/>
      <c r="R32" s="469"/>
      <c r="S32" s="469"/>
      <c r="T32" s="469"/>
      <c r="W32" s="469"/>
      <c r="X32" s="469"/>
      <c r="Y32" s="469"/>
    </row>
    <row r="33" spans="1:25">
      <c r="A33" s="469"/>
      <c r="B33" s="469"/>
      <c r="C33" s="469"/>
      <c r="D33" s="469"/>
      <c r="Q33" s="469"/>
      <c r="R33" s="469"/>
      <c r="S33" s="469"/>
      <c r="T33" s="469"/>
      <c r="W33" s="469"/>
      <c r="X33" s="469"/>
      <c r="Y33" s="469"/>
    </row>
    <row r="34" spans="1:25">
      <c r="A34" s="469"/>
      <c r="B34" s="469"/>
      <c r="C34" s="469"/>
      <c r="D34" s="469"/>
      <c r="Q34" s="469"/>
      <c r="R34" s="469"/>
      <c r="S34" s="469"/>
      <c r="T34" s="469"/>
      <c r="W34" s="469"/>
      <c r="X34" s="469"/>
      <c r="Y34" s="469"/>
    </row>
    <row r="35" spans="1:25">
      <c r="A35" s="469"/>
      <c r="B35" s="469"/>
      <c r="C35" s="469"/>
      <c r="D35" s="469"/>
      <c r="Q35" s="469"/>
      <c r="R35" s="469"/>
      <c r="S35" s="469"/>
      <c r="T35" s="469"/>
      <c r="W35" s="469"/>
      <c r="X35" s="469"/>
      <c r="Y35" s="469"/>
    </row>
    <row r="36" spans="1:25">
      <c r="A36" s="469"/>
      <c r="B36" s="469"/>
      <c r="C36" s="469"/>
      <c r="D36" s="469"/>
      <c r="Q36" s="469"/>
      <c r="R36" s="469"/>
      <c r="S36" s="469"/>
      <c r="T36" s="469"/>
      <c r="W36" s="469"/>
      <c r="X36" s="469"/>
      <c r="Y36" s="469"/>
    </row>
    <row r="37" spans="1:25">
      <c r="A37" s="469"/>
      <c r="B37" s="469"/>
      <c r="C37" s="469"/>
      <c r="D37" s="469"/>
      <c r="Q37" s="469"/>
      <c r="R37" s="469"/>
      <c r="S37" s="469"/>
      <c r="T37" s="469"/>
      <c r="W37" s="469"/>
      <c r="X37" s="469"/>
      <c r="Y37" s="469"/>
    </row>
    <row r="38" spans="1:25">
      <c r="A38" s="469"/>
      <c r="B38" s="469"/>
      <c r="C38" s="469"/>
      <c r="D38" s="469"/>
      <c r="Q38" s="469"/>
      <c r="R38" s="469"/>
      <c r="S38" s="469"/>
      <c r="T38" s="469"/>
      <c r="W38" s="469"/>
      <c r="X38" s="469"/>
      <c r="Y38" s="469"/>
    </row>
    <row r="39" spans="1:25">
      <c r="Q39" s="469"/>
      <c r="R39" s="469"/>
      <c r="S39" s="469"/>
      <c r="T39" s="469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43"/>
  <sheetViews>
    <sheetView showGridLines="0" zoomScale="110" zoomScaleNormal="110" workbookViewId="0">
      <selection activeCell="X29" sqref="X29"/>
    </sheetView>
  </sheetViews>
  <sheetFormatPr baseColWidth="10" defaultColWidth="10.6640625" defaultRowHeight="11.25"/>
  <cols>
    <col min="1" max="1" width="21.5" style="7" customWidth="1"/>
    <col min="2" max="35" width="11.5" style="7" customWidth="1"/>
    <col min="36" max="36" width="11.5" style="8" customWidth="1"/>
    <col min="37" max="37" width="11.5" style="9" customWidth="1"/>
    <col min="38" max="38" width="11.5" style="7" customWidth="1"/>
    <col min="39" max="39" width="9.6640625" style="7" customWidth="1"/>
    <col min="40" max="40" width="10.6640625" style="7"/>
    <col min="41" max="41" width="19.83203125" style="19" customWidth="1"/>
    <col min="42" max="16384" width="10.6640625" style="19"/>
  </cols>
  <sheetData>
    <row r="1" spans="1:40" ht="12.75">
      <c r="A1" s="1" t="s">
        <v>255</v>
      </c>
    </row>
    <row r="2" spans="1:40" ht="12.75">
      <c r="A2" s="133" t="s">
        <v>224</v>
      </c>
    </row>
    <row r="3" spans="1:40" ht="12.75">
      <c r="A3" s="1" t="s">
        <v>16</v>
      </c>
    </row>
    <row r="4" spans="1:40" s="10" customFormat="1"/>
    <row r="5" spans="1:40" s="10" customFormat="1"/>
    <row r="6" spans="1:40" s="10" customFormat="1">
      <c r="A6" s="11"/>
      <c r="B6" s="130">
        <v>1980</v>
      </c>
      <c r="C6" s="130">
        <v>1981</v>
      </c>
      <c r="D6" s="130">
        <v>1982</v>
      </c>
      <c r="E6" s="130">
        <v>1983</v>
      </c>
      <c r="F6" s="130">
        <v>1984</v>
      </c>
      <c r="G6" s="130">
        <v>1985</v>
      </c>
      <c r="H6" s="130">
        <v>1986</v>
      </c>
      <c r="I6" s="130">
        <v>1987</v>
      </c>
      <c r="J6" s="130">
        <v>1988</v>
      </c>
      <c r="K6" s="130">
        <v>1989</v>
      </c>
      <c r="L6" s="130">
        <v>1990</v>
      </c>
      <c r="M6" s="130">
        <v>1991</v>
      </c>
      <c r="N6" s="130">
        <v>1992</v>
      </c>
      <c r="O6" s="130">
        <v>1993</v>
      </c>
      <c r="P6" s="130">
        <v>1994</v>
      </c>
      <c r="Q6" s="130">
        <v>1995</v>
      </c>
      <c r="R6" s="130">
        <v>1996</v>
      </c>
      <c r="S6" s="130">
        <v>1997</v>
      </c>
      <c r="T6" s="130">
        <v>1998</v>
      </c>
      <c r="U6" s="130">
        <v>1999</v>
      </c>
      <c r="V6" s="130">
        <v>2000</v>
      </c>
      <c r="W6" s="130">
        <v>2001</v>
      </c>
      <c r="X6" s="130">
        <v>2002</v>
      </c>
      <c r="Y6" s="130">
        <v>2003</v>
      </c>
      <c r="Z6" s="130">
        <v>2004</v>
      </c>
      <c r="AA6" s="130">
        <v>2005</v>
      </c>
      <c r="AB6" s="130">
        <v>2006</v>
      </c>
      <c r="AC6" s="130">
        <v>2007</v>
      </c>
      <c r="AD6" s="130">
        <v>2008</v>
      </c>
      <c r="AE6" s="130">
        <v>2009</v>
      </c>
      <c r="AF6" s="130">
        <v>2010</v>
      </c>
      <c r="AG6" s="130">
        <v>2011</v>
      </c>
      <c r="AH6" s="130">
        <v>2012</v>
      </c>
      <c r="AI6" s="130">
        <v>2013</v>
      </c>
      <c r="AJ6" s="130">
        <v>2014</v>
      </c>
      <c r="AK6" s="130">
        <v>2015</v>
      </c>
      <c r="AL6" s="130">
        <v>2016</v>
      </c>
      <c r="AM6" s="130">
        <v>2017</v>
      </c>
    </row>
    <row r="7" spans="1:40" s="10" customFormat="1">
      <c r="A7" s="189" t="s">
        <v>9</v>
      </c>
      <c r="B7" s="33">
        <v>14062.626</v>
      </c>
      <c r="C7" s="33">
        <v>14343.573</v>
      </c>
      <c r="D7" s="33">
        <v>14789.534</v>
      </c>
      <c r="E7" s="33">
        <v>14837.668</v>
      </c>
      <c r="F7" s="33">
        <v>15225.950999999999</v>
      </c>
      <c r="G7" s="33">
        <v>15305.173210993653</v>
      </c>
      <c r="H7" s="33">
        <v>14794.259461641926</v>
      </c>
      <c r="I7" s="33">
        <v>14731.747948215801</v>
      </c>
      <c r="J7" s="33">
        <v>14644.107513987412</v>
      </c>
      <c r="K7" s="33">
        <v>14017.533228268683</v>
      </c>
      <c r="L7" s="33">
        <v>13822.819599872964</v>
      </c>
      <c r="M7" s="33">
        <v>14158.681765182506</v>
      </c>
      <c r="N7" s="33">
        <v>14031.977092615207</v>
      </c>
      <c r="O7" s="33">
        <v>13889.814878986977</v>
      </c>
      <c r="P7" s="33">
        <v>13808.098525926731</v>
      </c>
      <c r="Q7" s="33">
        <v>13780.614786560258</v>
      </c>
      <c r="R7" s="33">
        <v>14047.173729487275</v>
      </c>
      <c r="S7" s="33">
        <v>14267.438631641777</v>
      </c>
      <c r="T7" s="33">
        <v>14184.287179061881</v>
      </c>
      <c r="U7" s="33">
        <v>13690.195576949911</v>
      </c>
      <c r="V7" s="33">
        <v>13893.990935695216</v>
      </c>
      <c r="W7" s="33">
        <v>13968.727132730763</v>
      </c>
      <c r="X7" s="33">
        <v>14078.751943444342</v>
      </c>
      <c r="Y7" s="33">
        <v>14169.103361368427</v>
      </c>
      <c r="Z7" s="33">
        <v>14162.198674079358</v>
      </c>
      <c r="AA7" s="33">
        <v>13707.906242865669</v>
      </c>
      <c r="AB7" s="33">
        <v>13725.89405094177</v>
      </c>
      <c r="AC7" s="33">
        <v>13631.154090879314</v>
      </c>
      <c r="AD7" s="33">
        <v>13159.192161045878</v>
      </c>
      <c r="AE7" s="33">
        <v>13446.726318474881</v>
      </c>
      <c r="AF7" s="33">
        <v>13843.136717496371</v>
      </c>
      <c r="AG7" s="33">
        <v>14310.193697066868</v>
      </c>
      <c r="AH7" s="33">
        <v>15535.00395798088</v>
      </c>
      <c r="AI7" s="33">
        <v>16934.437412989399</v>
      </c>
      <c r="AJ7" s="33">
        <v>18785.575420733461</v>
      </c>
      <c r="AK7" s="33">
        <v>19676.352609910555</v>
      </c>
      <c r="AL7" s="33">
        <v>19269.836042576895</v>
      </c>
      <c r="AM7" s="10">
        <v>20112</v>
      </c>
      <c r="AN7" s="135"/>
    </row>
    <row r="8" spans="1:40" s="10" customFormat="1">
      <c r="A8" s="189" t="s">
        <v>10</v>
      </c>
      <c r="B8" s="33">
        <v>3746.7660382513659</v>
      </c>
      <c r="C8" s="33">
        <v>3725.0296712328768</v>
      </c>
      <c r="D8" s="33">
        <v>3571.4597808219178</v>
      </c>
      <c r="E8" s="33">
        <v>3539.0863013698627</v>
      </c>
      <c r="F8" s="33">
        <v>3718.6941803278687</v>
      </c>
      <c r="G8" s="33">
        <v>3719.9543561643836</v>
      </c>
      <c r="H8" s="33">
        <v>3984.1915342465754</v>
      </c>
      <c r="I8" s="33">
        <v>3928.0533972602743</v>
      </c>
      <c r="J8" s="33">
        <v>4111.2847814207653</v>
      </c>
      <c r="K8" s="33">
        <v>4166.4719999999998</v>
      </c>
      <c r="L8" s="33">
        <v>4506.6656164383567</v>
      </c>
      <c r="M8" s="33">
        <v>4748.7996438356167</v>
      </c>
      <c r="N8" s="33">
        <v>4844.8938797814208</v>
      </c>
      <c r="O8" s="33">
        <v>5040.3947123287671</v>
      </c>
      <c r="P8" s="33">
        <v>5346.992602739726</v>
      </c>
      <c r="Q8" s="33">
        <v>5782.3186849315071</v>
      </c>
      <c r="R8" s="33">
        <v>6158.5548087431689</v>
      </c>
      <c r="S8" s="33">
        <v>6493.0440821917819</v>
      </c>
      <c r="T8" s="33">
        <v>6907.8788219178077</v>
      </c>
      <c r="U8" s="33">
        <v>6698.9677808219176</v>
      </c>
      <c r="V8" s="33">
        <v>6650.243897938295</v>
      </c>
      <c r="W8" s="33">
        <v>6793.5202655423027</v>
      </c>
      <c r="X8" s="33">
        <v>6741.5180114178274</v>
      </c>
      <c r="Y8" s="33">
        <v>6686.6401290523145</v>
      </c>
      <c r="Z8" s="33">
        <v>7152.8747292277467</v>
      </c>
      <c r="AA8" s="33">
        <v>7328.1831551125806</v>
      </c>
      <c r="AB8" s="33">
        <v>7463.2303161060563</v>
      </c>
      <c r="AC8" s="33">
        <v>7294.5684944181085</v>
      </c>
      <c r="AD8" s="33">
        <v>7376.1714332373485</v>
      </c>
      <c r="AE8" s="33">
        <v>7322.3434827709452</v>
      </c>
      <c r="AF8" s="33">
        <v>7347.8663576215677</v>
      </c>
      <c r="AG8" s="33">
        <v>7400.9104259115229</v>
      </c>
      <c r="AH8" s="33">
        <v>7322.1257800695603</v>
      </c>
      <c r="AI8" s="33">
        <v>7344.0247739342904</v>
      </c>
      <c r="AJ8" s="33">
        <v>7604.9529648065136</v>
      </c>
      <c r="AK8" s="33">
        <v>7711.995447518153</v>
      </c>
      <c r="AL8" s="33">
        <v>7473.6366329998318</v>
      </c>
      <c r="AM8" s="10">
        <v>7182</v>
      </c>
      <c r="AN8" s="135"/>
    </row>
    <row r="9" spans="1:40" s="10" customFormat="1">
      <c r="A9" s="189" t="s">
        <v>11</v>
      </c>
      <c r="B9" s="33">
        <v>15096.375841530056</v>
      </c>
      <c r="C9" s="33">
        <v>15409.886657534251</v>
      </c>
      <c r="D9" s="33">
        <v>15847.937241095888</v>
      </c>
      <c r="E9" s="33">
        <v>16358.834032876714</v>
      </c>
      <c r="F9" s="33">
        <v>16575.807978142075</v>
      </c>
      <c r="G9" s="33">
        <v>16435.570487671233</v>
      </c>
      <c r="H9" s="33">
        <v>16923.059235616438</v>
      </c>
      <c r="I9" s="33">
        <v>17212.271841095884</v>
      </c>
      <c r="J9" s="33">
        <v>17102.630625683065</v>
      </c>
      <c r="K9" s="33">
        <v>16693.025923287674</v>
      </c>
      <c r="L9" s="33">
        <v>16073.755449315071</v>
      </c>
      <c r="M9" s="33">
        <v>15220.486939726025</v>
      </c>
      <c r="N9" s="33">
        <v>14209.833226775958</v>
      </c>
      <c r="O9" s="33">
        <v>13536.531260273972</v>
      </c>
      <c r="P9" s="33">
        <v>13645.594336986303</v>
      </c>
      <c r="Q9" s="33">
        <v>13811.305265753426</v>
      </c>
      <c r="R9" s="33">
        <v>13994.844344262294</v>
      </c>
      <c r="S9" s="33">
        <v>14216.778345205481</v>
      </c>
      <c r="T9" s="33">
        <v>14179.616980821917</v>
      </c>
      <c r="U9" s="33">
        <v>14463.760583561645</v>
      </c>
      <c r="V9" s="33">
        <v>15007.028601646572</v>
      </c>
      <c r="W9" s="33">
        <v>15512.503345740448</v>
      </c>
      <c r="X9" s="33">
        <v>16324.169745011899</v>
      </c>
      <c r="Y9" s="33">
        <v>17003.473117966318</v>
      </c>
      <c r="Z9" s="33">
        <v>17571.248405344279</v>
      </c>
      <c r="AA9" s="33">
        <v>17523.421434323853</v>
      </c>
      <c r="AB9" s="33">
        <v>17587.062654012036</v>
      </c>
      <c r="AC9" s="33">
        <v>17799.572519520814</v>
      </c>
      <c r="AD9" s="33">
        <v>17577.24241457463</v>
      </c>
      <c r="AE9" s="33">
        <v>17760.080605931787</v>
      </c>
      <c r="AF9" s="33">
        <v>17698.637951201628</v>
      </c>
      <c r="AG9" s="33">
        <v>17390.400595393876</v>
      </c>
      <c r="AH9" s="33">
        <v>17123.794421364481</v>
      </c>
      <c r="AI9" s="33">
        <v>17165.835135048161</v>
      </c>
      <c r="AJ9" s="33">
        <v>17205.975801654611</v>
      </c>
      <c r="AK9" s="33">
        <v>17462.722824303804</v>
      </c>
      <c r="AL9" s="33">
        <v>17716.132044717036</v>
      </c>
      <c r="AM9" s="10">
        <v>16907</v>
      </c>
      <c r="AN9" s="135"/>
    </row>
    <row r="10" spans="1:40" s="10" customFormat="1">
      <c r="A10" s="189" t="s">
        <v>12</v>
      </c>
      <c r="B10" s="33">
        <v>18882.40601092896</v>
      </c>
      <c r="C10" s="33">
        <v>16180.341506849316</v>
      </c>
      <c r="D10" s="33">
        <v>13472.845616438357</v>
      </c>
      <c r="E10" s="33">
        <v>11841.147397260274</v>
      </c>
      <c r="F10" s="33">
        <v>11300.711338797813</v>
      </c>
      <c r="G10" s="33">
        <v>10645.396191780823</v>
      </c>
      <c r="H10" s="33">
        <v>13145.90219178082</v>
      </c>
      <c r="I10" s="33">
        <v>13219.138712328768</v>
      </c>
      <c r="J10" s="33">
        <v>15233.913606557377</v>
      </c>
      <c r="K10" s="33">
        <v>16425.217616438356</v>
      </c>
      <c r="L10" s="33">
        <v>17540.236246575339</v>
      </c>
      <c r="M10" s="33">
        <v>17286.843178082192</v>
      </c>
      <c r="N10" s="33">
        <v>18735.164316939889</v>
      </c>
      <c r="O10" s="33">
        <v>19591.341534246574</v>
      </c>
      <c r="P10" s="33">
        <v>20117.65002739726</v>
      </c>
      <c r="Q10" s="33">
        <v>20226.004670528244</v>
      </c>
      <c r="R10" s="33">
        <v>20689.054554515929</v>
      </c>
      <c r="S10" s="33">
        <v>21730.3317627205</v>
      </c>
      <c r="T10" s="33">
        <v>22955.058324572288</v>
      </c>
      <c r="U10" s="33">
        <v>22347.635858818867</v>
      </c>
      <c r="V10" s="33">
        <v>23723.504011171037</v>
      </c>
      <c r="W10" s="33">
        <v>23211.737471794306</v>
      </c>
      <c r="X10" s="33">
        <v>21959.611279242006</v>
      </c>
      <c r="Y10" s="33">
        <v>23530.626073017847</v>
      </c>
      <c r="Z10" s="33">
        <v>24814.242039983816</v>
      </c>
      <c r="AA10" s="33">
        <v>25548.674198920693</v>
      </c>
      <c r="AB10" s="33">
        <v>25763.841659664584</v>
      </c>
      <c r="AC10" s="33">
        <v>25322.301184904925</v>
      </c>
      <c r="AD10" s="33">
        <v>26371.896086682642</v>
      </c>
      <c r="AE10" s="33">
        <v>24723.480738154904</v>
      </c>
      <c r="AF10" s="33">
        <v>25827.03478728707</v>
      </c>
      <c r="AG10" s="33">
        <v>28160.150283456267</v>
      </c>
      <c r="AH10" s="33">
        <v>28532.005767086441</v>
      </c>
      <c r="AI10" s="33">
        <v>28181.197510683691</v>
      </c>
      <c r="AJ10" s="33">
        <v>28556.674396500341</v>
      </c>
      <c r="AK10" s="33">
        <v>30097.638093440539</v>
      </c>
      <c r="AL10" s="33">
        <v>31788.599903286318</v>
      </c>
      <c r="AM10" s="10">
        <v>31597</v>
      </c>
      <c r="AN10" s="135"/>
    </row>
    <row r="11" spans="1:40" s="10" customFormat="1">
      <c r="A11" s="189" t="s">
        <v>13</v>
      </c>
      <c r="B11" s="33">
        <v>6224.899754098361</v>
      </c>
      <c r="C11" s="33">
        <v>4981.0982739726032</v>
      </c>
      <c r="D11" s="33">
        <v>4813.8258356164388</v>
      </c>
      <c r="E11" s="33">
        <v>4865.2668767123296</v>
      </c>
      <c r="F11" s="33">
        <v>5178.6168579234973</v>
      </c>
      <c r="G11" s="33">
        <v>5432.7490410958899</v>
      </c>
      <c r="H11" s="33">
        <v>5443.2216986301373</v>
      </c>
      <c r="I11" s="33">
        <v>5451.9123835616438</v>
      </c>
      <c r="J11" s="33">
        <v>5750.8856557377039</v>
      </c>
      <c r="K11" s="33">
        <v>6216.6169863013693</v>
      </c>
      <c r="L11" s="33">
        <v>6730.5010684931513</v>
      </c>
      <c r="M11" s="33">
        <v>6886.349671232877</v>
      </c>
      <c r="N11" s="33">
        <v>7009.5509016393435</v>
      </c>
      <c r="O11" s="33">
        <v>6970.2588493150679</v>
      </c>
      <c r="P11" s="33">
        <v>7009.9995616438355</v>
      </c>
      <c r="Q11" s="33">
        <v>7118.2430136986304</v>
      </c>
      <c r="R11" s="33">
        <v>7447.1431147540989</v>
      </c>
      <c r="S11" s="33">
        <v>7778.2604657534257</v>
      </c>
      <c r="T11" s="33">
        <v>7647.9318356164376</v>
      </c>
      <c r="U11" s="33">
        <v>7590.5260821917818</v>
      </c>
      <c r="V11" s="33">
        <v>7771.3793879781415</v>
      </c>
      <c r="W11" s="33">
        <v>7861.3092054794524</v>
      </c>
      <c r="X11" s="33">
        <v>7965.3082684931514</v>
      </c>
      <c r="Y11" s="33">
        <v>8451.2874013767123</v>
      </c>
      <c r="Z11" s="33">
        <v>9368.3555923770491</v>
      </c>
      <c r="AA11" s="33">
        <v>9810.631437821814</v>
      </c>
      <c r="AB11" s="33">
        <v>10010.853205956933</v>
      </c>
      <c r="AC11" s="33">
        <v>10268.727104441825</v>
      </c>
      <c r="AD11" s="33">
        <v>10245.907555611529</v>
      </c>
      <c r="AE11" s="33">
        <v>9889.9160609187911</v>
      </c>
      <c r="AF11" s="33">
        <v>10142.056549076551</v>
      </c>
      <c r="AG11" s="33">
        <v>8547.7176527792508</v>
      </c>
      <c r="AH11" s="33">
        <v>9327.1202631029591</v>
      </c>
      <c r="AI11" s="33">
        <v>8710.601116327407</v>
      </c>
      <c r="AJ11" s="33">
        <v>8370.6800819133532</v>
      </c>
      <c r="AK11" s="33">
        <v>8375.2966540773832</v>
      </c>
      <c r="AL11" s="33">
        <v>7891.5881466175979</v>
      </c>
      <c r="AM11" s="10">
        <v>8072</v>
      </c>
      <c r="AN11" s="135"/>
    </row>
    <row r="12" spans="1:40" s="10" customFormat="1">
      <c r="A12" s="189" t="s">
        <v>14</v>
      </c>
      <c r="B12" s="33">
        <v>4945.4393558539568</v>
      </c>
      <c r="C12" s="33">
        <v>4906.7079296276825</v>
      </c>
      <c r="D12" s="33">
        <v>4816.3602418037817</v>
      </c>
      <c r="E12" s="33">
        <v>5173.0042500419295</v>
      </c>
      <c r="F12" s="33">
        <v>5690.4925979979871</v>
      </c>
      <c r="G12" s="33">
        <v>5915.8870885873375</v>
      </c>
      <c r="H12" s="33">
        <v>6139.6699054619985</v>
      </c>
      <c r="I12" s="33">
        <v>6197.0409857038621</v>
      </c>
      <c r="J12" s="33">
        <v>6263.1785968670529</v>
      </c>
      <c r="K12" s="33">
        <v>6479.0042942425789</v>
      </c>
      <c r="L12" s="33">
        <v>6712.2760235276546</v>
      </c>
      <c r="M12" s="33">
        <v>6903.8054590468928</v>
      </c>
      <c r="N12" s="33">
        <v>6887.655396877557</v>
      </c>
      <c r="O12" s="33">
        <v>6956.6732647936797</v>
      </c>
      <c r="P12" s="33">
        <v>7148.7723612273094</v>
      </c>
      <c r="Q12" s="33">
        <v>7276.5229902540605</v>
      </c>
      <c r="R12" s="33">
        <v>7509.630008290872</v>
      </c>
      <c r="S12" s="33">
        <v>7616.7351526723796</v>
      </c>
      <c r="T12" s="33">
        <v>7574.853402430097</v>
      </c>
      <c r="U12" s="33">
        <v>7499.9744837299122</v>
      </c>
      <c r="V12" s="33">
        <v>7875.9093961357949</v>
      </c>
      <c r="W12" s="33">
        <v>7814.1403981423891</v>
      </c>
      <c r="X12" s="33">
        <v>7852.549471659453</v>
      </c>
      <c r="Y12" s="33">
        <v>7763.969825239662</v>
      </c>
      <c r="Z12" s="33">
        <v>7846.6335290580218</v>
      </c>
      <c r="AA12" s="33">
        <v>7977.5631833528296</v>
      </c>
      <c r="AB12" s="33">
        <v>7936.5580296100534</v>
      </c>
      <c r="AC12" s="33">
        <v>7960.8452010373039</v>
      </c>
      <c r="AD12" s="33">
        <v>8087.7908050415772</v>
      </c>
      <c r="AE12" s="33">
        <v>8039.2458984031746</v>
      </c>
      <c r="AF12" s="33">
        <v>8424.3961626188157</v>
      </c>
      <c r="AG12" s="33">
        <v>8287.1818094247592</v>
      </c>
      <c r="AH12" s="33">
        <v>8377.6756329722957</v>
      </c>
      <c r="AI12" s="33">
        <v>8254.418219363055</v>
      </c>
      <c r="AJ12" s="33">
        <v>8310.3352711279131</v>
      </c>
      <c r="AK12" s="33">
        <v>8346.2965544264953</v>
      </c>
      <c r="AL12" s="33">
        <v>8010.2798410031683</v>
      </c>
      <c r="AM12" s="10">
        <v>8779</v>
      </c>
      <c r="AN12" s="135"/>
    </row>
    <row r="13" spans="1:40" s="10" customFormat="1">
      <c r="A13" s="189" t="s">
        <v>7</v>
      </c>
      <c r="B13" s="131">
        <v>62958.513000662708</v>
      </c>
      <c r="C13" s="131">
        <v>59546.63703921673</v>
      </c>
      <c r="D13" s="131">
        <v>57311.96271577639</v>
      </c>
      <c r="E13" s="131">
        <v>56615.006858261113</v>
      </c>
      <c r="F13" s="131">
        <v>57690.273953189244</v>
      </c>
      <c r="G13" s="131">
        <v>57454.73037629333</v>
      </c>
      <c r="H13" s="131">
        <v>60430.304027377897</v>
      </c>
      <c r="I13" s="131">
        <v>60740.165268166231</v>
      </c>
      <c r="J13" s="131">
        <v>63106.000780253373</v>
      </c>
      <c r="K13" s="131">
        <v>63997.870048538658</v>
      </c>
      <c r="L13" s="131">
        <v>65386.25400422253</v>
      </c>
      <c r="M13" s="131">
        <v>65204.96665710611</v>
      </c>
      <c r="N13" s="131">
        <v>65719.074814629377</v>
      </c>
      <c r="O13" s="131">
        <v>65985.014499945042</v>
      </c>
      <c r="P13" s="131">
        <v>67077.107415921171</v>
      </c>
      <c r="Q13" s="131">
        <v>67995.009411726132</v>
      </c>
      <c r="R13" s="131">
        <v>69846.400560053633</v>
      </c>
      <c r="S13" s="131">
        <v>72102.58844018534</v>
      </c>
      <c r="T13" s="131">
        <v>73449.626544420433</v>
      </c>
      <c r="U13" s="131">
        <v>72291.060366074031</v>
      </c>
      <c r="V13" s="131">
        <v>74922.056230565067</v>
      </c>
      <c r="W13" s="131">
        <v>75161.937819429673</v>
      </c>
      <c r="X13" s="131">
        <v>74921.908719268686</v>
      </c>
      <c r="Y13" s="131">
        <v>77605.099908021279</v>
      </c>
      <c r="Z13" s="131">
        <v>80915.552970070261</v>
      </c>
      <c r="AA13" s="131">
        <v>81896.379652397431</v>
      </c>
      <c r="AB13" s="131">
        <v>82487.43991629142</v>
      </c>
      <c r="AC13" s="131">
        <v>82277.168595202296</v>
      </c>
      <c r="AD13" s="131">
        <v>82818.20045619359</v>
      </c>
      <c r="AE13" s="131">
        <v>81181.793104654484</v>
      </c>
      <c r="AF13" s="131">
        <v>83283.128525302003</v>
      </c>
      <c r="AG13" s="131">
        <v>84096.554464032539</v>
      </c>
      <c r="AH13" s="131">
        <v>86217.725822576613</v>
      </c>
      <c r="AI13" s="131">
        <v>86590.514168345995</v>
      </c>
      <c r="AJ13" s="131">
        <v>88834.193936736192</v>
      </c>
      <c r="AK13" s="131">
        <v>91670.302183676919</v>
      </c>
      <c r="AL13" s="131">
        <v>92150.072611200841</v>
      </c>
      <c r="AM13" s="131">
        <v>92649</v>
      </c>
      <c r="AN13" s="135"/>
    </row>
    <row r="14" spans="1:40" s="10" customFormat="1">
      <c r="A14" s="189" t="s">
        <v>15</v>
      </c>
      <c r="B14" s="16"/>
      <c r="C14" s="191">
        <v>-5.4192448309731578E-2</v>
      </c>
      <c r="D14" s="191">
        <v>-3.7528136508676591E-2</v>
      </c>
      <c r="E14" s="191">
        <v>-1.2160739651713715E-2</v>
      </c>
      <c r="F14" s="191">
        <v>1.8992616173660881E-2</v>
      </c>
      <c r="G14" s="191">
        <v>-4.0828992610961734E-3</v>
      </c>
      <c r="H14" s="191">
        <v>5.1789881034971064E-2</v>
      </c>
      <c r="I14" s="191">
        <v>5.1275803717278912E-3</v>
      </c>
      <c r="J14" s="191">
        <v>3.8950100014414568E-2</v>
      </c>
      <c r="K14" s="191">
        <v>1.4132875752829621E-2</v>
      </c>
      <c r="L14" s="191">
        <v>2.1694221301910011E-2</v>
      </c>
      <c r="M14" s="191">
        <v>-2.7725605309139034E-3</v>
      </c>
      <c r="N14" s="191">
        <v>7.88449383352674E-3</v>
      </c>
      <c r="O14" s="191">
        <v>4.0466133472782939E-3</v>
      </c>
      <c r="P14" s="191">
        <v>1.6550620231765567E-2</v>
      </c>
      <c r="Q14" s="191">
        <v>1.368428113802489E-2</v>
      </c>
      <c r="R14" s="191">
        <v>2.7228338731698498E-2</v>
      </c>
      <c r="S14" s="191">
        <v>3.2302135286010225E-2</v>
      </c>
      <c r="T14" s="191">
        <v>1.8682243361520356E-2</v>
      </c>
      <c r="U14" s="191">
        <v>-1.5773615644536054E-2</v>
      </c>
      <c r="V14" s="191">
        <v>3.6394484341050859E-2</v>
      </c>
      <c r="W14" s="191">
        <v>3.2017486029267683E-3</v>
      </c>
      <c r="X14" s="191">
        <v>-3.1934927055451423E-3</v>
      </c>
      <c r="Y14" s="191">
        <v>3.5813171802743016E-2</v>
      </c>
      <c r="Z14" s="191">
        <v>4.2657674121579392E-2</v>
      </c>
      <c r="AA14" s="191">
        <v>1.212160884187452E-2</v>
      </c>
      <c r="AB14" s="191">
        <v>7.2171720703979592E-3</v>
      </c>
      <c r="AC14" s="191">
        <v>-2.5491313744554489E-3</v>
      </c>
      <c r="AD14" s="191">
        <v>6.5757228916460964E-3</v>
      </c>
      <c r="AE14" s="191">
        <v>-1.9759030533447519E-2</v>
      </c>
      <c r="AF14" s="191">
        <v>2.5884318888332647E-2</v>
      </c>
      <c r="AG14" s="191">
        <v>9.7669954663555103E-3</v>
      </c>
      <c r="AH14" s="191">
        <v>2.5223047151726963E-2</v>
      </c>
      <c r="AI14" s="191">
        <v>4.3238016569415727E-3</v>
      </c>
      <c r="AJ14" s="191">
        <v>2.5911380593353739E-2</v>
      </c>
      <c r="AK14" s="191">
        <v>3.1925862342607303E-2</v>
      </c>
      <c r="AL14" s="191">
        <v>5.2336516417565981E-3</v>
      </c>
      <c r="AM14" s="191">
        <v>5.4142918682682506E-3</v>
      </c>
    </row>
    <row r="15" spans="1:40" s="10" customFormat="1"/>
    <row r="16" spans="1:40" s="10" customFormat="1">
      <c r="U16" s="189" t="s">
        <v>9</v>
      </c>
      <c r="V16" s="16">
        <v>1.4886226978994666E-2</v>
      </c>
      <c r="W16" s="16">
        <v>5.3790302139569146E-3</v>
      </c>
      <c r="X16" s="16">
        <v>7.8765094104942257E-3</v>
      </c>
      <c r="Y16" s="16">
        <v>6.4175729700355344E-3</v>
      </c>
      <c r="Z16" s="16">
        <v>-4.8730587341849763E-4</v>
      </c>
      <c r="AA16" s="16">
        <v>-3.2077817976467693E-2</v>
      </c>
      <c r="AB16" s="16">
        <v>1.3122214113088226E-3</v>
      </c>
      <c r="AC16" s="16">
        <v>-6.9022797138635905E-3</v>
      </c>
      <c r="AD16" s="16">
        <v>-3.4623768955060696E-2</v>
      </c>
      <c r="AE16" s="16">
        <v>2.1850441418445721E-2</v>
      </c>
      <c r="AF16" s="16">
        <v>2.9480067462728687E-2</v>
      </c>
      <c r="AG16" s="16">
        <v>3.3739244876501484E-2</v>
      </c>
      <c r="AH16" s="16">
        <v>8.559005467305858E-2</v>
      </c>
      <c r="AI16" s="16">
        <v>9.0082594043342956E-2</v>
      </c>
      <c r="AJ16" s="16">
        <v>0.10931204637032499</v>
      </c>
      <c r="AK16" s="16">
        <v>4.7418147659930243E-2</v>
      </c>
      <c r="AL16" s="16">
        <v>-2.0660158688602936E-2</v>
      </c>
      <c r="AM16" s="17">
        <v>3.2418055505283115E-2</v>
      </c>
      <c r="AN16" s="17"/>
    </row>
    <row r="17" spans="2:40" s="7" customFormat="1" ht="14.25">
      <c r="B17" s="84" t="s">
        <v>246</v>
      </c>
      <c r="C17" s="18"/>
      <c r="D17" s="18"/>
      <c r="E17" s="18"/>
      <c r="F17" s="18"/>
      <c r="U17" s="189" t="s">
        <v>10</v>
      </c>
      <c r="V17" s="16">
        <v>-7.2733418756112389E-3</v>
      </c>
      <c r="W17" s="16">
        <v>2.1544528261350893E-2</v>
      </c>
      <c r="X17" s="16">
        <v>-7.6546844775363665E-3</v>
      </c>
      <c r="Y17" s="16">
        <v>-8.14028565562952E-3</v>
      </c>
      <c r="Z17" s="16">
        <v>6.9726288715572071E-2</v>
      </c>
      <c r="AA17" s="16">
        <v>2.4508806951210271E-2</v>
      </c>
      <c r="AB17" s="16">
        <v>1.8428464209339301E-2</v>
      </c>
      <c r="AC17" s="16">
        <v>-2.2599037487020412E-2</v>
      </c>
      <c r="AD17" s="16">
        <v>1.1186808223362821E-2</v>
      </c>
      <c r="AE17" s="16">
        <v>-7.2975460174166118E-3</v>
      </c>
      <c r="AF17" s="16">
        <v>3.4856156243798786E-3</v>
      </c>
      <c r="AG17" s="16">
        <v>7.218975646574588E-3</v>
      </c>
      <c r="AH17" s="16">
        <v>-1.0645264069961913E-2</v>
      </c>
      <c r="AI17" s="16">
        <v>2.990797279710522E-3</v>
      </c>
      <c r="AJ17" s="16">
        <v>3.5529317901856761E-2</v>
      </c>
      <c r="AK17" s="16">
        <v>1.4075364201067364E-2</v>
      </c>
      <c r="AL17" s="16">
        <v>-3.0907540874525408E-2</v>
      </c>
      <c r="AM17" s="17">
        <v>1.9514504215788083E-3</v>
      </c>
      <c r="AN17" s="17"/>
    </row>
    <row r="18" spans="2:40" s="7" customFormat="1">
      <c r="U18" s="189" t="s">
        <v>11</v>
      </c>
      <c r="V18" s="16">
        <v>3.7560634037482776E-2</v>
      </c>
      <c r="W18" s="16">
        <v>3.3682533532215286E-2</v>
      </c>
      <c r="X18" s="16">
        <v>5.232336658894754E-2</v>
      </c>
      <c r="Y18" s="16">
        <v>4.1613349013476686E-2</v>
      </c>
      <c r="Z18" s="16">
        <v>3.3391724351775842E-2</v>
      </c>
      <c r="AA18" s="16">
        <v>-2.7218880478565577E-3</v>
      </c>
      <c r="AB18" s="16">
        <v>3.6317804674563803E-3</v>
      </c>
      <c r="AC18" s="16">
        <v>1.2083306330878285E-2</v>
      </c>
      <c r="AD18" s="16">
        <v>-1.2490755309002788E-2</v>
      </c>
      <c r="AE18" s="16">
        <v>1.0401983829133155E-2</v>
      </c>
      <c r="AF18" s="16">
        <v>-3.4595932357219805E-3</v>
      </c>
      <c r="AG18" s="16">
        <v>-1.7415880061370737E-2</v>
      </c>
      <c r="AH18" s="16">
        <v>-1.5330651675730222E-2</v>
      </c>
      <c r="AI18" s="16">
        <v>2.4551050222390014E-3</v>
      </c>
      <c r="AJ18" s="16">
        <v>2.3384045279855048E-3</v>
      </c>
      <c r="AK18" s="16">
        <v>1.4921968135309216E-2</v>
      </c>
      <c r="AL18" s="16">
        <v>1.4511438047940084E-2</v>
      </c>
      <c r="AM18" s="17">
        <v>1.0588278253741727E-3</v>
      </c>
      <c r="AN18" s="17"/>
    </row>
    <row r="19" spans="2:40" s="7" customFormat="1">
      <c r="U19" s="189" t="s">
        <v>12</v>
      </c>
      <c r="V19" s="16">
        <v>6.156660870278241E-2</v>
      </c>
      <c r="W19" s="16">
        <v>-2.1572131129353744E-2</v>
      </c>
      <c r="X19" s="16">
        <v>-5.394366509934112E-2</v>
      </c>
      <c r="Y19" s="16">
        <v>7.1541102153337865E-2</v>
      </c>
      <c r="Z19" s="16">
        <v>5.4550863329466015E-2</v>
      </c>
      <c r="AA19" s="16">
        <v>2.959720299953017E-2</v>
      </c>
      <c r="AB19" s="16">
        <v>8.4218640493283203E-3</v>
      </c>
      <c r="AC19" s="16">
        <v>-1.713799054474574E-2</v>
      </c>
      <c r="AD19" s="16">
        <v>4.1449428079759043E-2</v>
      </c>
      <c r="AE19" s="16">
        <v>-6.2506516145426461E-2</v>
      </c>
      <c r="AF19" s="16">
        <v>4.4635869067946032E-2</v>
      </c>
      <c r="AG19" s="16">
        <v>9.033617352455936E-2</v>
      </c>
      <c r="AH19" s="16">
        <v>1.3205024827180445E-2</v>
      </c>
      <c r="AI19" s="16">
        <v>-1.2295253942764539E-2</v>
      </c>
      <c r="AJ19" s="16">
        <v>1.3323666805653112E-2</v>
      </c>
      <c r="AK19" s="16">
        <v>5.3961594951303038E-2</v>
      </c>
      <c r="AL19" s="16">
        <v>5.6182541786038209E-2</v>
      </c>
      <c r="AM19" s="17">
        <v>2.0870582041711893E-2</v>
      </c>
      <c r="AN19" s="17"/>
    </row>
    <row r="20" spans="2:40" s="7" customFormat="1">
      <c r="U20" s="189" t="s">
        <v>13</v>
      </c>
      <c r="V20" s="16">
        <v>2.3826188570863494E-2</v>
      </c>
      <c r="W20" s="16">
        <v>1.1571924752564078E-2</v>
      </c>
      <c r="X20" s="16">
        <v>1.3229229419090993E-2</v>
      </c>
      <c r="Y20" s="16">
        <v>6.1011967961849711E-2</v>
      </c>
      <c r="Z20" s="16">
        <v>0.10851224759566769</v>
      </c>
      <c r="AA20" s="16">
        <v>4.7209549326312938E-2</v>
      </c>
      <c r="AB20" s="16">
        <v>2.0408652532111882E-2</v>
      </c>
      <c r="AC20" s="16">
        <v>2.5759432605748644E-2</v>
      </c>
      <c r="AD20" s="16">
        <v>-2.2222373423892439E-3</v>
      </c>
      <c r="AE20" s="16">
        <v>-3.4744749819430765E-2</v>
      </c>
      <c r="AF20" s="16">
        <v>2.5494704566211945E-2</v>
      </c>
      <c r="AG20" s="16">
        <v>-0.15720075002366929</v>
      </c>
      <c r="AH20" s="16">
        <v>9.1182540414199265E-2</v>
      </c>
      <c r="AI20" s="16">
        <v>-6.6099624469776908E-2</v>
      </c>
      <c r="AJ20" s="16">
        <v>-3.9023831980653512E-2</v>
      </c>
      <c r="AK20" s="16">
        <v>5.5151697578370573E-4</v>
      </c>
      <c r="AL20" s="16">
        <v>-5.7754193963302725E-2</v>
      </c>
      <c r="AM20" s="17">
        <v>-1.7604412773196999E-2</v>
      </c>
      <c r="AN20" s="17"/>
    </row>
    <row r="21" spans="2:40" s="7" customFormat="1">
      <c r="U21" s="189" t="s">
        <v>14</v>
      </c>
      <c r="V21" s="16">
        <v>5.0124825520595939E-2</v>
      </c>
      <c r="W21" s="16">
        <v>-7.84277660986199E-3</v>
      </c>
      <c r="X21" s="16">
        <v>4.9153293337542703E-3</v>
      </c>
      <c r="Y21" s="16">
        <v>-1.1280367826969173E-2</v>
      </c>
      <c r="Z21" s="16">
        <v>1.0647092361130817E-2</v>
      </c>
      <c r="AA21" s="16">
        <v>1.6686092680376019E-2</v>
      </c>
      <c r="AB21" s="16">
        <v>-5.1400600409338137E-3</v>
      </c>
      <c r="AC21" s="16">
        <v>3.0601642849001909E-3</v>
      </c>
      <c r="AD21" s="16">
        <v>1.5946247012532222E-2</v>
      </c>
      <c r="AE21" s="16">
        <v>-6.0022455833231847E-3</v>
      </c>
      <c r="AF21" s="16">
        <v>4.790875525926408E-2</v>
      </c>
      <c r="AG21" s="16">
        <v>-1.6287737488285714E-2</v>
      </c>
      <c r="AH21" s="16">
        <v>1.0919734311201079E-2</v>
      </c>
      <c r="AI21" s="16">
        <v>-1.4712602756322135E-2</v>
      </c>
      <c r="AJ21" s="16">
        <v>6.7741965913101776E-3</v>
      </c>
      <c r="AK21" s="16">
        <v>4.3272963274443299E-3</v>
      </c>
      <c r="AL21" s="16">
        <v>-4.0259378663596523E-2</v>
      </c>
      <c r="AM21" s="17">
        <v>5.9403356856279168E-4</v>
      </c>
      <c r="AN21" s="17"/>
    </row>
    <row r="22" spans="2:40" s="7" customFormat="1">
      <c r="U22" s="189" t="s">
        <v>7</v>
      </c>
      <c r="V22" s="16">
        <v>3.6394484341050859E-2</v>
      </c>
      <c r="W22" s="16">
        <v>3.2017486029267683E-3</v>
      </c>
      <c r="X22" s="16">
        <v>-3.1934927055451423E-3</v>
      </c>
      <c r="Y22" s="16">
        <v>3.5813171802743016E-2</v>
      </c>
      <c r="Z22" s="16">
        <v>4.2657674121579392E-2</v>
      </c>
      <c r="AA22" s="16">
        <v>1.212160884187452E-2</v>
      </c>
      <c r="AB22" s="16">
        <v>7.2171720703979592E-3</v>
      </c>
      <c r="AC22" s="16">
        <v>-2.5491313744554489E-3</v>
      </c>
      <c r="AD22" s="16">
        <v>6.5757228916460964E-3</v>
      </c>
      <c r="AE22" s="16">
        <v>-1.9759030533447519E-2</v>
      </c>
      <c r="AF22" s="16">
        <v>2.5884318888332647E-2</v>
      </c>
      <c r="AG22" s="16">
        <v>9.7669954663555103E-3</v>
      </c>
      <c r="AH22" s="16">
        <v>2.5223047151726963E-2</v>
      </c>
      <c r="AI22" s="16">
        <v>4.3238016569415727E-3</v>
      </c>
      <c r="AJ22" s="16">
        <v>2.5911380593353739E-2</v>
      </c>
      <c r="AK22" s="16">
        <v>3.1925862342607303E-2</v>
      </c>
      <c r="AL22" s="16">
        <v>5.2336516417565981E-3</v>
      </c>
      <c r="AM22" s="17">
        <v>1.0886708254110493E-2</v>
      </c>
      <c r="AN22" s="17"/>
    </row>
    <row r="23" spans="2:40" s="7" customFormat="1">
      <c r="U23" s="189"/>
      <c r="AK23" s="16"/>
    </row>
    <row r="24" spans="2:40" s="7" customFormat="1"/>
    <row r="25" spans="2:40" s="7" customFormat="1"/>
    <row r="26" spans="2:40" s="7" customFormat="1"/>
    <row r="27" spans="2:40" s="7" customFormat="1"/>
    <row r="28" spans="2:40" s="7" customFormat="1"/>
    <row r="29" spans="2:40" s="7" customFormat="1"/>
    <row r="30" spans="2:40" s="7" customFormat="1"/>
    <row r="31" spans="2:40" s="7" customFormat="1"/>
    <row r="32" spans="2:40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  <row r="42" s="7" customFormat="1"/>
    <row r="43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1"/>
  <sheetViews>
    <sheetView zoomScale="110" zoomScaleNormal="110" workbookViewId="0">
      <selection activeCell="G27" sqref="G27"/>
    </sheetView>
  </sheetViews>
  <sheetFormatPr baseColWidth="10" defaultRowHeight="15"/>
  <cols>
    <col min="1" max="1" width="25.1640625" style="486" bestFit="1" customWidth="1"/>
    <col min="2" max="16384" width="12" style="486"/>
  </cols>
  <sheetData>
    <row r="1" spans="1:30">
      <c r="A1" s="25" t="s">
        <v>300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5"/>
      <c r="AD1" s="485"/>
    </row>
    <row r="2" spans="1:30">
      <c r="A2" s="158" t="s">
        <v>328</v>
      </c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  <c r="R2" s="485"/>
      <c r="S2" s="485"/>
      <c r="T2" s="485"/>
      <c r="U2" s="485"/>
      <c r="V2" s="485"/>
      <c r="W2" s="485"/>
      <c r="X2" s="485"/>
      <c r="Y2" s="485"/>
      <c r="Z2" s="485"/>
      <c r="AA2" s="485"/>
      <c r="AB2" s="485"/>
      <c r="AC2" s="485"/>
      <c r="AD2" s="485"/>
    </row>
    <row r="3" spans="1:30">
      <c r="A3" s="25" t="s">
        <v>120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485"/>
      <c r="W3" s="485"/>
      <c r="X3" s="485"/>
      <c r="Y3" s="485"/>
      <c r="Z3" s="485"/>
      <c r="AA3" s="485"/>
      <c r="AB3" s="485"/>
      <c r="AC3" s="485"/>
      <c r="AD3" s="485"/>
    </row>
    <row r="4" spans="1:30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</row>
    <row r="5" spans="1:30">
      <c r="A5" s="487"/>
      <c r="B5" s="488">
        <v>2018</v>
      </c>
      <c r="C5" s="488">
        <f>B5+1</f>
        <v>2019</v>
      </c>
      <c r="D5" s="488">
        <f t="shared" ref="D5:V5" si="0">C5+1</f>
        <v>2020</v>
      </c>
      <c r="E5" s="488">
        <f t="shared" si="0"/>
        <v>2021</v>
      </c>
      <c r="F5" s="488">
        <f t="shared" si="0"/>
        <v>2022</v>
      </c>
      <c r="G5" s="488">
        <f t="shared" si="0"/>
        <v>2023</v>
      </c>
      <c r="H5" s="488">
        <f t="shared" si="0"/>
        <v>2024</v>
      </c>
      <c r="I5" s="488">
        <f t="shared" si="0"/>
        <v>2025</v>
      </c>
      <c r="J5" s="488">
        <f t="shared" si="0"/>
        <v>2026</v>
      </c>
      <c r="K5" s="488">
        <f t="shared" si="0"/>
        <v>2027</v>
      </c>
      <c r="L5" s="488">
        <f t="shared" si="0"/>
        <v>2028</v>
      </c>
      <c r="M5" s="488">
        <f t="shared" si="0"/>
        <v>2029</v>
      </c>
      <c r="N5" s="488">
        <f t="shared" si="0"/>
        <v>2030</v>
      </c>
      <c r="O5" s="488">
        <f t="shared" si="0"/>
        <v>2031</v>
      </c>
      <c r="P5" s="488">
        <f t="shared" si="0"/>
        <v>2032</v>
      </c>
      <c r="Q5" s="488">
        <f t="shared" si="0"/>
        <v>2033</v>
      </c>
      <c r="R5" s="488">
        <f t="shared" si="0"/>
        <v>2034</v>
      </c>
      <c r="S5" s="488">
        <f t="shared" si="0"/>
        <v>2035</v>
      </c>
      <c r="T5" s="488">
        <f t="shared" si="0"/>
        <v>2036</v>
      </c>
      <c r="U5" s="488">
        <f t="shared" si="0"/>
        <v>2037</v>
      </c>
      <c r="V5" s="488">
        <f t="shared" si="0"/>
        <v>2038</v>
      </c>
      <c r="W5" s="485"/>
      <c r="X5" s="485"/>
      <c r="Y5" s="485"/>
      <c r="Z5" s="485"/>
      <c r="AA5" s="485"/>
      <c r="AB5" s="485"/>
      <c r="AC5" s="485"/>
      <c r="AD5" s="485"/>
    </row>
    <row r="6" spans="1:30">
      <c r="A6" s="489" t="s">
        <v>345</v>
      </c>
      <c r="B6" s="490">
        <f>'5-10'!B6</f>
        <v>211820</v>
      </c>
      <c r="C6" s="490">
        <f>'5-10'!C6</f>
        <v>211320</v>
      </c>
      <c r="D6" s="490">
        <f>'5-10'!D6</f>
        <v>210920</v>
      </c>
      <c r="E6" s="490">
        <f>'5-10'!E6</f>
        <v>210520</v>
      </c>
      <c r="F6" s="490">
        <f>'5-10'!F6</f>
        <v>210120</v>
      </c>
      <c r="G6" s="490">
        <f>'5-10'!G6</f>
        <v>209486.30136986627</v>
      </c>
      <c r="H6" s="490">
        <f>'5-10'!H6</f>
        <v>209486.30136986627</v>
      </c>
      <c r="I6" s="490">
        <f>'5-10'!I6</f>
        <v>209486.30136986627</v>
      </c>
      <c r="J6" s="490">
        <f>'5-10'!J6</f>
        <v>209486.30136986627</v>
      </c>
      <c r="K6" s="490">
        <f>'5-10'!K6</f>
        <v>209486.30136986627</v>
      </c>
      <c r="L6" s="490">
        <f>'5-10'!L6</f>
        <v>209486.30136986627</v>
      </c>
      <c r="M6" s="490">
        <f>'5-10'!M6</f>
        <v>209486.30136986627</v>
      </c>
      <c r="N6" s="490">
        <f>'5-10'!N6</f>
        <v>209486.30136986627</v>
      </c>
      <c r="O6" s="490">
        <f>'5-10'!O6</f>
        <v>209486.30136986627</v>
      </c>
      <c r="P6" s="490">
        <f>'5-10'!P6</f>
        <v>209486.30136986627</v>
      </c>
      <c r="Q6" s="490">
        <f>'5-10'!Q6</f>
        <v>209486.30136986627</v>
      </c>
      <c r="R6" s="490">
        <f>'5-10'!R6</f>
        <v>209486.30136986627</v>
      </c>
      <c r="S6" s="490">
        <f>'5-10'!S6</f>
        <v>209486.30136986627</v>
      </c>
      <c r="T6" s="490">
        <f>'5-10'!T6</f>
        <v>209486.30136986627</v>
      </c>
      <c r="U6" s="490">
        <f>'5-10'!U6</f>
        <v>209486.30136986627</v>
      </c>
      <c r="V6" s="490">
        <f>'5-10'!V6</f>
        <v>209486.30136986627</v>
      </c>
      <c r="W6" s="485"/>
      <c r="X6" s="485"/>
      <c r="Y6" s="485"/>
      <c r="Z6" s="485"/>
      <c r="AA6" s="485"/>
      <c r="AB6" s="485"/>
      <c r="AC6" s="485"/>
      <c r="AD6" s="485"/>
    </row>
    <row r="7" spans="1:30">
      <c r="A7" s="489" t="s">
        <v>351</v>
      </c>
      <c r="B7" s="490">
        <f>'5-10'!B13</f>
        <v>0</v>
      </c>
      <c r="C7" s="490">
        <f>'5-10'!C13</f>
        <v>0</v>
      </c>
      <c r="D7" s="490">
        <f>'5-10'!D13</f>
        <v>0</v>
      </c>
      <c r="E7" s="490">
        <f>'5-10'!E13</f>
        <v>0</v>
      </c>
      <c r="F7" s="490">
        <f>'5-10'!F13</f>
        <v>0</v>
      </c>
      <c r="G7" s="490">
        <f>'5-10'!G13</f>
        <v>0</v>
      </c>
      <c r="H7" s="490">
        <f>'5-10'!H13</f>
        <v>0</v>
      </c>
      <c r="I7" s="490">
        <f>'5-10'!I13</f>
        <v>0</v>
      </c>
      <c r="J7" s="490">
        <f>'5-10'!J13</f>
        <v>0</v>
      </c>
      <c r="K7" s="490">
        <f>'5-10'!K13</f>
        <v>0</v>
      </c>
      <c r="L7" s="490">
        <f>'5-10'!L13</f>
        <v>17233.655716077687</v>
      </c>
      <c r="M7" s="490">
        <f>'5-10'!M13</f>
        <v>40257.101135158708</v>
      </c>
      <c r="N7" s="490">
        <f>'5-10'!N13</f>
        <v>59097.703130973372</v>
      </c>
      <c r="O7" s="490">
        <f>'5-10'!O13</f>
        <v>76586.569081255439</v>
      </c>
      <c r="P7" s="490">
        <f>'5-10'!P13</f>
        <v>92163.083966538892</v>
      </c>
      <c r="Q7" s="490">
        <f>'5-10'!Q13</f>
        <v>112478.42574877344</v>
      </c>
      <c r="R7" s="490">
        <f>'5-10'!R13</f>
        <v>127725.32537077022</v>
      </c>
      <c r="S7" s="490">
        <f>'5-10'!S13</f>
        <v>131555.79257561921</v>
      </c>
      <c r="T7" s="490">
        <f>'5-10'!T13</f>
        <v>135938.72427455024</v>
      </c>
      <c r="U7" s="490">
        <f>'5-10'!U13</f>
        <v>137824.05913356869</v>
      </c>
      <c r="V7" s="490">
        <f>'5-10'!V13</f>
        <v>139037.04692543548</v>
      </c>
      <c r="W7" s="485"/>
      <c r="X7" s="485"/>
      <c r="Y7" s="485"/>
      <c r="Z7" s="485"/>
      <c r="AA7" s="485"/>
      <c r="AB7" s="485"/>
      <c r="AC7" s="485"/>
      <c r="AD7" s="485"/>
    </row>
    <row r="8" spans="1:30">
      <c r="A8" s="487" t="s">
        <v>352</v>
      </c>
      <c r="B8" s="491">
        <f>'5-10'!B14</f>
        <v>0</v>
      </c>
      <c r="C8" s="491">
        <f>'5-10'!C14</f>
        <v>0</v>
      </c>
      <c r="D8" s="491">
        <f>'5-10'!D14</f>
        <v>0</v>
      </c>
      <c r="E8" s="491">
        <f>'5-10'!E14</f>
        <v>0</v>
      </c>
      <c r="F8" s="491">
        <f>'5-10'!F14</f>
        <v>0</v>
      </c>
      <c r="G8" s="491">
        <f>'5-10'!G14</f>
        <v>0</v>
      </c>
      <c r="H8" s="491">
        <f>'5-10'!H14</f>
        <v>0</v>
      </c>
      <c r="I8" s="491">
        <f>'5-10'!I14</f>
        <v>0</v>
      </c>
      <c r="J8" s="491">
        <f>'5-10'!J14</f>
        <v>0</v>
      </c>
      <c r="K8" s="491">
        <f>'5-10'!K14</f>
        <v>0</v>
      </c>
      <c r="L8" s="491">
        <f>'5-10'!L14</f>
        <v>0</v>
      </c>
      <c r="M8" s="491">
        <f>'5-10'!M14</f>
        <v>0</v>
      </c>
      <c r="N8" s="491">
        <f>'5-10'!N14</f>
        <v>0</v>
      </c>
      <c r="O8" s="491">
        <f>'5-10'!O14</f>
        <v>0</v>
      </c>
      <c r="P8" s="491">
        <f>'5-10'!P14</f>
        <v>0</v>
      </c>
      <c r="Q8" s="491">
        <f>'5-10'!Q14</f>
        <v>0</v>
      </c>
      <c r="R8" s="491">
        <f>'5-10'!R14</f>
        <v>3196.5455254734406</v>
      </c>
      <c r="S8" s="491">
        <f>'5-10'!S14</f>
        <v>27839.988681205046</v>
      </c>
      <c r="T8" s="491">
        <f>'5-10'!T14</f>
        <v>35984.12309726658</v>
      </c>
      <c r="U8" s="491">
        <f>'5-10'!U14</f>
        <v>54758.960473060033</v>
      </c>
      <c r="V8" s="491">
        <f>'5-10'!V14</f>
        <v>56091.210408979226</v>
      </c>
      <c r="W8" s="485"/>
      <c r="X8" s="485"/>
      <c r="Y8" s="485"/>
      <c r="Z8" s="485"/>
      <c r="AA8" s="485"/>
      <c r="AB8" s="485"/>
      <c r="AC8" s="485"/>
      <c r="AD8" s="485"/>
    </row>
    <row r="9" spans="1:30">
      <c r="A9" s="485"/>
      <c r="B9" s="485"/>
      <c r="C9" s="485"/>
      <c r="D9" s="485"/>
      <c r="E9" s="485"/>
      <c r="F9" s="485"/>
      <c r="G9" s="485"/>
      <c r="H9" s="485"/>
      <c r="I9" s="485"/>
      <c r="J9" s="485"/>
      <c r="K9" s="485"/>
      <c r="L9" s="492"/>
      <c r="M9" s="485"/>
      <c r="N9" s="485"/>
      <c r="O9" s="485"/>
      <c r="P9" s="485"/>
      <c r="Q9" s="485"/>
      <c r="R9" s="485"/>
      <c r="S9" s="485"/>
      <c r="T9" s="485"/>
      <c r="U9" s="485"/>
      <c r="V9" s="485"/>
      <c r="W9" s="485"/>
      <c r="X9" s="485"/>
      <c r="Y9" s="485"/>
      <c r="Z9" s="485"/>
      <c r="AA9" s="485"/>
      <c r="AB9" s="485"/>
      <c r="AC9" s="485"/>
      <c r="AD9" s="485"/>
    </row>
    <row r="10" spans="1:30">
      <c r="A10" s="485"/>
      <c r="B10" s="485"/>
      <c r="C10" s="485"/>
      <c r="D10" s="485"/>
      <c r="E10" s="485"/>
      <c r="F10" s="485"/>
      <c r="G10" s="485"/>
      <c r="H10" s="485"/>
      <c r="I10" s="485"/>
      <c r="J10" s="485"/>
      <c r="K10" s="485"/>
      <c r="L10" s="485"/>
      <c r="M10" s="485"/>
      <c r="N10" s="485"/>
      <c r="O10" s="485"/>
      <c r="P10" s="485"/>
      <c r="Q10" s="485"/>
      <c r="R10" s="485"/>
      <c r="S10" s="485"/>
      <c r="T10" s="485"/>
      <c r="U10" s="485"/>
      <c r="V10" s="485"/>
      <c r="W10" s="485"/>
      <c r="X10" s="485"/>
      <c r="Y10" s="485"/>
      <c r="Z10" s="485"/>
      <c r="AA10" s="485"/>
      <c r="AB10" s="485"/>
      <c r="AC10" s="485"/>
      <c r="AD10" s="485"/>
    </row>
    <row r="11" spans="1:30">
      <c r="A11" s="84" t="s">
        <v>354</v>
      </c>
      <c r="B11" s="485"/>
      <c r="C11" s="485"/>
      <c r="D11" s="485"/>
      <c r="E11" s="485"/>
      <c r="F11" s="485"/>
      <c r="G11" s="485"/>
      <c r="H11" s="485"/>
      <c r="I11" s="485"/>
      <c r="J11" s="485"/>
      <c r="K11" s="485"/>
      <c r="L11" s="485"/>
      <c r="M11" s="485"/>
      <c r="N11" s="485"/>
      <c r="O11" s="485"/>
      <c r="P11" s="485"/>
      <c r="Q11" s="485"/>
      <c r="R11" s="485"/>
      <c r="S11" s="485"/>
      <c r="T11" s="485"/>
      <c r="U11" s="485"/>
      <c r="V11" s="485"/>
      <c r="W11" s="485"/>
      <c r="X11" s="485"/>
      <c r="Y11" s="485"/>
      <c r="Z11" s="485"/>
      <c r="AA11" s="485"/>
      <c r="AB11" s="485"/>
      <c r="AC11" s="485"/>
      <c r="AD11" s="485"/>
    </row>
    <row r="12" spans="1:30">
      <c r="A12" s="493"/>
      <c r="B12" s="493"/>
      <c r="C12" s="493"/>
      <c r="D12" s="493"/>
      <c r="E12" s="485"/>
      <c r="F12" s="485"/>
      <c r="G12" s="485"/>
      <c r="H12" s="485"/>
      <c r="I12" s="485"/>
      <c r="J12" s="485"/>
      <c r="K12" s="485"/>
      <c r="L12" s="485"/>
      <c r="M12" s="485"/>
      <c r="N12" s="485"/>
      <c r="O12" s="485"/>
      <c r="P12" s="485"/>
      <c r="Q12" s="485"/>
      <c r="R12" s="485"/>
      <c r="S12" s="485"/>
      <c r="T12" s="485"/>
      <c r="U12" s="485"/>
      <c r="V12" s="485"/>
      <c r="W12" s="493"/>
      <c r="X12" s="493"/>
      <c r="Y12" s="493"/>
      <c r="Z12" s="485"/>
      <c r="AA12" s="485"/>
      <c r="AB12" s="485"/>
      <c r="AC12" s="485"/>
      <c r="AD12" s="485"/>
    </row>
    <row r="13" spans="1:30">
      <c r="A13" s="494"/>
      <c r="B13" s="494"/>
      <c r="C13" s="494"/>
      <c r="D13" s="494"/>
      <c r="E13" s="485"/>
      <c r="F13" s="485"/>
      <c r="G13" s="485"/>
      <c r="H13" s="485"/>
      <c r="I13" s="485"/>
      <c r="J13" s="485"/>
      <c r="K13" s="485"/>
      <c r="L13" s="485"/>
      <c r="M13" s="485"/>
      <c r="N13" s="485"/>
      <c r="O13" s="485"/>
      <c r="P13" s="485"/>
      <c r="Q13" s="493"/>
      <c r="R13" s="493"/>
      <c r="S13" s="493"/>
      <c r="T13" s="493"/>
      <c r="U13" s="485"/>
      <c r="V13" s="485"/>
      <c r="W13" s="494"/>
      <c r="X13" s="494"/>
      <c r="Y13" s="494"/>
      <c r="Z13" s="485"/>
      <c r="AA13" s="485"/>
      <c r="AB13" s="485"/>
      <c r="AC13" s="485"/>
      <c r="AD13" s="485"/>
    </row>
    <row r="14" spans="1:30">
      <c r="A14" s="494"/>
      <c r="B14" s="494"/>
      <c r="C14" s="494"/>
      <c r="D14" s="494"/>
      <c r="E14" s="485"/>
      <c r="F14" s="485"/>
      <c r="G14" s="485"/>
      <c r="H14" s="485"/>
      <c r="I14" s="485"/>
      <c r="J14" s="485"/>
      <c r="K14" s="485"/>
      <c r="L14" s="485"/>
      <c r="M14" s="485"/>
      <c r="N14" s="485"/>
      <c r="O14" s="485"/>
      <c r="P14" s="485"/>
      <c r="Q14" s="494"/>
      <c r="R14" s="494"/>
      <c r="S14" s="494"/>
      <c r="T14" s="494"/>
      <c r="U14" s="485"/>
      <c r="V14" s="485"/>
      <c r="W14" s="494"/>
      <c r="X14" s="494"/>
      <c r="Y14" s="494"/>
      <c r="Z14" s="485"/>
      <c r="AA14" s="485"/>
      <c r="AB14" s="485"/>
      <c r="AC14" s="485"/>
      <c r="AD14" s="485"/>
    </row>
    <row r="15" spans="1:30">
      <c r="A15" s="494"/>
      <c r="B15" s="494"/>
      <c r="C15" s="494"/>
      <c r="D15" s="494"/>
      <c r="E15" s="485"/>
      <c r="F15" s="485"/>
      <c r="G15" s="485"/>
      <c r="H15" s="485"/>
      <c r="I15" s="485"/>
      <c r="J15" s="485"/>
      <c r="K15" s="485"/>
      <c r="L15" s="485"/>
      <c r="M15" s="485"/>
      <c r="N15" s="485"/>
      <c r="O15" s="485"/>
      <c r="P15" s="485"/>
      <c r="Q15" s="494"/>
      <c r="R15" s="494"/>
      <c r="S15" s="494"/>
      <c r="T15" s="494"/>
      <c r="U15" s="485"/>
      <c r="V15" s="485"/>
      <c r="W15" s="494"/>
      <c r="X15" s="494"/>
      <c r="Y15" s="494"/>
      <c r="Z15" s="485"/>
      <c r="AA15" s="485"/>
      <c r="AB15" s="485"/>
      <c r="AC15" s="485"/>
      <c r="AD15" s="485"/>
    </row>
    <row r="16" spans="1:30">
      <c r="A16" s="494"/>
      <c r="B16" s="494"/>
      <c r="C16" s="494"/>
      <c r="D16" s="494"/>
      <c r="E16" s="485"/>
      <c r="F16" s="485"/>
      <c r="G16" s="485"/>
      <c r="H16" s="485"/>
      <c r="I16" s="485"/>
      <c r="J16" s="485"/>
      <c r="K16" s="485"/>
      <c r="L16" s="485"/>
      <c r="M16" s="485"/>
      <c r="N16" s="485"/>
      <c r="O16" s="485"/>
      <c r="P16" s="485"/>
      <c r="Q16" s="494"/>
      <c r="R16" s="494"/>
      <c r="S16" s="494"/>
      <c r="T16" s="494"/>
      <c r="U16" s="485"/>
      <c r="V16" s="485"/>
      <c r="W16" s="494"/>
      <c r="X16" s="494"/>
      <c r="Y16" s="494"/>
      <c r="Z16" s="485"/>
      <c r="AA16" s="485"/>
      <c r="AB16" s="485"/>
      <c r="AC16" s="485"/>
      <c r="AD16" s="485"/>
    </row>
    <row r="17" spans="1:30">
      <c r="A17" s="494"/>
      <c r="B17" s="494"/>
      <c r="C17" s="494"/>
      <c r="D17" s="494"/>
      <c r="E17" s="485"/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85"/>
      <c r="Q17" s="494"/>
      <c r="R17" s="494"/>
      <c r="S17" s="494"/>
      <c r="T17" s="494"/>
      <c r="U17" s="485"/>
      <c r="V17" s="485"/>
      <c r="W17" s="494"/>
      <c r="X17" s="494"/>
      <c r="Y17" s="494"/>
      <c r="Z17" s="485"/>
      <c r="AA17" s="485"/>
      <c r="AB17" s="485"/>
      <c r="AC17" s="485"/>
      <c r="AD17" s="485"/>
    </row>
    <row r="18" spans="1:30">
      <c r="A18" s="494"/>
      <c r="B18" s="494"/>
      <c r="C18" s="494"/>
      <c r="D18" s="494"/>
      <c r="E18" s="485"/>
      <c r="F18" s="485"/>
      <c r="G18" s="485"/>
      <c r="H18" s="485"/>
      <c r="I18" s="485"/>
      <c r="J18" s="485"/>
      <c r="K18" s="485"/>
      <c r="L18" s="485"/>
      <c r="M18" s="485"/>
      <c r="N18" s="485"/>
      <c r="O18" s="485"/>
      <c r="P18" s="485"/>
      <c r="Q18" s="494"/>
      <c r="R18" s="494"/>
      <c r="S18" s="494"/>
      <c r="T18" s="494"/>
      <c r="U18" s="485"/>
      <c r="V18" s="485"/>
      <c r="W18" s="494"/>
      <c r="X18" s="494"/>
      <c r="Y18" s="494"/>
      <c r="Z18" s="485"/>
      <c r="AA18" s="485"/>
      <c r="AB18" s="485"/>
      <c r="AC18" s="485"/>
      <c r="AD18" s="485"/>
    </row>
    <row r="19" spans="1:30">
      <c r="A19" s="494"/>
      <c r="B19" s="494"/>
      <c r="C19" s="494"/>
      <c r="D19" s="494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  <c r="Q19" s="494"/>
      <c r="R19" s="494"/>
      <c r="S19" s="494"/>
      <c r="T19" s="494"/>
      <c r="U19" s="485"/>
      <c r="V19" s="485"/>
      <c r="W19" s="494"/>
      <c r="X19" s="494"/>
      <c r="Y19" s="494"/>
      <c r="Z19" s="485"/>
      <c r="AA19" s="485"/>
      <c r="AB19" s="485"/>
      <c r="AC19" s="485"/>
      <c r="AD19" s="485"/>
    </row>
    <row r="20" spans="1:30">
      <c r="A20" s="494"/>
      <c r="B20" s="494"/>
      <c r="C20" s="494"/>
      <c r="D20" s="494"/>
      <c r="E20" s="485"/>
      <c r="F20" s="485"/>
      <c r="G20" s="485"/>
      <c r="H20" s="485"/>
      <c r="I20" s="485"/>
      <c r="J20" s="485"/>
      <c r="K20" s="485"/>
      <c r="L20" s="485"/>
      <c r="M20" s="485"/>
      <c r="N20" s="485"/>
      <c r="O20" s="485"/>
      <c r="P20" s="485"/>
      <c r="Q20" s="494"/>
      <c r="R20" s="494"/>
      <c r="S20" s="494"/>
      <c r="T20" s="494"/>
      <c r="U20" s="485"/>
      <c r="V20" s="485"/>
      <c r="W20" s="494"/>
      <c r="X20" s="494"/>
      <c r="Y20" s="494"/>
      <c r="Z20" s="485"/>
      <c r="AA20" s="485"/>
      <c r="AB20" s="485"/>
      <c r="AC20" s="485"/>
      <c r="AD20" s="485"/>
    </row>
    <row r="21" spans="1:30">
      <c r="A21" s="494"/>
      <c r="B21" s="494"/>
      <c r="C21" s="494"/>
      <c r="D21" s="494"/>
      <c r="E21" s="485"/>
      <c r="F21" s="485"/>
      <c r="G21" s="485"/>
      <c r="H21" s="485"/>
      <c r="I21" s="485"/>
      <c r="J21" s="485"/>
      <c r="K21" s="485"/>
      <c r="L21" s="485"/>
      <c r="M21" s="485"/>
      <c r="N21" s="485"/>
      <c r="O21" s="485"/>
      <c r="P21" s="485"/>
      <c r="Q21" s="494"/>
      <c r="R21" s="494"/>
      <c r="S21" s="494"/>
      <c r="T21" s="494"/>
      <c r="U21" s="485"/>
      <c r="V21" s="485"/>
      <c r="W21" s="494"/>
      <c r="X21" s="494"/>
      <c r="Y21" s="494"/>
      <c r="Z21" s="485"/>
      <c r="AA21" s="485"/>
      <c r="AB21" s="485"/>
      <c r="AC21" s="485"/>
      <c r="AD21" s="485"/>
    </row>
    <row r="22" spans="1:30">
      <c r="A22" s="494"/>
      <c r="B22" s="494"/>
      <c r="C22" s="494"/>
      <c r="D22" s="494"/>
      <c r="E22" s="485"/>
      <c r="F22" s="485"/>
      <c r="G22" s="485"/>
      <c r="H22" s="485"/>
      <c r="I22" s="485"/>
      <c r="J22" s="485"/>
      <c r="K22" s="485"/>
      <c r="L22" s="485"/>
      <c r="M22" s="485"/>
      <c r="N22" s="485"/>
      <c r="O22" s="485"/>
      <c r="P22" s="485"/>
      <c r="Q22" s="494"/>
      <c r="R22" s="494"/>
      <c r="S22" s="494"/>
      <c r="T22" s="494"/>
      <c r="U22" s="485"/>
      <c r="V22" s="485"/>
      <c r="W22" s="494"/>
      <c r="X22" s="494"/>
      <c r="Y22" s="494"/>
      <c r="Z22" s="485"/>
      <c r="AA22" s="485"/>
      <c r="AB22" s="485"/>
      <c r="AC22" s="485"/>
      <c r="AD22" s="485"/>
    </row>
    <row r="23" spans="1:30">
      <c r="A23" s="494"/>
      <c r="B23" s="494"/>
      <c r="C23" s="494"/>
      <c r="D23" s="494"/>
      <c r="E23" s="485"/>
      <c r="F23" s="485"/>
      <c r="G23" s="485"/>
      <c r="H23" s="485"/>
      <c r="I23" s="485"/>
      <c r="J23" s="485"/>
      <c r="K23" s="485"/>
      <c r="L23" s="485"/>
      <c r="M23" s="485"/>
      <c r="N23" s="485"/>
      <c r="O23" s="485"/>
      <c r="P23" s="485"/>
      <c r="Q23" s="494"/>
      <c r="R23" s="494"/>
      <c r="S23" s="494"/>
      <c r="T23" s="494"/>
      <c r="U23" s="485"/>
      <c r="V23" s="485"/>
      <c r="W23" s="494"/>
      <c r="X23" s="494"/>
      <c r="Y23" s="494"/>
      <c r="Z23" s="485"/>
      <c r="AA23" s="485"/>
      <c r="AB23" s="485"/>
      <c r="AC23" s="485"/>
      <c r="AD23" s="485"/>
    </row>
    <row r="24" spans="1:30">
      <c r="A24" s="494"/>
      <c r="B24" s="494"/>
      <c r="C24" s="494"/>
      <c r="D24" s="494"/>
      <c r="E24" s="485"/>
      <c r="F24" s="485"/>
      <c r="G24" s="485"/>
      <c r="H24" s="485"/>
      <c r="I24" s="485"/>
      <c r="J24" s="485"/>
      <c r="K24" s="485"/>
      <c r="L24" s="485"/>
      <c r="M24" s="485"/>
      <c r="N24" s="485"/>
      <c r="O24" s="485"/>
      <c r="P24" s="485"/>
      <c r="Q24" s="494"/>
      <c r="R24" s="494"/>
      <c r="S24" s="494"/>
      <c r="T24" s="494"/>
      <c r="U24" s="485"/>
      <c r="V24" s="485"/>
      <c r="W24" s="494"/>
      <c r="X24" s="494"/>
      <c r="Y24" s="494"/>
      <c r="Z24" s="485"/>
      <c r="AA24" s="485"/>
      <c r="AB24" s="485"/>
      <c r="AC24" s="485"/>
      <c r="AD24" s="485"/>
    </row>
    <row r="25" spans="1:30">
      <c r="A25" s="494"/>
      <c r="B25" s="494"/>
      <c r="C25" s="494"/>
      <c r="D25" s="494"/>
      <c r="E25" s="485"/>
      <c r="F25" s="485"/>
      <c r="G25" s="485"/>
      <c r="H25" s="485"/>
      <c r="I25" s="485"/>
      <c r="J25" s="485"/>
      <c r="K25" s="485"/>
      <c r="L25" s="485"/>
      <c r="M25" s="485"/>
      <c r="N25" s="485"/>
      <c r="O25" s="485"/>
      <c r="P25" s="485"/>
      <c r="Q25" s="494"/>
      <c r="R25" s="494"/>
      <c r="S25" s="494"/>
      <c r="T25" s="494"/>
      <c r="U25" s="485"/>
      <c r="V25" s="485"/>
      <c r="W25" s="494"/>
      <c r="X25" s="494"/>
      <c r="Y25" s="494"/>
      <c r="Z25" s="485"/>
      <c r="AA25" s="485"/>
      <c r="AB25" s="485"/>
      <c r="AC25" s="485"/>
      <c r="AD25" s="485"/>
    </row>
    <row r="26" spans="1:30">
      <c r="A26" s="494"/>
      <c r="B26" s="494"/>
      <c r="C26" s="494"/>
      <c r="D26" s="494"/>
      <c r="E26" s="485"/>
      <c r="F26" s="485"/>
      <c r="G26" s="485"/>
      <c r="H26" s="485"/>
      <c r="I26" s="485"/>
      <c r="J26" s="485"/>
      <c r="K26" s="485"/>
      <c r="L26" s="485"/>
      <c r="M26" s="485"/>
      <c r="N26" s="485"/>
      <c r="O26" s="485"/>
      <c r="P26" s="485"/>
      <c r="Q26" s="494"/>
      <c r="R26" s="494"/>
      <c r="S26" s="494"/>
      <c r="T26" s="494"/>
      <c r="U26" s="485"/>
      <c r="V26" s="485"/>
      <c r="W26" s="494"/>
      <c r="X26" s="494"/>
      <c r="Y26" s="494"/>
      <c r="Z26" s="485"/>
      <c r="AA26" s="485"/>
      <c r="AB26" s="485"/>
      <c r="AC26" s="485"/>
      <c r="AD26" s="485"/>
    </row>
    <row r="27" spans="1:30">
      <c r="A27" s="494"/>
      <c r="B27" s="494"/>
      <c r="C27" s="494"/>
      <c r="D27" s="494"/>
      <c r="E27" s="485"/>
      <c r="F27" s="485"/>
      <c r="G27" s="485"/>
      <c r="H27" s="485"/>
      <c r="I27" s="485"/>
      <c r="J27" s="485"/>
      <c r="K27" s="485"/>
      <c r="L27" s="485"/>
      <c r="M27" s="485"/>
      <c r="N27" s="485"/>
      <c r="O27" s="485"/>
      <c r="P27" s="485"/>
      <c r="Q27" s="494"/>
      <c r="R27" s="494"/>
      <c r="S27" s="494"/>
      <c r="T27" s="494"/>
      <c r="U27" s="485"/>
      <c r="V27" s="485"/>
      <c r="W27" s="494"/>
      <c r="X27" s="494"/>
      <c r="Y27" s="494"/>
      <c r="Z27" s="485"/>
      <c r="AA27" s="485"/>
      <c r="AB27" s="485"/>
      <c r="AC27" s="485"/>
      <c r="AD27" s="485"/>
    </row>
    <row r="28" spans="1:30">
      <c r="A28" s="494"/>
      <c r="B28" s="494"/>
      <c r="C28" s="494"/>
      <c r="D28" s="494"/>
      <c r="E28" s="485"/>
      <c r="F28" s="485"/>
      <c r="G28" s="485"/>
      <c r="H28" s="485"/>
      <c r="I28" s="485"/>
      <c r="J28" s="485"/>
      <c r="K28" s="485"/>
      <c r="L28" s="485"/>
      <c r="M28" s="485"/>
      <c r="N28" s="485"/>
      <c r="O28" s="485"/>
      <c r="P28" s="485"/>
      <c r="Q28" s="494"/>
      <c r="R28" s="494"/>
      <c r="S28" s="494"/>
      <c r="T28" s="494"/>
      <c r="U28" s="485"/>
      <c r="V28" s="485"/>
      <c r="W28" s="494"/>
      <c r="X28" s="494"/>
      <c r="Y28" s="494"/>
      <c r="Z28" s="485"/>
      <c r="AA28" s="485"/>
      <c r="AB28" s="485"/>
      <c r="AC28" s="485"/>
      <c r="AD28" s="485"/>
    </row>
    <row r="29" spans="1:30">
      <c r="A29" s="494"/>
      <c r="B29" s="494"/>
      <c r="C29" s="494"/>
      <c r="D29" s="494"/>
      <c r="E29" s="485"/>
      <c r="F29" s="485"/>
      <c r="G29" s="485"/>
      <c r="H29" s="485"/>
      <c r="I29" s="485"/>
      <c r="J29" s="485"/>
      <c r="K29" s="485"/>
      <c r="L29" s="485"/>
      <c r="M29" s="485"/>
      <c r="N29" s="485"/>
      <c r="O29" s="485"/>
      <c r="P29" s="485"/>
      <c r="Q29" s="494"/>
      <c r="R29" s="494"/>
      <c r="S29" s="494"/>
      <c r="T29" s="494"/>
      <c r="U29" s="485"/>
      <c r="V29" s="485"/>
      <c r="W29" s="494"/>
      <c r="X29" s="494"/>
      <c r="Y29" s="494"/>
      <c r="Z29" s="485"/>
      <c r="AA29" s="485"/>
      <c r="AB29" s="485"/>
      <c r="AC29" s="485"/>
      <c r="AD29" s="485"/>
    </row>
    <row r="30" spans="1:30">
      <c r="A30" s="494"/>
      <c r="B30" s="494"/>
      <c r="C30" s="494"/>
      <c r="D30" s="494"/>
      <c r="E30" s="485"/>
      <c r="F30" s="485"/>
      <c r="G30" s="485"/>
      <c r="H30" s="485"/>
      <c r="I30" s="485"/>
      <c r="J30" s="485"/>
      <c r="K30" s="485"/>
      <c r="L30" s="485"/>
      <c r="M30" s="485"/>
      <c r="N30" s="485"/>
      <c r="O30" s="485"/>
      <c r="P30" s="485"/>
      <c r="Q30" s="494"/>
      <c r="R30" s="494"/>
      <c r="S30" s="494"/>
      <c r="T30" s="494"/>
      <c r="U30" s="485"/>
      <c r="V30" s="485"/>
      <c r="W30" s="494"/>
      <c r="X30" s="494"/>
      <c r="Y30" s="494"/>
      <c r="Z30" s="485"/>
      <c r="AA30" s="485"/>
      <c r="AB30" s="485"/>
      <c r="AC30" s="485"/>
      <c r="AD30" s="485"/>
    </row>
    <row r="31" spans="1:30">
      <c r="A31" s="494"/>
      <c r="B31" s="494"/>
      <c r="C31" s="494"/>
      <c r="D31" s="494"/>
      <c r="E31" s="485"/>
      <c r="F31" s="485"/>
      <c r="G31" s="485"/>
      <c r="H31" s="485"/>
      <c r="I31" s="485"/>
      <c r="J31" s="485"/>
      <c r="K31" s="485"/>
      <c r="L31" s="485"/>
      <c r="M31" s="485"/>
      <c r="N31" s="485"/>
      <c r="O31" s="485"/>
      <c r="P31" s="485"/>
      <c r="Q31" s="494"/>
      <c r="R31" s="494"/>
      <c r="S31" s="494"/>
      <c r="T31" s="494"/>
      <c r="U31" s="485"/>
      <c r="V31" s="485"/>
      <c r="W31" s="494"/>
      <c r="X31" s="494"/>
      <c r="Y31" s="494"/>
      <c r="Z31" s="485"/>
      <c r="AA31" s="485"/>
      <c r="AB31" s="485"/>
      <c r="AC31" s="485"/>
      <c r="AD31" s="485"/>
    </row>
    <row r="32" spans="1:30">
      <c r="A32" s="494"/>
      <c r="B32" s="494"/>
      <c r="C32" s="494"/>
      <c r="D32" s="494"/>
      <c r="E32" s="485"/>
      <c r="F32" s="485"/>
      <c r="G32" s="485"/>
      <c r="H32" s="485"/>
      <c r="I32" s="485"/>
      <c r="J32" s="485"/>
      <c r="K32" s="485"/>
      <c r="L32" s="485"/>
      <c r="M32" s="485"/>
      <c r="N32" s="485"/>
      <c r="O32" s="485"/>
      <c r="P32" s="485"/>
      <c r="Q32" s="494"/>
      <c r="R32" s="494"/>
      <c r="S32" s="494"/>
      <c r="T32" s="494"/>
      <c r="U32" s="485"/>
      <c r="V32" s="485"/>
      <c r="W32" s="494"/>
      <c r="X32" s="494"/>
      <c r="Y32" s="494"/>
      <c r="Z32" s="485"/>
      <c r="AA32" s="485"/>
      <c r="AB32" s="485"/>
      <c r="AC32" s="485"/>
      <c r="AD32" s="485"/>
    </row>
    <row r="33" spans="1:30">
      <c r="A33" s="485"/>
      <c r="B33" s="485"/>
      <c r="C33" s="485"/>
      <c r="D33" s="485"/>
      <c r="E33" s="485"/>
      <c r="F33" s="485"/>
      <c r="G33" s="485"/>
      <c r="H33" s="485"/>
      <c r="I33" s="485"/>
      <c r="J33" s="485"/>
      <c r="K33" s="485"/>
      <c r="L33" s="485"/>
      <c r="M33" s="485"/>
      <c r="N33" s="485"/>
      <c r="O33" s="485"/>
      <c r="P33" s="485"/>
      <c r="Q33" s="494"/>
      <c r="R33" s="494"/>
      <c r="S33" s="494"/>
      <c r="T33" s="494"/>
      <c r="U33" s="485"/>
      <c r="V33" s="485"/>
      <c r="W33" s="485"/>
      <c r="X33" s="485"/>
      <c r="Y33" s="485"/>
      <c r="Z33" s="485"/>
      <c r="AA33" s="485"/>
      <c r="AB33" s="485"/>
      <c r="AC33" s="485"/>
      <c r="AD33" s="485"/>
    </row>
    <row r="34" spans="1:30">
      <c r="A34" s="485"/>
      <c r="B34" s="485"/>
      <c r="C34" s="485"/>
      <c r="D34" s="485"/>
      <c r="E34" s="485"/>
      <c r="F34" s="485"/>
      <c r="G34" s="485"/>
      <c r="H34" s="485"/>
      <c r="I34" s="485"/>
      <c r="J34" s="485"/>
      <c r="K34" s="485"/>
      <c r="L34" s="485"/>
      <c r="M34" s="485"/>
      <c r="N34" s="485"/>
      <c r="O34" s="485"/>
      <c r="P34" s="485"/>
      <c r="Q34" s="485"/>
      <c r="R34" s="485"/>
      <c r="S34" s="485"/>
      <c r="T34" s="485"/>
      <c r="U34" s="485"/>
      <c r="V34" s="485"/>
      <c r="W34" s="485"/>
      <c r="X34" s="485"/>
      <c r="Y34" s="485"/>
      <c r="Z34" s="485"/>
      <c r="AA34" s="485"/>
      <c r="AB34" s="485"/>
      <c r="AC34" s="485"/>
      <c r="AD34" s="485"/>
    </row>
    <row r="35" spans="1:30">
      <c r="A35" s="485"/>
      <c r="B35" s="485"/>
      <c r="C35" s="485"/>
      <c r="D35" s="485"/>
      <c r="E35" s="485"/>
      <c r="F35" s="485"/>
      <c r="G35" s="485"/>
      <c r="H35" s="485"/>
      <c r="I35" s="485"/>
      <c r="J35" s="485"/>
      <c r="K35" s="485"/>
      <c r="L35" s="485"/>
      <c r="M35" s="485"/>
      <c r="N35" s="485"/>
      <c r="O35" s="485"/>
      <c r="P35" s="485"/>
      <c r="Q35" s="485"/>
      <c r="R35" s="485"/>
      <c r="S35" s="485"/>
      <c r="T35" s="485"/>
      <c r="U35" s="485"/>
      <c r="V35" s="485"/>
      <c r="W35" s="485"/>
      <c r="X35" s="485"/>
      <c r="Y35" s="485"/>
      <c r="Z35" s="485"/>
      <c r="AA35" s="485"/>
      <c r="AB35" s="485"/>
      <c r="AC35" s="485"/>
      <c r="AD35" s="485"/>
    </row>
    <row r="36" spans="1:30">
      <c r="A36" s="485"/>
      <c r="B36" s="485"/>
      <c r="C36" s="485"/>
      <c r="D36" s="485"/>
      <c r="E36" s="485"/>
      <c r="F36" s="485"/>
      <c r="G36" s="485"/>
      <c r="H36" s="485"/>
      <c r="I36" s="485"/>
      <c r="J36" s="485"/>
      <c r="K36" s="485"/>
      <c r="L36" s="485"/>
      <c r="M36" s="485"/>
      <c r="N36" s="485"/>
      <c r="O36" s="485"/>
      <c r="P36" s="485"/>
      <c r="Q36" s="485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5"/>
      <c r="AD36" s="485"/>
    </row>
    <row r="37" spans="1:30">
      <c r="A37" s="485"/>
      <c r="B37" s="485"/>
      <c r="C37" s="485"/>
      <c r="D37" s="485"/>
      <c r="E37" s="485"/>
      <c r="F37" s="485"/>
      <c r="G37" s="485"/>
      <c r="H37" s="485"/>
      <c r="I37" s="485"/>
      <c r="J37" s="485"/>
      <c r="K37" s="485"/>
      <c r="L37" s="485"/>
      <c r="M37" s="485"/>
      <c r="N37" s="485"/>
      <c r="O37" s="485"/>
      <c r="P37" s="485"/>
      <c r="Q37" s="485"/>
      <c r="R37" s="485"/>
      <c r="S37" s="485"/>
      <c r="T37" s="485"/>
      <c r="U37" s="485"/>
      <c r="V37" s="485"/>
      <c r="W37" s="485"/>
      <c r="X37" s="485"/>
      <c r="Y37" s="485"/>
      <c r="Z37" s="485"/>
      <c r="AA37" s="485"/>
      <c r="AB37" s="485"/>
      <c r="AC37" s="485"/>
      <c r="AD37" s="485"/>
    </row>
    <row r="38" spans="1:30">
      <c r="A38" s="485"/>
      <c r="B38" s="485"/>
      <c r="C38" s="485"/>
      <c r="D38" s="485"/>
      <c r="E38" s="485"/>
      <c r="F38" s="485"/>
      <c r="G38" s="485"/>
      <c r="H38" s="485"/>
      <c r="I38" s="485"/>
      <c r="J38" s="485"/>
      <c r="K38" s="485"/>
      <c r="L38" s="485"/>
      <c r="M38" s="485"/>
      <c r="N38" s="485"/>
      <c r="O38" s="485"/>
      <c r="P38" s="485"/>
      <c r="Q38" s="485"/>
      <c r="R38" s="485"/>
      <c r="S38" s="485"/>
      <c r="T38" s="485"/>
      <c r="U38" s="485"/>
      <c r="V38" s="485"/>
      <c r="W38" s="485"/>
      <c r="X38" s="485"/>
      <c r="Y38" s="485"/>
      <c r="Z38" s="485"/>
      <c r="AA38" s="485"/>
      <c r="AB38" s="485"/>
      <c r="AC38" s="485"/>
      <c r="AD38" s="485"/>
    </row>
    <row r="39" spans="1:30">
      <c r="A39" s="485"/>
      <c r="B39" s="485"/>
      <c r="C39" s="485"/>
      <c r="D39" s="485"/>
      <c r="E39" s="485"/>
      <c r="F39" s="485"/>
      <c r="G39" s="485"/>
      <c r="H39" s="485"/>
      <c r="I39" s="485"/>
      <c r="J39" s="485"/>
      <c r="K39" s="485"/>
      <c r="L39" s="485"/>
      <c r="M39" s="485"/>
      <c r="N39" s="485"/>
      <c r="O39" s="485"/>
      <c r="P39" s="485"/>
      <c r="Q39" s="485"/>
      <c r="R39" s="485"/>
      <c r="S39" s="485"/>
      <c r="T39" s="485"/>
      <c r="U39" s="485"/>
      <c r="V39" s="485"/>
      <c r="W39" s="485"/>
      <c r="X39" s="485"/>
      <c r="Y39" s="485"/>
      <c r="Z39" s="485"/>
      <c r="AA39" s="485"/>
      <c r="AB39" s="485"/>
      <c r="AC39" s="485"/>
      <c r="AD39" s="485"/>
    </row>
    <row r="40" spans="1:30">
      <c r="A40" s="485"/>
      <c r="B40" s="485"/>
      <c r="C40" s="485"/>
      <c r="D40" s="485"/>
      <c r="E40" s="485"/>
      <c r="F40" s="485"/>
      <c r="G40" s="485"/>
      <c r="H40" s="485"/>
      <c r="I40" s="485"/>
      <c r="J40" s="485"/>
      <c r="K40" s="485"/>
      <c r="L40" s="485"/>
      <c r="M40" s="485"/>
      <c r="N40" s="485"/>
      <c r="O40" s="485"/>
      <c r="P40" s="485"/>
      <c r="Q40" s="485"/>
      <c r="R40" s="485"/>
      <c r="S40" s="485"/>
      <c r="T40" s="485"/>
      <c r="U40" s="485"/>
      <c r="V40" s="485"/>
      <c r="W40" s="485"/>
      <c r="X40" s="485"/>
      <c r="Y40" s="485"/>
      <c r="Z40" s="485"/>
      <c r="AA40" s="485"/>
      <c r="AB40" s="485"/>
      <c r="AC40" s="485"/>
      <c r="AD40" s="485"/>
    </row>
    <row r="41" spans="1:30">
      <c r="A41" s="485"/>
      <c r="B41" s="485"/>
      <c r="C41" s="485"/>
      <c r="D41" s="485"/>
      <c r="E41" s="485"/>
      <c r="F41" s="485"/>
      <c r="G41" s="485"/>
      <c r="H41" s="485"/>
      <c r="I41" s="485"/>
      <c r="J41" s="485"/>
      <c r="K41" s="485"/>
      <c r="L41" s="485"/>
      <c r="M41" s="485"/>
      <c r="N41" s="485"/>
      <c r="O41" s="485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5"/>
      <c r="AA41" s="485"/>
      <c r="AB41" s="485"/>
      <c r="AC41" s="485"/>
      <c r="AD41" s="485"/>
    </row>
    <row r="42" spans="1:30">
      <c r="A42" s="485"/>
      <c r="B42" s="485"/>
      <c r="C42" s="485"/>
      <c r="D42" s="485"/>
      <c r="E42" s="485"/>
      <c r="F42" s="485"/>
      <c r="G42" s="485"/>
      <c r="H42" s="485"/>
      <c r="I42" s="485"/>
      <c r="J42" s="485"/>
      <c r="K42" s="485"/>
      <c r="L42" s="485"/>
      <c r="M42" s="485"/>
      <c r="N42" s="485"/>
      <c r="O42" s="485"/>
      <c r="P42" s="485"/>
      <c r="Q42" s="485"/>
      <c r="R42" s="485"/>
      <c r="S42" s="485"/>
      <c r="T42" s="485"/>
      <c r="U42" s="485"/>
      <c r="V42" s="485"/>
      <c r="W42" s="485"/>
      <c r="X42" s="485"/>
      <c r="Y42" s="485"/>
      <c r="Z42" s="485"/>
      <c r="AA42" s="485"/>
      <c r="AB42" s="485"/>
      <c r="AC42" s="485"/>
      <c r="AD42" s="485"/>
    </row>
    <row r="43" spans="1:30">
      <c r="A43" s="485"/>
      <c r="B43" s="485"/>
      <c r="C43" s="485"/>
      <c r="D43" s="485"/>
      <c r="E43" s="485"/>
      <c r="F43" s="485"/>
      <c r="G43" s="485"/>
      <c r="H43" s="485"/>
      <c r="I43" s="485"/>
      <c r="J43" s="485"/>
      <c r="K43" s="485"/>
      <c r="L43" s="485"/>
      <c r="M43" s="485"/>
      <c r="N43" s="485"/>
      <c r="O43" s="485"/>
      <c r="P43" s="485"/>
      <c r="Q43" s="485"/>
      <c r="R43" s="485"/>
      <c r="S43" s="485"/>
      <c r="T43" s="485"/>
      <c r="U43" s="485"/>
      <c r="V43" s="485"/>
      <c r="W43" s="485"/>
      <c r="X43" s="485"/>
      <c r="Y43" s="485"/>
      <c r="Z43" s="485"/>
      <c r="AA43" s="485"/>
      <c r="AB43" s="485"/>
      <c r="AC43" s="485"/>
      <c r="AD43" s="485"/>
    </row>
    <row r="44" spans="1:30">
      <c r="A44" s="485"/>
      <c r="B44" s="485"/>
      <c r="C44" s="485"/>
      <c r="D44" s="485"/>
      <c r="E44" s="485"/>
      <c r="F44" s="485"/>
      <c r="G44" s="485"/>
      <c r="H44" s="485"/>
      <c r="I44" s="485"/>
      <c r="J44" s="485"/>
      <c r="K44" s="485"/>
      <c r="L44" s="485"/>
      <c r="M44" s="485"/>
      <c r="N44" s="485"/>
      <c r="O44" s="485"/>
      <c r="P44" s="485"/>
      <c r="Q44" s="485"/>
      <c r="R44" s="485"/>
      <c r="S44" s="485"/>
      <c r="T44" s="485"/>
      <c r="U44" s="485"/>
      <c r="V44" s="485"/>
      <c r="W44" s="485"/>
      <c r="X44" s="485"/>
      <c r="Y44" s="485"/>
      <c r="Z44" s="485"/>
      <c r="AA44" s="485"/>
      <c r="AB44" s="485"/>
      <c r="AC44" s="485"/>
      <c r="AD44" s="485"/>
    </row>
    <row r="45" spans="1:30">
      <c r="A45" s="485"/>
      <c r="B45" s="485"/>
      <c r="C45" s="485"/>
      <c r="D45" s="485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5"/>
      <c r="Q45" s="485"/>
      <c r="R45" s="485"/>
      <c r="S45" s="485"/>
      <c r="T45" s="485"/>
      <c r="U45" s="485"/>
      <c r="V45" s="485"/>
      <c r="W45" s="485"/>
      <c r="X45" s="485"/>
      <c r="Y45" s="485"/>
      <c r="Z45" s="485"/>
      <c r="AA45" s="485"/>
      <c r="AB45" s="485"/>
      <c r="AC45" s="485"/>
      <c r="AD45" s="485"/>
    </row>
    <row r="46" spans="1:30">
      <c r="A46" s="485"/>
      <c r="B46" s="485"/>
      <c r="C46" s="485"/>
      <c r="D46" s="485"/>
      <c r="E46" s="485"/>
      <c r="F46" s="485"/>
      <c r="G46" s="485"/>
      <c r="H46" s="485"/>
      <c r="I46" s="485"/>
      <c r="J46" s="485"/>
      <c r="K46" s="485"/>
      <c r="L46" s="485"/>
      <c r="M46" s="485"/>
      <c r="N46" s="485"/>
      <c r="O46" s="485"/>
      <c r="P46" s="485"/>
      <c r="Q46" s="485"/>
      <c r="R46" s="485"/>
      <c r="S46" s="485"/>
      <c r="T46" s="485"/>
      <c r="U46" s="485"/>
      <c r="V46" s="485"/>
      <c r="W46" s="485"/>
      <c r="X46" s="485"/>
      <c r="Y46" s="485"/>
      <c r="Z46" s="485"/>
      <c r="AA46" s="485"/>
      <c r="AB46" s="485"/>
      <c r="AC46" s="485"/>
      <c r="AD46" s="485"/>
    </row>
    <row r="47" spans="1:30">
      <c r="A47" s="485"/>
      <c r="B47" s="485"/>
      <c r="C47" s="485"/>
      <c r="D47" s="485"/>
      <c r="E47" s="485"/>
      <c r="F47" s="485"/>
      <c r="G47" s="485"/>
      <c r="H47" s="485"/>
      <c r="I47" s="485"/>
      <c r="J47" s="485"/>
      <c r="K47" s="485"/>
      <c r="L47" s="485"/>
      <c r="M47" s="485"/>
      <c r="N47" s="485"/>
      <c r="O47" s="485"/>
      <c r="P47" s="485"/>
      <c r="Q47" s="485"/>
      <c r="R47" s="485"/>
      <c r="S47" s="485"/>
      <c r="T47" s="485"/>
      <c r="U47" s="485"/>
      <c r="V47" s="485"/>
      <c r="W47" s="485"/>
      <c r="X47" s="485"/>
      <c r="Y47" s="485"/>
      <c r="Z47" s="485"/>
      <c r="AA47" s="485"/>
      <c r="AB47" s="485"/>
      <c r="AC47" s="485"/>
      <c r="AD47" s="485"/>
    </row>
    <row r="48" spans="1:30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</row>
    <row r="49" spans="1:30">
      <c r="A49" s="485"/>
      <c r="B49" s="485"/>
      <c r="C49" s="485"/>
      <c r="D49" s="485"/>
      <c r="E49" s="485"/>
      <c r="F49" s="485"/>
      <c r="G49" s="485"/>
      <c r="H49" s="485"/>
      <c r="I49" s="485"/>
      <c r="J49" s="485"/>
      <c r="K49" s="485"/>
      <c r="L49" s="485"/>
      <c r="M49" s="485"/>
      <c r="N49" s="485"/>
      <c r="O49" s="485"/>
      <c r="P49" s="485"/>
      <c r="Q49" s="485"/>
      <c r="R49" s="485"/>
      <c r="S49" s="485"/>
      <c r="T49" s="485"/>
      <c r="U49" s="485"/>
      <c r="V49" s="485"/>
      <c r="W49" s="485"/>
      <c r="X49" s="485"/>
      <c r="Y49" s="485"/>
      <c r="Z49" s="485"/>
      <c r="AA49" s="485"/>
      <c r="AB49" s="485"/>
      <c r="AC49" s="485"/>
      <c r="AD49" s="485"/>
    </row>
    <row r="50" spans="1:30">
      <c r="A50" s="485"/>
      <c r="B50" s="485"/>
      <c r="C50" s="485"/>
      <c r="D50" s="485"/>
      <c r="E50" s="485"/>
      <c r="F50" s="485"/>
      <c r="G50" s="485"/>
      <c r="H50" s="485"/>
      <c r="I50" s="485"/>
      <c r="J50" s="485"/>
      <c r="K50" s="485"/>
      <c r="L50" s="485"/>
      <c r="M50" s="485"/>
      <c r="N50" s="485"/>
      <c r="O50" s="485"/>
      <c r="P50" s="485"/>
      <c r="Q50" s="485"/>
      <c r="R50" s="485"/>
      <c r="S50" s="485"/>
      <c r="T50" s="485"/>
      <c r="U50" s="485"/>
      <c r="V50" s="485"/>
      <c r="W50" s="485"/>
      <c r="X50" s="485"/>
      <c r="Y50" s="485"/>
      <c r="Z50" s="485"/>
      <c r="AA50" s="485"/>
      <c r="AB50" s="485"/>
      <c r="AC50" s="485"/>
      <c r="AD50" s="485"/>
    </row>
    <row r="51" spans="1:30">
      <c r="A51" s="485"/>
      <c r="B51" s="485"/>
      <c r="C51" s="485"/>
      <c r="D51" s="485"/>
      <c r="E51" s="485"/>
      <c r="F51" s="485"/>
      <c r="G51" s="485"/>
      <c r="H51" s="485"/>
      <c r="I51" s="485"/>
      <c r="J51" s="485"/>
      <c r="K51" s="485"/>
      <c r="L51" s="485"/>
      <c r="M51" s="485"/>
      <c r="N51" s="485"/>
      <c r="O51" s="485"/>
      <c r="P51" s="485"/>
      <c r="Q51" s="485"/>
      <c r="R51" s="485"/>
      <c r="S51" s="485"/>
      <c r="T51" s="485"/>
      <c r="U51" s="485"/>
      <c r="V51" s="485"/>
      <c r="W51" s="485"/>
      <c r="X51" s="485"/>
      <c r="Y51" s="485"/>
      <c r="Z51" s="485"/>
      <c r="AA51" s="485"/>
      <c r="AB51" s="485"/>
      <c r="AC51" s="485"/>
      <c r="AD51" s="485"/>
    </row>
  </sheetData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9"/>
  <sheetViews>
    <sheetView zoomScale="110" zoomScaleNormal="110" workbookViewId="0">
      <selection activeCell="G28" sqref="G28"/>
    </sheetView>
  </sheetViews>
  <sheetFormatPr baseColWidth="10" defaultRowHeight="15"/>
  <cols>
    <col min="1" max="1" width="12" style="474"/>
    <col min="2" max="5" width="10.5" style="474" customWidth="1"/>
    <col min="6" max="6" width="7.83203125" style="474" customWidth="1"/>
    <col min="7" max="16384" width="12" style="474"/>
  </cols>
  <sheetData>
    <row r="1" spans="1:36">
      <c r="A1" s="25" t="s">
        <v>300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</row>
    <row r="2" spans="1:36">
      <c r="A2" s="158" t="s">
        <v>328</v>
      </c>
      <c r="B2" s="393"/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</row>
    <row r="3" spans="1:36">
      <c r="A3" s="25" t="s">
        <v>120</v>
      </c>
      <c r="B3" s="393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  <c r="U3" s="393"/>
      <c r="V3" s="393"/>
      <c r="W3" s="393"/>
      <c r="X3" s="393"/>
      <c r="Y3" s="393"/>
      <c r="Z3" s="393"/>
      <c r="AA3" s="393"/>
      <c r="AB3" s="393"/>
      <c r="AC3" s="393"/>
      <c r="AD3" s="393"/>
      <c r="AE3" s="393"/>
      <c r="AF3" s="393"/>
      <c r="AG3" s="393"/>
      <c r="AH3" s="393"/>
      <c r="AI3" s="393"/>
      <c r="AJ3" s="393"/>
    </row>
    <row r="4" spans="1:36">
      <c r="A4" s="25"/>
      <c r="B4" s="393"/>
      <c r="C4" s="393"/>
      <c r="D4" s="393"/>
      <c r="E4" s="393"/>
      <c r="F4" s="393"/>
      <c r="G4" s="38" t="s">
        <v>355</v>
      </c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  <c r="U4" s="393"/>
      <c r="V4" s="393"/>
      <c r="W4" s="393"/>
      <c r="X4" s="393"/>
      <c r="Y4" s="393"/>
      <c r="Z4" s="393"/>
      <c r="AA4" s="393"/>
      <c r="AB4" s="393"/>
      <c r="AC4" s="393"/>
      <c r="AD4" s="393"/>
      <c r="AE4" s="393"/>
      <c r="AF4" s="393"/>
      <c r="AG4" s="393"/>
      <c r="AH4" s="393"/>
      <c r="AI4" s="393"/>
      <c r="AJ4" s="393"/>
    </row>
    <row r="5" spans="1:36">
      <c r="A5" s="393"/>
      <c r="B5" s="393"/>
      <c r="C5" s="393"/>
      <c r="D5" s="393"/>
      <c r="E5" s="393"/>
      <c r="F5" s="393"/>
      <c r="G5" s="393"/>
      <c r="H5" s="393"/>
      <c r="I5" s="393"/>
      <c r="J5" s="473"/>
      <c r="K5" s="473"/>
      <c r="L5" s="473"/>
      <c r="M5" s="47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393"/>
      <c r="Y5" s="393"/>
      <c r="Z5" s="393"/>
      <c r="AA5" s="393"/>
      <c r="AB5" s="393"/>
      <c r="AC5" s="393"/>
      <c r="AD5" s="393"/>
      <c r="AE5" s="393"/>
      <c r="AF5" s="393"/>
      <c r="AG5" s="393"/>
      <c r="AH5" s="393"/>
      <c r="AI5" s="393"/>
      <c r="AJ5" s="393"/>
    </row>
    <row r="6" spans="1:36">
      <c r="A6" s="463" t="s">
        <v>97</v>
      </c>
      <c r="B6" s="463" t="s">
        <v>286</v>
      </c>
      <c r="C6" s="463" t="s">
        <v>203</v>
      </c>
      <c r="D6" s="463" t="s">
        <v>342</v>
      </c>
      <c r="E6" s="463" t="s">
        <v>343</v>
      </c>
      <c r="F6" s="393"/>
      <c r="G6" s="393"/>
      <c r="H6" s="393"/>
      <c r="I6" s="393"/>
      <c r="J6" s="469"/>
      <c r="K6" s="469"/>
      <c r="L6" s="469"/>
      <c r="M6" s="469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3"/>
      <c r="AB6" s="393"/>
      <c r="AC6" s="393"/>
      <c r="AD6" s="393"/>
      <c r="AE6" s="393"/>
      <c r="AF6" s="393"/>
      <c r="AG6" s="393"/>
      <c r="AH6" s="393"/>
      <c r="AI6" s="393"/>
      <c r="AJ6" s="393"/>
    </row>
    <row r="7" spans="1:36">
      <c r="A7" s="495">
        <v>2018</v>
      </c>
      <c r="B7" s="478">
        <v>61926.700000000004</v>
      </c>
      <c r="C7" s="478">
        <v>64163</v>
      </c>
      <c r="D7" s="478">
        <v>21109</v>
      </c>
      <c r="E7" s="478">
        <v>61801.299999999988</v>
      </c>
      <c r="F7" s="393"/>
      <c r="G7" s="393"/>
      <c r="H7" s="393"/>
      <c r="I7" s="393"/>
      <c r="J7" s="469"/>
      <c r="K7" s="469"/>
      <c r="L7" s="469"/>
      <c r="M7" s="469"/>
      <c r="N7" s="393"/>
      <c r="O7" s="393"/>
      <c r="P7" s="393"/>
      <c r="Q7" s="393"/>
      <c r="R7" s="393"/>
      <c r="S7" s="393"/>
      <c r="T7" s="393"/>
      <c r="U7" s="393"/>
      <c r="V7" s="393"/>
      <c r="W7" s="393"/>
      <c r="X7" s="393"/>
      <c r="Y7" s="393"/>
      <c r="Z7" s="393"/>
      <c r="AA7" s="393"/>
      <c r="AB7" s="393"/>
      <c r="AC7" s="393"/>
      <c r="AD7" s="393"/>
      <c r="AE7" s="393"/>
      <c r="AF7" s="393"/>
      <c r="AG7" s="393"/>
      <c r="AH7" s="393"/>
      <c r="AI7" s="393"/>
      <c r="AJ7" s="393"/>
    </row>
    <row r="8" spans="1:36">
      <c r="A8" s="496">
        <v>2019</v>
      </c>
      <c r="B8" s="478">
        <v>61926.700000000004</v>
      </c>
      <c r="C8" s="478">
        <v>64163</v>
      </c>
      <c r="D8" s="478">
        <v>21109</v>
      </c>
      <c r="E8" s="478">
        <v>61801.299999999988</v>
      </c>
      <c r="F8" s="393"/>
      <c r="G8" s="393"/>
      <c r="H8" s="393"/>
      <c r="I8" s="393"/>
      <c r="J8" s="469"/>
      <c r="K8" s="469"/>
      <c r="L8" s="469"/>
      <c r="M8" s="469"/>
      <c r="N8" s="393"/>
      <c r="O8" s="393"/>
      <c r="P8" s="393"/>
      <c r="Q8" s="393"/>
      <c r="R8" s="393"/>
      <c r="S8" s="393"/>
      <c r="T8" s="393"/>
      <c r="U8" s="393"/>
      <c r="V8" s="393"/>
      <c r="W8" s="393"/>
      <c r="X8" s="393"/>
      <c r="Y8" s="393"/>
      <c r="Z8" s="393"/>
      <c r="AA8" s="393"/>
      <c r="AB8" s="393"/>
      <c r="AC8" s="393"/>
      <c r="AD8" s="393"/>
      <c r="AE8" s="393"/>
      <c r="AF8" s="393"/>
      <c r="AG8" s="393"/>
      <c r="AH8" s="393"/>
      <c r="AI8" s="393"/>
      <c r="AJ8" s="393"/>
    </row>
    <row r="9" spans="1:36">
      <c r="A9" s="496">
        <v>2020</v>
      </c>
      <c r="B9" s="478">
        <v>61926.700000000004</v>
      </c>
      <c r="C9" s="478">
        <v>64163</v>
      </c>
      <c r="D9" s="478">
        <v>21109</v>
      </c>
      <c r="E9" s="478">
        <v>61801.299999999988</v>
      </c>
      <c r="F9" s="393"/>
      <c r="G9" s="393"/>
      <c r="H9" s="393"/>
      <c r="I9" s="393"/>
      <c r="J9" s="469"/>
      <c r="K9" s="469"/>
      <c r="L9" s="469"/>
      <c r="M9" s="469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3"/>
      <c r="AC9" s="393"/>
      <c r="AD9" s="393"/>
      <c r="AE9" s="393"/>
      <c r="AF9" s="393"/>
      <c r="AG9" s="393"/>
      <c r="AH9" s="393"/>
      <c r="AI9" s="393"/>
      <c r="AJ9" s="393"/>
    </row>
    <row r="10" spans="1:36">
      <c r="A10" s="496">
        <v>2021</v>
      </c>
      <c r="B10" s="478">
        <v>61926.700000000004</v>
      </c>
      <c r="C10" s="478">
        <v>64163</v>
      </c>
      <c r="D10" s="478">
        <v>21109</v>
      </c>
      <c r="E10" s="478">
        <v>61801.299999999988</v>
      </c>
      <c r="F10" s="393"/>
      <c r="G10" s="393"/>
      <c r="H10" s="393"/>
      <c r="I10" s="393"/>
      <c r="J10" s="469"/>
      <c r="K10" s="469"/>
      <c r="L10" s="469"/>
      <c r="M10" s="469"/>
      <c r="N10" s="393"/>
      <c r="O10" s="393"/>
      <c r="P10" s="393"/>
      <c r="Q10" s="393"/>
      <c r="R10" s="393"/>
      <c r="S10" s="393"/>
      <c r="T10" s="393"/>
      <c r="U10" s="393"/>
      <c r="V10" s="393"/>
      <c r="W10" s="393"/>
      <c r="X10" s="393"/>
      <c r="Y10" s="393"/>
      <c r="Z10" s="393"/>
      <c r="AA10" s="393"/>
      <c r="AB10" s="393"/>
      <c r="AC10" s="393"/>
      <c r="AD10" s="393"/>
      <c r="AE10" s="393"/>
      <c r="AF10" s="393"/>
      <c r="AG10" s="393"/>
      <c r="AH10" s="393"/>
      <c r="AI10" s="393"/>
      <c r="AJ10" s="393"/>
    </row>
    <row r="11" spans="1:36">
      <c r="A11" s="496">
        <v>2022</v>
      </c>
      <c r="B11" s="478">
        <v>61926.700000000004</v>
      </c>
      <c r="C11" s="478">
        <v>64163</v>
      </c>
      <c r="D11" s="478">
        <v>21109</v>
      </c>
      <c r="E11" s="478">
        <v>61801.299999999988</v>
      </c>
      <c r="F11" s="393"/>
      <c r="G11" s="393"/>
      <c r="H11" s="393"/>
      <c r="I11" s="393"/>
      <c r="J11" s="469"/>
      <c r="K11" s="469"/>
      <c r="L11" s="469"/>
      <c r="M11" s="469"/>
      <c r="N11" s="393"/>
      <c r="O11" s="393"/>
      <c r="P11" s="393"/>
      <c r="Q11" s="393"/>
      <c r="R11" s="393"/>
      <c r="S11" s="393"/>
      <c r="T11" s="393"/>
      <c r="U11" s="393"/>
      <c r="V11" s="393"/>
      <c r="W11" s="393"/>
      <c r="X11" s="393"/>
      <c r="Y11" s="393"/>
      <c r="Z11" s="393"/>
      <c r="AA11" s="393"/>
      <c r="AB11" s="393"/>
      <c r="AC11" s="393"/>
      <c r="AD11" s="393"/>
      <c r="AE11" s="393"/>
      <c r="AF11" s="393"/>
      <c r="AG11" s="393"/>
      <c r="AH11" s="393"/>
      <c r="AI11" s="393"/>
      <c r="AJ11" s="393"/>
    </row>
    <row r="12" spans="1:36">
      <c r="A12" s="496">
        <v>2023</v>
      </c>
      <c r="B12" s="478">
        <v>61926.700000000004</v>
      </c>
      <c r="C12" s="478">
        <v>64163</v>
      </c>
      <c r="D12" s="478">
        <v>21109</v>
      </c>
      <c r="E12" s="478">
        <v>61801.299999999988</v>
      </c>
      <c r="F12" s="393"/>
      <c r="G12" s="393"/>
      <c r="H12" s="393"/>
      <c r="I12" s="393"/>
      <c r="J12" s="469"/>
      <c r="K12" s="469"/>
      <c r="L12" s="469"/>
      <c r="M12" s="469"/>
      <c r="N12" s="393"/>
      <c r="O12" s="393"/>
      <c r="P12" s="393"/>
      <c r="Q12" s="393"/>
      <c r="R12" s="393"/>
      <c r="S12" s="393"/>
      <c r="T12" s="393"/>
      <c r="U12" s="393"/>
      <c r="V12" s="393"/>
      <c r="W12" s="393"/>
      <c r="X12" s="393"/>
      <c r="Y12" s="393"/>
      <c r="Z12" s="393"/>
      <c r="AA12" s="393"/>
      <c r="AB12" s="393"/>
      <c r="AC12" s="393"/>
      <c r="AD12" s="393"/>
      <c r="AE12" s="393"/>
      <c r="AF12" s="393"/>
      <c r="AG12" s="393"/>
      <c r="AH12" s="393"/>
      <c r="AI12" s="393"/>
      <c r="AJ12" s="393"/>
    </row>
    <row r="13" spans="1:36">
      <c r="A13" s="496">
        <v>2024</v>
      </c>
      <c r="B13" s="478">
        <v>61926.700000000004</v>
      </c>
      <c r="C13" s="478">
        <v>64163</v>
      </c>
      <c r="D13" s="478">
        <v>21109</v>
      </c>
      <c r="E13" s="478">
        <v>61801.299999999988</v>
      </c>
      <c r="F13" s="393"/>
      <c r="G13" s="393"/>
      <c r="H13" s="393"/>
      <c r="I13" s="393"/>
      <c r="J13" s="469"/>
      <c r="K13" s="469"/>
      <c r="L13" s="469"/>
      <c r="M13" s="469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C13" s="393"/>
      <c r="AD13" s="393"/>
      <c r="AE13" s="393"/>
      <c r="AF13" s="393"/>
      <c r="AG13" s="393"/>
      <c r="AH13" s="393"/>
      <c r="AI13" s="393"/>
      <c r="AJ13" s="393"/>
    </row>
    <row r="14" spans="1:36">
      <c r="A14" s="496">
        <v>2025</v>
      </c>
      <c r="B14" s="478">
        <v>61926.700000000004</v>
      </c>
      <c r="C14" s="478">
        <v>64163</v>
      </c>
      <c r="D14" s="478">
        <v>21109</v>
      </c>
      <c r="E14" s="478">
        <v>61801.299999999988</v>
      </c>
      <c r="F14" s="393"/>
      <c r="G14" s="393"/>
      <c r="H14" s="393"/>
      <c r="I14" s="393"/>
      <c r="J14" s="469"/>
      <c r="K14" s="469"/>
      <c r="L14" s="469"/>
      <c r="M14" s="469"/>
      <c r="N14" s="393"/>
      <c r="O14" s="393"/>
      <c r="P14" s="393"/>
      <c r="Q14" s="393"/>
      <c r="R14" s="393"/>
      <c r="S14" s="393"/>
      <c r="T14" s="393"/>
      <c r="U14" s="393"/>
      <c r="V14" s="393"/>
      <c r="W14" s="393"/>
      <c r="X14" s="393"/>
      <c r="Y14" s="393"/>
      <c r="Z14" s="393"/>
      <c r="AA14" s="393"/>
      <c r="AB14" s="393"/>
      <c r="AC14" s="393"/>
      <c r="AD14" s="393"/>
      <c r="AE14" s="393"/>
      <c r="AF14" s="393"/>
      <c r="AG14" s="393"/>
      <c r="AH14" s="393"/>
      <c r="AI14" s="393"/>
      <c r="AJ14" s="393"/>
    </row>
    <row r="15" spans="1:36">
      <c r="A15" s="496">
        <v>2026</v>
      </c>
      <c r="B15" s="478">
        <v>61926.700000000004</v>
      </c>
      <c r="C15" s="478">
        <v>64163</v>
      </c>
      <c r="D15" s="478">
        <v>21109</v>
      </c>
      <c r="E15" s="478">
        <v>61801.299999999988</v>
      </c>
      <c r="F15" s="393"/>
      <c r="G15" s="393"/>
      <c r="H15" s="393"/>
      <c r="I15" s="393"/>
      <c r="J15" s="469"/>
      <c r="K15" s="469"/>
      <c r="L15" s="469"/>
      <c r="M15" s="469"/>
      <c r="N15" s="393"/>
      <c r="O15" s="393"/>
      <c r="P15" s="393"/>
      <c r="Q15" s="393"/>
      <c r="R15" s="393"/>
      <c r="S15" s="393"/>
      <c r="T15" s="393"/>
      <c r="U15" s="393"/>
      <c r="V15" s="393"/>
      <c r="W15" s="393"/>
      <c r="X15" s="393"/>
      <c r="Y15" s="393"/>
      <c r="Z15" s="393"/>
      <c r="AA15" s="393"/>
      <c r="AB15" s="393"/>
      <c r="AC15" s="393"/>
      <c r="AD15" s="393"/>
      <c r="AE15" s="393"/>
      <c r="AF15" s="393"/>
      <c r="AG15" s="393"/>
      <c r="AH15" s="393"/>
      <c r="AI15" s="393"/>
      <c r="AJ15" s="393"/>
    </row>
    <row r="16" spans="1:36">
      <c r="A16" s="496">
        <v>2027</v>
      </c>
      <c r="B16" s="478">
        <v>61926.700000000004</v>
      </c>
      <c r="C16" s="478">
        <v>64163</v>
      </c>
      <c r="D16" s="478">
        <v>21109</v>
      </c>
      <c r="E16" s="478">
        <v>61801.299999999988</v>
      </c>
      <c r="F16" s="393"/>
      <c r="G16" s="393"/>
      <c r="H16" s="393"/>
      <c r="I16" s="393"/>
      <c r="J16" s="469"/>
      <c r="K16" s="469"/>
      <c r="L16" s="469"/>
      <c r="M16" s="469"/>
      <c r="N16" s="393"/>
      <c r="O16" s="393"/>
      <c r="P16" s="393"/>
      <c r="Q16" s="393"/>
      <c r="R16" s="393"/>
      <c r="S16" s="393"/>
      <c r="T16" s="393"/>
      <c r="U16" s="393"/>
      <c r="V16" s="393"/>
      <c r="W16" s="393"/>
      <c r="X16" s="393"/>
      <c r="Y16" s="393"/>
      <c r="Z16" s="393"/>
      <c r="AA16" s="393"/>
      <c r="AB16" s="393"/>
      <c r="AC16" s="393"/>
      <c r="AD16" s="393"/>
      <c r="AE16" s="393"/>
      <c r="AF16" s="393"/>
      <c r="AG16" s="393"/>
      <c r="AH16" s="393"/>
      <c r="AI16" s="393"/>
      <c r="AJ16" s="393"/>
    </row>
    <row r="17" spans="1:36">
      <c r="A17" s="496">
        <v>2028</v>
      </c>
      <c r="B17" s="478">
        <v>61926.700000000004</v>
      </c>
      <c r="C17" s="478">
        <v>64163</v>
      </c>
      <c r="D17" s="478">
        <v>21109</v>
      </c>
      <c r="E17" s="478">
        <v>61801.299999999988</v>
      </c>
      <c r="F17" s="393"/>
      <c r="G17" s="393"/>
      <c r="H17" s="393"/>
      <c r="I17" s="393"/>
      <c r="J17" s="469"/>
      <c r="K17" s="469"/>
      <c r="L17" s="469"/>
      <c r="M17" s="469"/>
      <c r="N17" s="393"/>
      <c r="O17" s="393"/>
      <c r="P17" s="393"/>
      <c r="Q17" s="393"/>
      <c r="R17" s="393"/>
      <c r="S17" s="393"/>
      <c r="T17" s="393"/>
      <c r="U17" s="393"/>
      <c r="V17" s="393"/>
      <c r="W17" s="393"/>
      <c r="X17" s="393"/>
      <c r="Y17" s="393"/>
      <c r="Z17" s="393"/>
      <c r="AA17" s="393"/>
      <c r="AB17" s="393"/>
      <c r="AC17" s="393"/>
      <c r="AD17" s="393"/>
      <c r="AE17" s="393"/>
      <c r="AF17" s="393"/>
      <c r="AG17" s="393"/>
      <c r="AH17" s="393"/>
      <c r="AI17" s="393"/>
      <c r="AJ17" s="393"/>
    </row>
    <row r="18" spans="1:36">
      <c r="A18" s="496">
        <v>2029</v>
      </c>
      <c r="B18" s="478">
        <v>61926.700000000004</v>
      </c>
      <c r="C18" s="478">
        <v>64163</v>
      </c>
      <c r="D18" s="478">
        <v>21109</v>
      </c>
      <c r="E18" s="478">
        <v>61801.299999999988</v>
      </c>
      <c r="F18" s="393"/>
      <c r="G18" s="393"/>
      <c r="H18" s="393"/>
      <c r="I18" s="393"/>
      <c r="J18" s="469"/>
      <c r="K18" s="469"/>
      <c r="L18" s="469"/>
      <c r="M18" s="469"/>
      <c r="N18" s="393"/>
      <c r="O18" s="393"/>
      <c r="P18" s="393"/>
      <c r="Q18" s="393"/>
      <c r="R18" s="393"/>
      <c r="S18" s="393"/>
      <c r="T18" s="393"/>
      <c r="U18" s="393"/>
      <c r="V18" s="393"/>
      <c r="W18" s="393"/>
      <c r="X18" s="393"/>
      <c r="Y18" s="393"/>
      <c r="Z18" s="393"/>
      <c r="AA18" s="393"/>
      <c r="AB18" s="393"/>
      <c r="AC18" s="393"/>
      <c r="AD18" s="393"/>
      <c r="AE18" s="393"/>
      <c r="AF18" s="393"/>
      <c r="AG18" s="393"/>
      <c r="AH18" s="393"/>
      <c r="AI18" s="393"/>
      <c r="AJ18" s="393"/>
    </row>
    <row r="19" spans="1:36">
      <c r="A19" s="496">
        <v>2030</v>
      </c>
      <c r="B19" s="478">
        <v>61926.700000000004</v>
      </c>
      <c r="C19" s="478">
        <v>64163</v>
      </c>
      <c r="D19" s="478">
        <v>21109</v>
      </c>
      <c r="E19" s="478">
        <v>61801.299999999988</v>
      </c>
      <c r="F19" s="393"/>
      <c r="G19" s="393"/>
      <c r="H19" s="393"/>
      <c r="I19" s="393"/>
      <c r="J19" s="469"/>
      <c r="K19" s="469"/>
      <c r="L19" s="469"/>
      <c r="M19" s="469"/>
      <c r="N19" s="393"/>
      <c r="O19" s="393"/>
      <c r="P19" s="393"/>
      <c r="Q19" s="393"/>
      <c r="R19" s="393"/>
      <c r="S19" s="393"/>
      <c r="T19" s="393"/>
      <c r="U19" s="393"/>
      <c r="V19" s="393"/>
      <c r="W19" s="393"/>
      <c r="X19" s="393"/>
      <c r="Y19" s="393"/>
      <c r="Z19" s="393"/>
      <c r="AA19" s="393"/>
      <c r="AB19" s="393"/>
      <c r="AC19" s="393"/>
      <c r="AD19" s="393"/>
      <c r="AE19" s="393"/>
      <c r="AF19" s="393"/>
      <c r="AG19" s="393"/>
      <c r="AH19" s="393"/>
      <c r="AI19" s="393"/>
      <c r="AJ19" s="393"/>
    </row>
    <row r="20" spans="1:36">
      <c r="A20" s="496">
        <v>2031</v>
      </c>
      <c r="B20" s="478">
        <v>61926.700000000004</v>
      </c>
      <c r="C20" s="478">
        <v>64163</v>
      </c>
      <c r="D20" s="478">
        <v>21109</v>
      </c>
      <c r="E20" s="478">
        <v>61801.299999999988</v>
      </c>
      <c r="F20" s="393"/>
      <c r="G20" s="393"/>
      <c r="H20" s="393"/>
      <c r="I20" s="393"/>
      <c r="J20" s="469"/>
      <c r="K20" s="469"/>
      <c r="L20" s="469"/>
      <c r="M20" s="469"/>
      <c r="N20" s="393"/>
      <c r="O20" s="393"/>
      <c r="P20" s="393"/>
      <c r="Q20" s="393"/>
      <c r="R20" s="393"/>
      <c r="S20" s="393"/>
      <c r="T20" s="393"/>
      <c r="U20" s="393"/>
      <c r="V20" s="393"/>
      <c r="W20" s="393"/>
      <c r="X20" s="393"/>
      <c r="Y20" s="393"/>
      <c r="Z20" s="393"/>
      <c r="AA20" s="393"/>
      <c r="AB20" s="393"/>
      <c r="AC20" s="393"/>
      <c r="AD20" s="393"/>
      <c r="AE20" s="393"/>
      <c r="AF20" s="393"/>
      <c r="AG20" s="393"/>
      <c r="AH20" s="393"/>
      <c r="AI20" s="393"/>
      <c r="AJ20" s="393"/>
    </row>
    <row r="21" spans="1:36">
      <c r="A21" s="496">
        <v>2032</v>
      </c>
      <c r="B21" s="478">
        <v>61926.700000000004</v>
      </c>
      <c r="C21" s="478">
        <v>64163</v>
      </c>
      <c r="D21" s="478">
        <v>21109</v>
      </c>
      <c r="E21" s="478">
        <v>61801.299999999988</v>
      </c>
      <c r="F21" s="393"/>
      <c r="G21" s="393"/>
      <c r="H21" s="393"/>
      <c r="I21" s="393"/>
      <c r="J21" s="469"/>
      <c r="K21" s="469"/>
      <c r="L21" s="469"/>
      <c r="M21" s="469"/>
      <c r="N21" s="393"/>
      <c r="O21" s="393"/>
      <c r="P21" s="393"/>
      <c r="Q21" s="393"/>
      <c r="R21" s="393"/>
      <c r="S21" s="393"/>
      <c r="T21" s="393"/>
      <c r="U21" s="393"/>
      <c r="V21" s="393"/>
      <c r="W21" s="393"/>
      <c r="X21" s="393"/>
      <c r="Y21" s="393"/>
      <c r="Z21" s="393"/>
      <c r="AA21" s="393"/>
      <c r="AB21" s="393"/>
      <c r="AC21" s="393"/>
      <c r="AD21" s="393"/>
      <c r="AE21" s="393"/>
      <c r="AF21" s="393"/>
      <c r="AG21" s="393"/>
      <c r="AH21" s="393"/>
      <c r="AI21" s="393"/>
      <c r="AJ21" s="393"/>
    </row>
    <row r="22" spans="1:36">
      <c r="A22" s="496">
        <v>2033</v>
      </c>
      <c r="B22" s="478">
        <v>61926.700000000004</v>
      </c>
      <c r="C22" s="478">
        <v>64163</v>
      </c>
      <c r="D22" s="478">
        <v>21109</v>
      </c>
      <c r="E22" s="478">
        <v>61801.299999999988</v>
      </c>
      <c r="F22" s="393"/>
      <c r="G22" s="393"/>
      <c r="H22" s="393"/>
      <c r="I22" s="393"/>
      <c r="J22" s="469"/>
      <c r="K22" s="469"/>
      <c r="L22" s="469"/>
      <c r="M22" s="469"/>
      <c r="N22" s="393"/>
      <c r="O22" s="393"/>
      <c r="P22" s="393"/>
      <c r="Q22" s="393"/>
      <c r="R22" s="393"/>
      <c r="S22" s="393"/>
      <c r="T22" s="393"/>
      <c r="U22" s="393"/>
      <c r="V22" s="393"/>
      <c r="W22" s="393"/>
      <c r="X22" s="393"/>
      <c r="Y22" s="393"/>
      <c r="Z22" s="393"/>
      <c r="AA22" s="393"/>
      <c r="AB22" s="393"/>
      <c r="AC22" s="393"/>
      <c r="AD22" s="393"/>
      <c r="AE22" s="393"/>
      <c r="AF22" s="393"/>
      <c r="AG22" s="393"/>
      <c r="AH22" s="393"/>
      <c r="AI22" s="393"/>
      <c r="AJ22" s="393"/>
    </row>
    <row r="23" spans="1:36">
      <c r="A23" s="496">
        <v>2034</v>
      </c>
      <c r="B23" s="478">
        <v>61926.700000000004</v>
      </c>
      <c r="C23" s="478">
        <v>64163</v>
      </c>
      <c r="D23" s="478">
        <v>21109</v>
      </c>
      <c r="E23" s="478">
        <v>61801.299999999988</v>
      </c>
      <c r="F23" s="393"/>
      <c r="G23" s="393"/>
      <c r="H23" s="393"/>
      <c r="I23" s="393"/>
      <c r="J23" s="469"/>
      <c r="K23" s="469"/>
      <c r="L23" s="469"/>
      <c r="M23" s="469"/>
      <c r="N23" s="393"/>
      <c r="O23" s="393"/>
      <c r="P23" s="393"/>
      <c r="Q23" s="393"/>
      <c r="R23" s="393"/>
      <c r="S23" s="393"/>
      <c r="T23" s="393"/>
      <c r="U23" s="393"/>
      <c r="V23" s="393"/>
      <c r="W23" s="393"/>
      <c r="X23" s="393"/>
      <c r="Y23" s="393"/>
      <c r="Z23" s="393"/>
      <c r="AA23" s="393"/>
      <c r="AB23" s="393"/>
      <c r="AC23" s="393"/>
      <c r="AD23" s="393"/>
      <c r="AE23" s="393"/>
      <c r="AF23" s="393"/>
      <c r="AG23" s="393"/>
      <c r="AH23" s="393"/>
      <c r="AI23" s="393"/>
      <c r="AJ23" s="393"/>
    </row>
    <row r="24" spans="1:36">
      <c r="A24" s="496">
        <v>2035</v>
      </c>
      <c r="B24" s="478">
        <v>61926.700000000004</v>
      </c>
      <c r="C24" s="478">
        <v>64163</v>
      </c>
      <c r="D24" s="478">
        <v>21109</v>
      </c>
      <c r="E24" s="478">
        <v>61801.299999999988</v>
      </c>
      <c r="F24" s="393"/>
      <c r="G24" s="393"/>
      <c r="H24" s="393"/>
      <c r="I24" s="393"/>
      <c r="J24" s="469"/>
      <c r="K24" s="469"/>
      <c r="L24" s="469"/>
      <c r="M24" s="469"/>
      <c r="N24" s="393"/>
      <c r="O24" s="393"/>
      <c r="P24" s="393"/>
      <c r="Q24" s="393"/>
      <c r="R24" s="393"/>
      <c r="S24" s="393"/>
      <c r="T24" s="393"/>
      <c r="U24" s="393"/>
      <c r="V24" s="393"/>
      <c r="W24" s="393"/>
      <c r="X24" s="393"/>
      <c r="Y24" s="393"/>
      <c r="Z24" s="393"/>
      <c r="AA24" s="393"/>
      <c r="AB24" s="393"/>
      <c r="AC24" s="393"/>
      <c r="AD24" s="393"/>
      <c r="AE24" s="393"/>
      <c r="AF24" s="393"/>
      <c r="AG24" s="393"/>
      <c r="AH24" s="393"/>
      <c r="AI24" s="393"/>
      <c r="AJ24" s="393"/>
    </row>
    <row r="25" spans="1:36">
      <c r="A25" s="496">
        <v>2036</v>
      </c>
      <c r="B25" s="478">
        <v>61926.700000000004</v>
      </c>
      <c r="C25" s="478">
        <v>64163</v>
      </c>
      <c r="D25" s="478">
        <v>21109</v>
      </c>
      <c r="E25" s="478">
        <v>61801.299999999988</v>
      </c>
      <c r="F25" s="393"/>
      <c r="G25" s="393"/>
      <c r="H25" s="393"/>
      <c r="I25" s="393"/>
      <c r="J25" s="469"/>
      <c r="K25" s="469"/>
      <c r="L25" s="469"/>
      <c r="M25" s="469"/>
      <c r="N25" s="393"/>
      <c r="O25" s="393"/>
      <c r="P25" s="393"/>
      <c r="Q25" s="393"/>
      <c r="R25" s="393"/>
      <c r="S25" s="393"/>
      <c r="T25" s="393"/>
      <c r="U25" s="393"/>
      <c r="V25" s="393"/>
      <c r="W25" s="393"/>
      <c r="X25" s="393"/>
      <c r="Y25" s="393"/>
      <c r="Z25" s="393"/>
      <c r="AA25" s="393"/>
      <c r="AB25" s="393"/>
      <c r="AC25" s="393"/>
      <c r="AD25" s="393"/>
      <c r="AE25" s="393"/>
      <c r="AF25" s="393"/>
      <c r="AG25" s="393"/>
      <c r="AH25" s="393"/>
      <c r="AI25" s="393"/>
      <c r="AJ25" s="393"/>
    </row>
    <row r="26" spans="1:36">
      <c r="A26" s="496">
        <v>2037</v>
      </c>
      <c r="B26" s="497">
        <v>61926.700000000004</v>
      </c>
      <c r="C26" s="497">
        <v>64163</v>
      </c>
      <c r="D26" s="497">
        <v>21109</v>
      </c>
      <c r="E26" s="478">
        <v>61801.299999999988</v>
      </c>
      <c r="F26" s="393"/>
      <c r="G26" s="393"/>
      <c r="H26" s="393"/>
      <c r="I26" s="393"/>
      <c r="J26" s="393"/>
      <c r="K26" s="393"/>
      <c r="L26" s="393"/>
      <c r="M26" s="393"/>
      <c r="N26" s="393"/>
      <c r="O26" s="393"/>
      <c r="P26" s="393"/>
      <c r="Q26" s="393"/>
      <c r="R26" s="393"/>
      <c r="S26" s="393"/>
      <c r="T26" s="393"/>
      <c r="U26" s="393"/>
      <c r="V26" s="393"/>
      <c r="W26" s="393"/>
      <c r="X26" s="393"/>
      <c r="Y26" s="393"/>
      <c r="Z26" s="393"/>
      <c r="AA26" s="393"/>
      <c r="AB26" s="393"/>
      <c r="AC26" s="393"/>
      <c r="AD26" s="393"/>
      <c r="AE26" s="393"/>
      <c r="AF26" s="393"/>
      <c r="AG26" s="393"/>
      <c r="AH26" s="393"/>
      <c r="AI26" s="393"/>
      <c r="AJ26" s="393"/>
    </row>
    <row r="27" spans="1:36">
      <c r="A27" s="479">
        <v>2038</v>
      </c>
      <c r="B27" s="480">
        <v>61926.700000000004</v>
      </c>
      <c r="C27" s="480">
        <v>64163</v>
      </c>
      <c r="D27" s="480">
        <v>21109</v>
      </c>
      <c r="E27" s="480">
        <v>61801.299999999988</v>
      </c>
      <c r="F27" s="393"/>
      <c r="G27" s="393"/>
      <c r="H27" s="393"/>
      <c r="I27" s="393"/>
      <c r="J27" s="393"/>
      <c r="K27" s="393"/>
      <c r="L27" s="393"/>
      <c r="M27" s="393"/>
      <c r="N27" s="393"/>
      <c r="O27" s="393"/>
      <c r="P27" s="393"/>
      <c r="Q27" s="393"/>
      <c r="R27" s="393"/>
      <c r="S27" s="393"/>
      <c r="T27" s="393"/>
      <c r="U27" s="393"/>
      <c r="V27" s="393"/>
      <c r="W27" s="393"/>
      <c r="X27" s="393"/>
      <c r="Y27" s="393"/>
      <c r="Z27" s="393"/>
      <c r="AA27" s="393"/>
      <c r="AB27" s="393"/>
      <c r="AC27" s="393"/>
      <c r="AD27" s="393"/>
      <c r="AE27" s="393"/>
      <c r="AF27" s="393"/>
      <c r="AG27" s="393"/>
      <c r="AH27" s="393"/>
      <c r="AI27" s="393"/>
      <c r="AJ27" s="393"/>
    </row>
    <row r="28" spans="1:36">
      <c r="A28" s="393"/>
      <c r="B28" s="393"/>
      <c r="C28" s="393"/>
      <c r="D28" s="393"/>
      <c r="E28" s="393"/>
      <c r="F28" s="393"/>
      <c r="G28" s="393"/>
      <c r="H28" s="393"/>
      <c r="I28" s="393"/>
      <c r="J28" s="393"/>
      <c r="K28" s="393"/>
      <c r="L28" s="393"/>
      <c r="M28" s="393"/>
      <c r="N28" s="393"/>
      <c r="O28" s="393"/>
      <c r="P28" s="393"/>
      <c r="Q28" s="393"/>
      <c r="R28" s="393"/>
      <c r="S28" s="393"/>
      <c r="T28" s="393"/>
      <c r="U28" s="393"/>
      <c r="V28" s="393"/>
      <c r="W28" s="393"/>
      <c r="X28" s="393"/>
      <c r="Y28" s="393"/>
      <c r="Z28" s="393"/>
      <c r="AA28" s="393"/>
      <c r="AB28" s="393"/>
      <c r="AC28" s="393"/>
      <c r="AD28" s="393"/>
      <c r="AE28" s="393"/>
      <c r="AF28" s="393"/>
      <c r="AG28" s="393"/>
      <c r="AH28" s="393"/>
      <c r="AI28" s="393"/>
      <c r="AJ28" s="393"/>
    </row>
    <row r="29" spans="1:36">
      <c r="A29" s="393"/>
      <c r="B29" s="393"/>
      <c r="C29" s="393"/>
      <c r="D29" s="469"/>
      <c r="E29" s="393"/>
      <c r="F29" s="393"/>
      <c r="G29" s="393"/>
      <c r="H29" s="393"/>
      <c r="I29" s="393"/>
      <c r="J29" s="393"/>
      <c r="K29" s="393"/>
      <c r="L29" s="393"/>
      <c r="M29" s="393"/>
      <c r="N29" s="393"/>
      <c r="O29" s="393"/>
      <c r="P29" s="393"/>
      <c r="Q29" s="393"/>
      <c r="R29" s="393"/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93"/>
      <c r="AD29" s="393"/>
      <c r="AE29" s="393"/>
      <c r="AF29" s="393"/>
      <c r="AG29" s="393"/>
      <c r="AH29" s="393"/>
      <c r="AI29" s="393"/>
      <c r="AJ29" s="393"/>
    </row>
    <row r="30" spans="1:36">
      <c r="A30" s="393"/>
      <c r="B30" s="393"/>
      <c r="C30" s="393"/>
      <c r="D30" s="469"/>
      <c r="E30" s="481"/>
      <c r="F30" s="481"/>
      <c r="G30" s="481"/>
      <c r="H30" s="481"/>
      <c r="I30" s="393"/>
      <c r="J30" s="393"/>
      <c r="K30" s="393"/>
      <c r="L30" s="393"/>
      <c r="M30" s="393"/>
      <c r="N30" s="393"/>
      <c r="O30" s="393"/>
      <c r="P30" s="393"/>
      <c r="Q30" s="393"/>
      <c r="R30" s="393"/>
      <c r="S30" s="393"/>
      <c r="T30" s="393"/>
      <c r="U30" s="393"/>
      <c r="V30" s="393"/>
      <c r="W30" s="393"/>
      <c r="X30" s="393"/>
      <c r="Y30" s="393"/>
      <c r="Z30" s="393"/>
      <c r="AA30" s="393"/>
      <c r="AB30" s="393"/>
      <c r="AC30" s="393"/>
      <c r="AD30" s="393"/>
      <c r="AE30" s="393"/>
      <c r="AF30" s="393"/>
      <c r="AG30" s="393"/>
      <c r="AH30" s="393"/>
      <c r="AI30" s="393"/>
      <c r="AJ30" s="393"/>
    </row>
    <row r="31" spans="1:36">
      <c r="A31" s="393"/>
      <c r="B31" s="393"/>
      <c r="C31" s="393"/>
      <c r="D31" s="469"/>
      <c r="E31" s="393"/>
      <c r="F31" s="393"/>
      <c r="G31" s="393"/>
      <c r="H31" s="393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393"/>
      <c r="V31" s="393"/>
      <c r="W31" s="393"/>
      <c r="X31" s="393"/>
      <c r="Y31" s="393"/>
      <c r="Z31" s="393"/>
      <c r="AA31" s="393"/>
      <c r="AB31" s="393"/>
      <c r="AC31" s="393"/>
      <c r="AD31" s="393"/>
      <c r="AE31" s="393"/>
      <c r="AF31" s="393"/>
      <c r="AG31" s="393"/>
      <c r="AH31" s="393"/>
      <c r="AI31" s="393"/>
      <c r="AJ31" s="393"/>
    </row>
    <row r="32" spans="1:36">
      <c r="A32" s="393"/>
      <c r="B32" s="393"/>
      <c r="C32" s="393"/>
      <c r="D32" s="469"/>
      <c r="E32" s="393"/>
      <c r="F32" s="393"/>
      <c r="G32" s="393"/>
      <c r="H32" s="393"/>
      <c r="I32" s="393"/>
      <c r="J32" s="393"/>
      <c r="K32" s="393"/>
      <c r="L32" s="393"/>
      <c r="M32" s="393"/>
      <c r="N32" s="393"/>
      <c r="O32" s="393"/>
      <c r="P32" s="393"/>
      <c r="Q32" s="393"/>
      <c r="R32" s="393"/>
      <c r="S32" s="393"/>
      <c r="T32" s="393"/>
      <c r="U32" s="393"/>
      <c r="V32" s="393"/>
      <c r="W32" s="393"/>
      <c r="X32" s="393"/>
      <c r="Y32" s="393"/>
      <c r="Z32" s="393"/>
      <c r="AA32" s="393"/>
      <c r="AB32" s="393"/>
      <c r="AC32" s="393"/>
      <c r="AD32" s="393"/>
      <c r="AE32" s="393"/>
      <c r="AF32" s="393"/>
      <c r="AG32" s="393"/>
      <c r="AH32" s="393"/>
      <c r="AI32" s="393"/>
      <c r="AJ32" s="393"/>
    </row>
    <row r="33" spans="1:36">
      <c r="A33" s="393"/>
      <c r="B33" s="393"/>
      <c r="C33" s="393"/>
      <c r="D33" s="469"/>
      <c r="E33" s="393"/>
      <c r="F33" s="393"/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/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</row>
    <row r="34" spans="1:36">
      <c r="A34" s="393"/>
      <c r="B34" s="393"/>
      <c r="C34" s="393"/>
      <c r="D34" s="469"/>
      <c r="E34" s="393"/>
      <c r="F34" s="393"/>
      <c r="G34" s="393"/>
      <c r="H34" s="393"/>
      <c r="I34" s="393"/>
      <c r="J34" s="393"/>
      <c r="K34" s="393"/>
      <c r="L34" s="393"/>
      <c r="M34" s="393"/>
      <c r="N34" s="393"/>
      <c r="O34" s="393"/>
      <c r="P34" s="393"/>
      <c r="Q34" s="393"/>
      <c r="R34" s="393"/>
      <c r="S34" s="393"/>
      <c r="T34" s="393"/>
      <c r="U34" s="393"/>
      <c r="V34" s="393"/>
      <c r="W34" s="393"/>
      <c r="X34" s="393"/>
      <c r="Y34" s="393"/>
      <c r="Z34" s="393"/>
      <c r="AA34" s="393"/>
      <c r="AB34" s="393"/>
      <c r="AC34" s="393"/>
      <c r="AD34" s="393"/>
      <c r="AE34" s="393"/>
      <c r="AF34" s="393"/>
      <c r="AG34" s="393"/>
      <c r="AH34" s="393"/>
      <c r="AI34" s="393"/>
      <c r="AJ34" s="393"/>
    </row>
    <row r="35" spans="1:36">
      <c r="A35" s="393"/>
      <c r="B35" s="393"/>
      <c r="C35" s="393"/>
      <c r="D35" s="469"/>
      <c r="E35" s="393"/>
      <c r="F35" s="393"/>
      <c r="G35" s="393"/>
      <c r="H35" s="393"/>
      <c r="I35" s="393"/>
      <c r="J35" s="393"/>
      <c r="K35" s="393"/>
      <c r="L35" s="393"/>
      <c r="M35" s="393"/>
      <c r="N35" s="393"/>
      <c r="O35" s="393"/>
      <c r="P35" s="393"/>
      <c r="Q35" s="393"/>
      <c r="R35" s="393"/>
      <c r="S35" s="393"/>
      <c r="T35" s="393"/>
      <c r="U35" s="393"/>
      <c r="V35" s="393"/>
      <c r="W35" s="393"/>
      <c r="X35" s="393"/>
      <c r="Y35" s="393"/>
      <c r="Z35" s="393"/>
      <c r="AA35" s="393"/>
      <c r="AB35" s="393"/>
      <c r="AC35" s="393"/>
      <c r="AD35" s="393"/>
      <c r="AE35" s="393"/>
      <c r="AF35" s="393"/>
      <c r="AG35" s="393"/>
      <c r="AH35" s="393"/>
      <c r="AI35" s="393"/>
      <c r="AJ35" s="393"/>
    </row>
    <row r="36" spans="1:36">
      <c r="A36" s="393"/>
      <c r="B36" s="393"/>
      <c r="C36" s="393"/>
      <c r="D36" s="469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</row>
    <row r="37" spans="1:36">
      <c r="A37" s="393"/>
      <c r="B37" s="393"/>
      <c r="C37" s="393"/>
      <c r="D37" s="469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</row>
    <row r="38" spans="1:36">
      <c r="A38" s="393"/>
      <c r="B38" s="393"/>
      <c r="C38" s="393"/>
      <c r="D38" s="469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</row>
    <row r="39" spans="1:36">
      <c r="A39" s="393"/>
      <c r="B39" s="393"/>
      <c r="C39" s="393"/>
      <c r="D39" s="469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</row>
    <row r="40" spans="1:36">
      <c r="A40" s="393"/>
      <c r="B40" s="393"/>
      <c r="C40" s="393"/>
      <c r="D40" s="469"/>
      <c r="E40" s="393"/>
      <c r="F40" s="393"/>
      <c r="G40" s="393"/>
      <c r="H40" s="393"/>
      <c r="I40" s="393"/>
      <c r="J40" s="393"/>
      <c r="K40" s="393"/>
      <c r="L40" s="393"/>
      <c r="M40" s="393"/>
      <c r="N40" s="393"/>
      <c r="O40" s="393"/>
      <c r="P40" s="393"/>
      <c r="Q40" s="393"/>
      <c r="R40" s="393"/>
      <c r="S40" s="393"/>
      <c r="T40" s="393"/>
      <c r="U40" s="393"/>
      <c r="V40" s="393"/>
      <c r="W40" s="393"/>
      <c r="X40" s="393"/>
      <c r="Y40" s="393"/>
      <c r="Z40" s="393"/>
      <c r="AA40" s="393"/>
      <c r="AB40" s="393"/>
      <c r="AC40" s="393"/>
      <c r="AD40" s="393"/>
      <c r="AE40" s="393"/>
      <c r="AF40" s="393"/>
      <c r="AG40" s="393"/>
      <c r="AH40" s="393"/>
      <c r="AI40" s="393"/>
      <c r="AJ40" s="393"/>
    </row>
    <row r="41" spans="1:36">
      <c r="A41" s="393"/>
      <c r="B41" s="393"/>
      <c r="C41" s="393"/>
      <c r="D41" s="469"/>
      <c r="E41" s="393"/>
      <c r="F41" s="393"/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/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</row>
    <row r="42" spans="1:36">
      <c r="A42" s="393"/>
      <c r="B42" s="393"/>
      <c r="C42" s="393"/>
      <c r="D42" s="469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</row>
    <row r="43" spans="1:36">
      <c r="A43" s="393"/>
      <c r="B43" s="393"/>
      <c r="C43" s="393"/>
      <c r="D43" s="469"/>
      <c r="E43" s="393"/>
      <c r="F43" s="393"/>
      <c r="G43" s="393"/>
      <c r="H43" s="393"/>
      <c r="I43" s="393"/>
      <c r="J43" s="393"/>
      <c r="K43" s="393"/>
      <c r="L43" s="393"/>
      <c r="M43" s="393"/>
      <c r="N43" s="393"/>
      <c r="O43" s="393"/>
      <c r="P43" s="393"/>
      <c r="Q43" s="393"/>
      <c r="R43" s="393"/>
      <c r="S43" s="393"/>
      <c r="T43" s="393"/>
      <c r="U43" s="393"/>
      <c r="V43" s="393"/>
      <c r="W43" s="393"/>
      <c r="X43" s="393"/>
      <c r="Y43" s="393"/>
      <c r="Z43" s="393"/>
      <c r="AA43" s="393"/>
      <c r="AB43" s="393"/>
      <c r="AC43" s="393"/>
      <c r="AD43" s="393"/>
      <c r="AE43" s="393"/>
      <c r="AF43" s="393"/>
      <c r="AG43" s="393"/>
      <c r="AH43" s="393"/>
      <c r="AI43" s="393"/>
      <c r="AJ43" s="393"/>
    </row>
    <row r="44" spans="1:36">
      <c r="A44" s="393"/>
      <c r="B44" s="393"/>
      <c r="C44" s="393"/>
      <c r="D44" s="469"/>
      <c r="E44" s="393"/>
      <c r="F44" s="393"/>
      <c r="G44" s="393"/>
      <c r="H44" s="393"/>
      <c r="I44" s="393"/>
      <c r="J44" s="393"/>
      <c r="K44" s="393"/>
      <c r="L44" s="393"/>
      <c r="M44" s="393"/>
      <c r="N44" s="393"/>
      <c r="O44" s="393"/>
      <c r="P44" s="393"/>
      <c r="Q44" s="393"/>
      <c r="R44" s="393"/>
      <c r="S44" s="393"/>
      <c r="T44" s="393"/>
      <c r="U44" s="393"/>
      <c r="V44" s="393"/>
      <c r="W44" s="393"/>
      <c r="X44" s="393"/>
      <c r="Y44" s="393"/>
      <c r="Z44" s="393"/>
      <c r="AA44" s="393"/>
      <c r="AB44" s="393"/>
      <c r="AC44" s="393"/>
      <c r="AD44" s="393"/>
      <c r="AE44" s="393"/>
      <c r="AF44" s="393"/>
      <c r="AG44" s="393"/>
      <c r="AH44" s="393"/>
      <c r="AI44" s="393"/>
      <c r="AJ44" s="393"/>
    </row>
    <row r="45" spans="1:36">
      <c r="A45" s="393"/>
      <c r="B45" s="393"/>
      <c r="C45" s="393"/>
      <c r="D45" s="469"/>
      <c r="E45" s="393"/>
      <c r="F45" s="393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</row>
    <row r="46" spans="1:36">
      <c r="A46" s="393"/>
      <c r="B46" s="393"/>
      <c r="C46" s="393"/>
      <c r="D46" s="469"/>
      <c r="E46" s="393"/>
      <c r="F46" s="393"/>
      <c r="G46" s="393"/>
      <c r="H46" s="393"/>
      <c r="I46" s="393"/>
      <c r="J46" s="393"/>
      <c r="K46" s="393"/>
      <c r="L46" s="393"/>
      <c r="M46" s="393"/>
      <c r="N46" s="393"/>
      <c r="O46" s="393"/>
      <c r="P46" s="393"/>
      <c r="Q46" s="393"/>
      <c r="R46" s="393"/>
      <c r="S46" s="393"/>
      <c r="T46" s="393"/>
      <c r="U46" s="393"/>
      <c r="V46" s="393"/>
      <c r="W46" s="393"/>
      <c r="X46" s="393"/>
      <c r="Y46" s="393"/>
      <c r="Z46" s="393"/>
      <c r="AA46" s="393"/>
      <c r="AB46" s="393"/>
      <c r="AC46" s="393"/>
      <c r="AD46" s="393"/>
      <c r="AE46" s="393"/>
      <c r="AF46" s="393"/>
      <c r="AG46" s="393"/>
      <c r="AH46" s="393"/>
      <c r="AI46" s="393"/>
      <c r="AJ46" s="393"/>
    </row>
    <row r="47" spans="1:36">
      <c r="A47" s="393"/>
      <c r="B47" s="393"/>
      <c r="C47" s="393"/>
      <c r="D47" s="469"/>
      <c r="E47" s="393"/>
      <c r="F47" s="393"/>
      <c r="G47" s="393"/>
      <c r="H47" s="393"/>
      <c r="I47" s="393"/>
      <c r="J47" s="393"/>
      <c r="K47" s="393"/>
      <c r="L47" s="393"/>
      <c r="M47" s="393"/>
      <c r="N47" s="393"/>
      <c r="O47" s="393"/>
      <c r="P47" s="393"/>
      <c r="Q47" s="393"/>
      <c r="R47" s="393"/>
      <c r="S47" s="393"/>
      <c r="T47" s="393"/>
      <c r="U47" s="393"/>
      <c r="V47" s="393"/>
      <c r="W47" s="393"/>
      <c r="X47" s="393"/>
      <c r="Y47" s="393"/>
      <c r="Z47" s="393"/>
      <c r="AA47" s="393"/>
      <c r="AB47" s="393"/>
      <c r="AC47" s="393"/>
      <c r="AD47" s="393"/>
      <c r="AE47" s="393"/>
      <c r="AF47" s="393"/>
      <c r="AG47" s="393"/>
      <c r="AH47" s="393"/>
      <c r="AI47" s="393"/>
      <c r="AJ47" s="393"/>
    </row>
    <row r="48" spans="1:36">
      <c r="A48" s="393"/>
      <c r="B48" s="393"/>
      <c r="C48" s="393"/>
      <c r="D48" s="469"/>
      <c r="E48" s="393"/>
      <c r="F48" s="393"/>
      <c r="G48" s="393"/>
      <c r="H48" s="393"/>
      <c r="I48" s="393"/>
      <c r="J48" s="393"/>
      <c r="K48" s="393"/>
      <c r="L48" s="393"/>
      <c r="M48" s="393"/>
      <c r="N48" s="393"/>
      <c r="O48" s="393"/>
      <c r="P48" s="393"/>
      <c r="Q48" s="393"/>
      <c r="R48" s="393"/>
      <c r="S48" s="393"/>
      <c r="T48" s="393"/>
      <c r="U48" s="393"/>
      <c r="V48" s="393"/>
      <c r="W48" s="393"/>
      <c r="X48" s="393"/>
      <c r="Y48" s="393"/>
      <c r="Z48" s="393"/>
      <c r="AA48" s="393"/>
      <c r="AB48" s="393"/>
      <c r="AC48" s="393"/>
      <c r="AD48" s="393"/>
      <c r="AE48" s="393"/>
      <c r="AF48" s="393"/>
      <c r="AG48" s="393"/>
      <c r="AH48" s="393"/>
      <c r="AI48" s="393"/>
      <c r="AJ48" s="393"/>
    </row>
    <row r="49" spans="1:36">
      <c r="A49" s="393"/>
      <c r="B49" s="393"/>
      <c r="C49" s="393"/>
      <c r="D49" s="469"/>
      <c r="E49" s="393"/>
      <c r="F49" s="393"/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/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</row>
  </sheetData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1"/>
  <sheetViews>
    <sheetView zoomScale="110" zoomScaleNormal="110" workbookViewId="0">
      <selection activeCell="G27" sqref="G27"/>
    </sheetView>
  </sheetViews>
  <sheetFormatPr baseColWidth="10" defaultRowHeight="15"/>
  <cols>
    <col min="1" max="1" width="15.5" style="499" customWidth="1"/>
    <col min="2" max="2" width="18.6640625" style="499" customWidth="1"/>
    <col min="3" max="3" width="14.6640625" style="499" bestFit="1" customWidth="1"/>
    <col min="4" max="16384" width="12" style="499"/>
  </cols>
  <sheetData>
    <row r="1" spans="1:24">
      <c r="A1" s="25" t="s">
        <v>300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</row>
    <row r="2" spans="1:24">
      <c r="A2" s="158" t="s">
        <v>328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</row>
    <row r="3" spans="1:24">
      <c r="A3" s="25" t="s">
        <v>356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</row>
    <row r="4" spans="1:24">
      <c r="A4" s="500"/>
      <c r="B4" s="769" t="s">
        <v>357</v>
      </c>
      <c r="C4" s="769"/>
      <c r="D4" s="498"/>
      <c r="E4" s="84" t="s">
        <v>358</v>
      </c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</row>
    <row r="5" spans="1:24" ht="17.25" customHeight="1">
      <c r="A5" s="501" t="s">
        <v>359</v>
      </c>
      <c r="B5" s="502" t="s">
        <v>360</v>
      </c>
      <c r="C5" s="502" t="s">
        <v>361</v>
      </c>
      <c r="D5" s="498"/>
      <c r="E5" s="498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  <c r="R5" s="498"/>
      <c r="S5" s="498"/>
      <c r="T5" s="498"/>
      <c r="U5" s="498"/>
      <c r="V5" s="498"/>
      <c r="W5" s="498"/>
      <c r="X5" s="498"/>
    </row>
    <row r="6" spans="1:24">
      <c r="A6" s="503" t="s">
        <v>126</v>
      </c>
      <c r="B6" s="504">
        <v>0.307</v>
      </c>
      <c r="C6" s="504">
        <v>0.43</v>
      </c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  <c r="Q6" s="498"/>
      <c r="R6" s="498"/>
      <c r="S6" s="498"/>
      <c r="T6" s="498"/>
      <c r="U6" s="498"/>
      <c r="V6" s="498"/>
      <c r="W6" s="498"/>
      <c r="X6" s="498"/>
    </row>
    <row r="7" spans="1:24">
      <c r="A7" s="503" t="s">
        <v>203</v>
      </c>
      <c r="B7" s="504">
        <v>0.29599999999999999</v>
      </c>
      <c r="C7" s="504">
        <v>0.33600000000000002</v>
      </c>
      <c r="D7" s="498"/>
      <c r="E7" s="498"/>
      <c r="F7" s="498"/>
      <c r="G7" s="498"/>
      <c r="H7" s="498"/>
      <c r="I7" s="498"/>
      <c r="J7" s="498"/>
      <c r="K7" s="498"/>
      <c r="L7" s="498"/>
      <c r="M7" s="498"/>
      <c r="N7" s="498"/>
      <c r="O7" s="498"/>
      <c r="P7" s="498"/>
      <c r="Q7" s="498"/>
      <c r="R7" s="498"/>
      <c r="S7" s="498"/>
      <c r="T7" s="498"/>
      <c r="U7" s="498"/>
      <c r="V7" s="498"/>
      <c r="W7" s="498"/>
      <c r="X7" s="498"/>
    </row>
    <row r="8" spans="1:24">
      <c r="A8" s="503" t="s">
        <v>362</v>
      </c>
      <c r="B8" s="504">
        <v>0.10100000000000001</v>
      </c>
      <c r="C8" s="504">
        <v>0.114</v>
      </c>
      <c r="D8" s="498"/>
      <c r="E8" s="498"/>
      <c r="F8" s="498"/>
      <c r="G8" s="498"/>
      <c r="H8" s="498"/>
      <c r="I8" s="498"/>
      <c r="J8" s="498"/>
      <c r="K8" s="498"/>
      <c r="L8" s="498"/>
      <c r="M8" s="498"/>
      <c r="N8" s="498"/>
      <c r="O8" s="498"/>
      <c r="P8" s="498"/>
      <c r="Q8" s="498"/>
      <c r="R8" s="498"/>
      <c r="S8" s="498"/>
      <c r="T8" s="498"/>
      <c r="U8" s="498"/>
      <c r="V8" s="498"/>
      <c r="W8" s="498"/>
      <c r="X8" s="498"/>
    </row>
    <row r="9" spans="1:24">
      <c r="A9" s="505" t="s">
        <v>343</v>
      </c>
      <c r="B9" s="506">
        <v>0.29600000000000004</v>
      </c>
      <c r="C9" s="506">
        <v>0.12</v>
      </c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</row>
    <row r="10" spans="1:24">
      <c r="A10" s="507"/>
      <c r="B10" s="507"/>
      <c r="C10" s="507"/>
      <c r="D10" s="498"/>
      <c r="E10" s="498"/>
      <c r="F10" s="498"/>
      <c r="G10" s="498"/>
      <c r="H10" s="498"/>
      <c r="I10" s="498"/>
      <c r="J10" s="498"/>
      <c r="K10" s="498"/>
      <c r="L10" s="498"/>
      <c r="M10" s="498"/>
      <c r="N10" s="498"/>
      <c r="O10" s="498"/>
      <c r="P10" s="498"/>
      <c r="Q10" s="498"/>
      <c r="R10" s="498"/>
      <c r="S10" s="498"/>
      <c r="T10" s="498"/>
      <c r="U10" s="498"/>
      <c r="V10" s="498"/>
      <c r="W10" s="498"/>
      <c r="X10" s="498"/>
    </row>
    <row r="11" spans="1:24">
      <c r="A11" s="498"/>
      <c r="B11" s="504"/>
      <c r="C11" s="498"/>
      <c r="D11" s="498"/>
      <c r="E11" s="498"/>
      <c r="F11" s="498"/>
      <c r="G11" s="498"/>
      <c r="H11" s="498"/>
      <c r="I11" s="498"/>
      <c r="J11" s="498"/>
      <c r="K11" s="498"/>
      <c r="L11" s="498"/>
      <c r="M11" s="498"/>
      <c r="N11" s="498"/>
      <c r="O11" s="498"/>
      <c r="P11" s="498"/>
      <c r="Q11" s="498"/>
      <c r="R11" s="498"/>
      <c r="S11" s="498"/>
      <c r="T11" s="498"/>
      <c r="U11" s="498"/>
      <c r="V11" s="498"/>
      <c r="W11" s="498"/>
      <c r="X11" s="498"/>
    </row>
    <row r="12" spans="1:24">
      <c r="A12" s="498"/>
      <c r="B12" s="504"/>
      <c r="C12" s="498"/>
      <c r="D12" s="498"/>
      <c r="E12" s="498"/>
      <c r="F12" s="498"/>
      <c r="G12" s="498"/>
      <c r="H12" s="498"/>
      <c r="I12" s="498"/>
      <c r="J12" s="498"/>
      <c r="K12" s="498"/>
      <c r="L12" s="498"/>
      <c r="M12" s="498"/>
      <c r="N12" s="498"/>
      <c r="O12" s="498"/>
      <c r="P12" s="498"/>
      <c r="Q12" s="498"/>
      <c r="R12" s="498"/>
      <c r="S12" s="498"/>
      <c r="T12" s="498"/>
      <c r="U12" s="498"/>
      <c r="V12" s="498"/>
      <c r="W12" s="498"/>
      <c r="X12" s="498"/>
    </row>
    <row r="13" spans="1:24">
      <c r="A13" s="498"/>
      <c r="B13" s="504"/>
      <c r="C13" s="498"/>
      <c r="D13" s="498"/>
      <c r="E13" s="498"/>
      <c r="F13" s="498"/>
      <c r="G13" s="498"/>
      <c r="H13" s="498"/>
      <c r="I13" s="498"/>
      <c r="J13" s="498"/>
      <c r="K13" s="498"/>
      <c r="L13" s="498"/>
      <c r="M13" s="498"/>
      <c r="N13" s="498"/>
      <c r="O13" s="498"/>
      <c r="P13" s="498"/>
      <c r="Q13" s="498"/>
      <c r="R13" s="498"/>
      <c r="S13" s="498"/>
      <c r="T13" s="498"/>
      <c r="U13" s="498"/>
      <c r="V13" s="498"/>
      <c r="W13" s="498"/>
      <c r="X13" s="498"/>
    </row>
    <row r="14" spans="1:24">
      <c r="A14" s="498"/>
      <c r="B14" s="508"/>
      <c r="C14" s="498"/>
      <c r="D14" s="498"/>
      <c r="E14" s="498"/>
      <c r="F14" s="498"/>
      <c r="G14" s="498"/>
      <c r="H14" s="498"/>
      <c r="I14" s="498"/>
      <c r="J14" s="498"/>
      <c r="K14" s="498"/>
      <c r="L14" s="498"/>
      <c r="M14" s="498"/>
      <c r="N14" s="498"/>
      <c r="O14" s="498"/>
      <c r="P14" s="498"/>
      <c r="Q14" s="498"/>
      <c r="R14" s="498"/>
      <c r="S14" s="498"/>
      <c r="T14" s="498"/>
      <c r="U14" s="498"/>
      <c r="V14" s="498"/>
      <c r="W14" s="498"/>
      <c r="X14" s="498"/>
    </row>
    <row r="15" spans="1:24">
      <c r="A15" s="498"/>
      <c r="B15" s="498"/>
      <c r="C15" s="498"/>
      <c r="D15" s="498"/>
      <c r="E15" s="498"/>
      <c r="F15" s="498"/>
      <c r="G15" s="498"/>
      <c r="H15" s="498"/>
      <c r="I15" s="498"/>
      <c r="J15" s="498"/>
      <c r="K15" s="498"/>
      <c r="L15" s="498"/>
      <c r="M15" s="498"/>
      <c r="N15" s="498"/>
      <c r="O15" s="498"/>
      <c r="P15" s="498"/>
      <c r="Q15" s="498"/>
      <c r="R15" s="498"/>
      <c r="S15" s="498"/>
      <c r="T15" s="498"/>
      <c r="U15" s="498"/>
      <c r="V15" s="498"/>
      <c r="W15" s="498"/>
      <c r="X15" s="498"/>
    </row>
    <row r="16" spans="1:24">
      <c r="A16" s="498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</row>
    <row r="17" spans="1:24">
      <c r="A17" s="507"/>
      <c r="B17" s="507"/>
      <c r="C17" s="507"/>
      <c r="D17" s="498"/>
      <c r="E17" s="498"/>
      <c r="F17" s="498"/>
      <c r="G17" s="498"/>
      <c r="H17" s="498"/>
      <c r="I17" s="498"/>
      <c r="J17" s="498"/>
      <c r="K17" s="498"/>
      <c r="L17" s="498"/>
      <c r="M17" s="498"/>
      <c r="N17" s="498"/>
      <c r="O17" s="498"/>
      <c r="P17" s="498"/>
      <c r="Q17" s="498"/>
      <c r="R17" s="498"/>
      <c r="S17" s="498"/>
      <c r="T17" s="498"/>
      <c r="U17" s="498"/>
      <c r="V17" s="498"/>
      <c r="W17" s="498"/>
      <c r="X17" s="498"/>
    </row>
    <row r="18" spans="1:24">
      <c r="A18" s="770"/>
      <c r="B18" s="509"/>
      <c r="C18" s="507"/>
      <c r="D18" s="498"/>
      <c r="E18" s="498"/>
      <c r="F18" s="498"/>
      <c r="G18" s="498"/>
      <c r="H18" s="498"/>
      <c r="I18" s="498"/>
      <c r="J18" s="498"/>
      <c r="K18" s="498"/>
      <c r="L18" s="498"/>
      <c r="M18" s="498"/>
      <c r="N18" s="498"/>
      <c r="O18" s="498"/>
      <c r="P18" s="498"/>
      <c r="Q18" s="498"/>
      <c r="R18" s="498"/>
      <c r="S18" s="498"/>
      <c r="T18" s="498"/>
      <c r="U18" s="498"/>
      <c r="V18" s="498"/>
      <c r="W18" s="498"/>
      <c r="X18" s="498"/>
    </row>
    <row r="19" spans="1:24">
      <c r="A19" s="770"/>
      <c r="B19" s="509"/>
      <c r="C19" s="507"/>
      <c r="D19" s="498"/>
      <c r="E19" s="498"/>
      <c r="F19" s="498"/>
      <c r="G19" s="498"/>
      <c r="H19" s="498"/>
      <c r="I19" s="498"/>
      <c r="J19" s="498"/>
      <c r="K19" s="498"/>
      <c r="L19" s="498"/>
      <c r="M19" s="498"/>
      <c r="N19" s="498"/>
      <c r="O19" s="498"/>
      <c r="P19" s="498"/>
      <c r="Q19" s="498"/>
      <c r="R19" s="498"/>
      <c r="S19" s="498"/>
      <c r="T19" s="498"/>
      <c r="U19" s="498"/>
      <c r="V19" s="498"/>
      <c r="W19" s="498"/>
      <c r="X19" s="498"/>
    </row>
    <row r="20" spans="1:24">
      <c r="A20" s="510"/>
      <c r="B20" s="511"/>
      <c r="C20" s="507"/>
      <c r="D20" s="498"/>
      <c r="E20" s="498"/>
      <c r="F20" s="498"/>
      <c r="G20" s="498"/>
      <c r="H20" s="498"/>
      <c r="I20" s="498"/>
      <c r="J20" s="498"/>
      <c r="K20" s="498"/>
      <c r="L20" s="498"/>
      <c r="M20" s="498"/>
      <c r="N20" s="498"/>
      <c r="O20" s="498"/>
      <c r="P20" s="498"/>
      <c r="Q20" s="498"/>
      <c r="R20" s="498"/>
      <c r="S20" s="498"/>
      <c r="T20" s="498"/>
      <c r="U20" s="498"/>
      <c r="V20" s="498"/>
      <c r="W20" s="498"/>
      <c r="X20" s="498"/>
    </row>
    <row r="21" spans="1:24">
      <c r="A21" s="510"/>
      <c r="B21" s="511"/>
      <c r="C21" s="507"/>
      <c r="D21" s="498"/>
      <c r="E21" s="498"/>
      <c r="F21" s="498"/>
      <c r="G21" s="498"/>
      <c r="H21" s="498"/>
      <c r="I21" s="498"/>
      <c r="J21" s="498"/>
      <c r="K21" s="498"/>
      <c r="L21" s="498"/>
      <c r="M21" s="498"/>
      <c r="N21" s="498"/>
      <c r="O21" s="498"/>
      <c r="P21" s="498"/>
      <c r="Q21" s="498"/>
      <c r="R21" s="498"/>
      <c r="S21" s="498"/>
      <c r="T21" s="498"/>
      <c r="U21" s="498"/>
      <c r="V21" s="498"/>
      <c r="W21" s="498"/>
      <c r="X21" s="498"/>
    </row>
    <row r="22" spans="1:24">
      <c r="A22" s="510"/>
      <c r="B22" s="511"/>
      <c r="C22" s="507"/>
      <c r="D22" s="498"/>
      <c r="E22" s="498"/>
      <c r="F22" s="498"/>
      <c r="G22" s="498"/>
      <c r="H22" s="498"/>
      <c r="I22" s="498"/>
      <c r="J22" s="498"/>
      <c r="K22" s="498"/>
      <c r="L22" s="498"/>
      <c r="M22" s="498"/>
      <c r="N22" s="498"/>
      <c r="O22" s="498"/>
      <c r="P22" s="498"/>
      <c r="Q22" s="498"/>
      <c r="R22" s="498"/>
      <c r="S22" s="498"/>
      <c r="T22" s="498"/>
      <c r="U22" s="498"/>
      <c r="V22" s="498"/>
      <c r="W22" s="498"/>
      <c r="X22" s="498"/>
    </row>
    <row r="23" spans="1:24">
      <c r="A23" s="510"/>
      <c r="B23" s="511"/>
      <c r="C23" s="507"/>
      <c r="D23" s="498"/>
      <c r="E23" s="498"/>
      <c r="F23" s="498"/>
      <c r="G23" s="498"/>
      <c r="H23" s="498"/>
      <c r="I23" s="498"/>
      <c r="J23" s="498"/>
      <c r="K23" s="498"/>
      <c r="L23" s="498"/>
      <c r="M23" s="498"/>
      <c r="N23" s="498"/>
      <c r="O23" s="498"/>
      <c r="P23" s="498"/>
      <c r="Q23" s="498"/>
      <c r="R23" s="498"/>
      <c r="S23" s="498"/>
      <c r="T23" s="498"/>
      <c r="U23" s="498"/>
      <c r="V23" s="498"/>
      <c r="W23" s="498"/>
      <c r="X23" s="498"/>
    </row>
    <row r="24" spans="1:24">
      <c r="A24" s="507"/>
      <c r="B24" s="507"/>
      <c r="C24" s="507"/>
      <c r="D24" s="498"/>
      <c r="E24" s="498"/>
      <c r="F24" s="498"/>
      <c r="G24" s="498"/>
      <c r="H24" s="498"/>
      <c r="I24" s="498"/>
      <c r="J24" s="498"/>
      <c r="K24" s="498"/>
      <c r="L24" s="498"/>
      <c r="M24" s="498"/>
      <c r="N24" s="498"/>
      <c r="O24" s="498"/>
      <c r="P24" s="498"/>
      <c r="Q24" s="498"/>
      <c r="R24" s="498"/>
      <c r="S24" s="498"/>
      <c r="T24" s="498"/>
      <c r="U24" s="498"/>
      <c r="V24" s="498"/>
      <c r="W24" s="498"/>
      <c r="X24" s="498"/>
    </row>
    <row r="25" spans="1:24">
      <c r="A25" s="507"/>
      <c r="B25" s="507"/>
      <c r="C25" s="507"/>
      <c r="D25" s="498"/>
      <c r="E25" s="498"/>
      <c r="F25" s="498"/>
      <c r="G25" s="498"/>
      <c r="H25" s="498"/>
      <c r="I25" s="498"/>
      <c r="J25" s="498"/>
      <c r="K25" s="498"/>
      <c r="L25" s="498"/>
      <c r="M25" s="498"/>
      <c r="N25" s="498"/>
      <c r="O25" s="498"/>
      <c r="P25" s="498"/>
      <c r="Q25" s="498"/>
      <c r="R25" s="498"/>
      <c r="S25" s="498"/>
      <c r="T25" s="498"/>
      <c r="U25" s="498"/>
      <c r="V25" s="498"/>
      <c r="W25" s="498"/>
      <c r="X25" s="498"/>
    </row>
    <row r="26" spans="1:24">
      <c r="A26" s="498"/>
      <c r="B26" s="508"/>
      <c r="C26" s="498"/>
      <c r="D26" s="498"/>
      <c r="E26" s="498"/>
      <c r="F26" s="498"/>
      <c r="G26" s="498"/>
      <c r="H26" s="498"/>
      <c r="I26" s="498"/>
      <c r="J26" s="498"/>
      <c r="K26" s="498"/>
      <c r="L26" s="498"/>
      <c r="M26" s="498"/>
      <c r="N26" s="498"/>
      <c r="O26" s="498"/>
      <c r="P26" s="498"/>
      <c r="Q26" s="498"/>
      <c r="R26" s="498"/>
      <c r="S26" s="498"/>
      <c r="T26" s="498"/>
      <c r="U26" s="498"/>
      <c r="V26" s="498"/>
      <c r="W26" s="498"/>
      <c r="X26" s="498"/>
    </row>
    <row r="27" spans="1:24">
      <c r="A27" s="498"/>
      <c r="B27" s="508"/>
      <c r="C27" s="498"/>
      <c r="D27" s="498"/>
      <c r="E27" s="498"/>
      <c r="F27" s="498"/>
      <c r="G27" s="498"/>
      <c r="H27" s="498"/>
      <c r="I27" s="498"/>
      <c r="J27" s="498"/>
      <c r="K27" s="498"/>
      <c r="L27" s="498"/>
      <c r="M27" s="498"/>
      <c r="N27" s="498"/>
      <c r="O27" s="498"/>
      <c r="P27" s="498"/>
      <c r="Q27" s="498"/>
      <c r="R27" s="498"/>
      <c r="S27" s="498"/>
      <c r="T27" s="498"/>
      <c r="U27" s="498"/>
      <c r="V27" s="498"/>
      <c r="W27" s="498"/>
      <c r="X27" s="498"/>
    </row>
    <row r="28" spans="1:24">
      <c r="A28" s="498"/>
      <c r="B28" s="508"/>
      <c r="C28" s="498"/>
      <c r="D28" s="498"/>
      <c r="E28" s="498"/>
      <c r="F28" s="498"/>
      <c r="G28" s="498"/>
      <c r="H28" s="498"/>
      <c r="I28" s="498"/>
      <c r="J28" s="498"/>
      <c r="K28" s="498"/>
      <c r="L28" s="498"/>
      <c r="M28" s="498"/>
      <c r="N28" s="498"/>
      <c r="O28" s="498"/>
      <c r="P28" s="498"/>
      <c r="Q28" s="498"/>
      <c r="R28" s="498"/>
      <c r="S28" s="498"/>
      <c r="T28" s="498"/>
      <c r="U28" s="498"/>
      <c r="V28" s="498"/>
      <c r="W28" s="498"/>
      <c r="X28" s="498"/>
    </row>
    <row r="29" spans="1:24">
      <c r="A29" s="498"/>
      <c r="B29" s="508"/>
      <c r="C29" s="498"/>
      <c r="D29" s="498"/>
      <c r="E29" s="498"/>
      <c r="F29" s="498"/>
      <c r="G29" s="498"/>
      <c r="H29" s="498"/>
      <c r="I29" s="498"/>
      <c r="J29" s="498"/>
      <c r="K29" s="498"/>
      <c r="L29" s="498"/>
      <c r="M29" s="498"/>
      <c r="N29" s="498"/>
      <c r="O29" s="498"/>
      <c r="P29" s="498"/>
      <c r="Q29" s="498"/>
      <c r="R29" s="498"/>
      <c r="S29" s="498"/>
      <c r="T29" s="498"/>
      <c r="U29" s="498"/>
      <c r="V29" s="498"/>
      <c r="W29" s="498"/>
      <c r="X29" s="498"/>
    </row>
    <row r="30" spans="1:24">
      <c r="A30" s="498"/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98"/>
      <c r="X30" s="498"/>
    </row>
    <row r="31" spans="1:24">
      <c r="A31" s="498"/>
      <c r="B31" s="498"/>
      <c r="C31" s="498"/>
      <c r="D31" s="498"/>
      <c r="E31" s="498"/>
      <c r="F31" s="498"/>
      <c r="G31" s="498"/>
      <c r="H31" s="498"/>
      <c r="I31" s="498"/>
      <c r="J31" s="498"/>
      <c r="K31" s="498"/>
      <c r="L31" s="498"/>
      <c r="M31" s="498"/>
      <c r="N31" s="498"/>
      <c r="O31" s="498"/>
      <c r="P31" s="498"/>
      <c r="Q31" s="498"/>
      <c r="R31" s="498"/>
      <c r="S31" s="498"/>
      <c r="T31" s="498"/>
      <c r="U31" s="498"/>
      <c r="V31" s="498"/>
      <c r="W31" s="498"/>
      <c r="X31" s="498"/>
    </row>
    <row r="32" spans="1:24">
      <c r="A32" s="498"/>
      <c r="B32" s="498"/>
      <c r="C32" s="498"/>
      <c r="D32" s="498"/>
      <c r="E32" s="498"/>
      <c r="F32" s="498"/>
      <c r="G32" s="498"/>
      <c r="H32" s="498"/>
      <c r="I32" s="498"/>
      <c r="J32" s="498"/>
      <c r="K32" s="498"/>
      <c r="L32" s="498"/>
      <c r="M32" s="498"/>
      <c r="N32" s="498"/>
      <c r="O32" s="498"/>
      <c r="P32" s="498"/>
      <c r="Q32" s="498"/>
      <c r="R32" s="498"/>
      <c r="S32" s="498"/>
      <c r="T32" s="498"/>
      <c r="U32" s="498"/>
      <c r="V32" s="498"/>
      <c r="W32" s="498"/>
      <c r="X32" s="498"/>
    </row>
    <row r="33" spans="1:29">
      <c r="A33" s="498"/>
      <c r="B33" s="498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</row>
    <row r="34" spans="1:29">
      <c r="A34" s="498"/>
      <c r="B34" s="498"/>
      <c r="C34" s="498"/>
      <c r="D34" s="498"/>
      <c r="E34" s="498"/>
      <c r="F34" s="498"/>
      <c r="G34" s="498"/>
      <c r="H34" s="498"/>
      <c r="I34" s="498"/>
      <c r="J34" s="498"/>
      <c r="K34" s="498"/>
      <c r="L34" s="498"/>
      <c r="M34" s="498"/>
      <c r="N34" s="498"/>
      <c r="O34" s="498"/>
      <c r="P34" s="498"/>
      <c r="Q34" s="498"/>
      <c r="R34" s="498"/>
      <c r="S34" s="498"/>
      <c r="T34" s="498"/>
      <c r="U34" s="498"/>
      <c r="V34" s="498"/>
      <c r="W34" s="498"/>
      <c r="X34" s="498"/>
    </row>
    <row r="35" spans="1:29">
      <c r="A35" s="498"/>
      <c r="B35" s="498"/>
      <c r="C35" s="498"/>
      <c r="D35" s="498"/>
      <c r="E35" s="498"/>
      <c r="F35" s="498"/>
      <c r="G35" s="498"/>
      <c r="H35" s="498"/>
      <c r="I35" s="498"/>
      <c r="J35" s="498"/>
      <c r="K35" s="498"/>
      <c r="L35" s="498"/>
      <c r="M35" s="498"/>
      <c r="N35" s="498"/>
      <c r="O35" s="498"/>
      <c r="P35" s="498"/>
      <c r="Q35" s="498"/>
      <c r="R35" s="498"/>
      <c r="S35" s="498"/>
      <c r="T35" s="498"/>
      <c r="U35" s="498"/>
      <c r="V35" s="498"/>
      <c r="W35" s="498"/>
      <c r="X35" s="498"/>
    </row>
    <row r="36" spans="1:29">
      <c r="A36" s="498"/>
      <c r="B36" s="498"/>
      <c r="C36" s="498"/>
      <c r="D36" s="498"/>
      <c r="E36" s="498"/>
      <c r="F36" s="498"/>
      <c r="G36" s="498"/>
      <c r="H36" s="498"/>
      <c r="I36" s="498"/>
      <c r="J36" s="498"/>
      <c r="K36" s="498"/>
      <c r="L36" s="498"/>
      <c r="M36" s="498"/>
      <c r="N36" s="498"/>
      <c r="O36" s="498"/>
      <c r="P36" s="498"/>
      <c r="Q36" s="498"/>
      <c r="R36" s="498"/>
      <c r="S36" s="498"/>
      <c r="T36" s="498"/>
      <c r="U36" s="498"/>
      <c r="V36" s="498"/>
      <c r="W36" s="498"/>
      <c r="X36" s="498"/>
    </row>
    <row r="37" spans="1:29">
      <c r="A37" s="498"/>
      <c r="B37" s="498"/>
      <c r="C37" s="498"/>
      <c r="D37" s="498"/>
      <c r="E37" s="498"/>
      <c r="F37" s="498"/>
      <c r="G37" s="498"/>
      <c r="H37" s="498"/>
      <c r="I37" s="498"/>
      <c r="J37" s="498"/>
      <c r="K37" s="498"/>
      <c r="L37" s="498"/>
      <c r="M37" s="498"/>
      <c r="N37" s="498"/>
      <c r="O37" s="498"/>
      <c r="P37" s="498"/>
      <c r="Q37" s="498"/>
      <c r="R37" s="498"/>
      <c r="S37" s="498"/>
      <c r="T37" s="498"/>
      <c r="U37" s="498"/>
      <c r="V37" s="498"/>
      <c r="W37" s="498"/>
      <c r="X37" s="498"/>
    </row>
    <row r="38" spans="1:29">
      <c r="A38" s="498"/>
      <c r="B38" s="498"/>
      <c r="C38" s="498"/>
      <c r="D38" s="498"/>
      <c r="E38" s="498"/>
      <c r="F38" s="498"/>
      <c r="G38" s="498"/>
      <c r="H38" s="498"/>
      <c r="I38" s="498"/>
      <c r="J38" s="498"/>
      <c r="K38" s="498"/>
      <c r="L38" s="498"/>
      <c r="M38" s="498"/>
      <c r="N38" s="498"/>
      <c r="O38" s="498"/>
      <c r="P38" s="498"/>
      <c r="Q38" s="498"/>
      <c r="R38" s="498"/>
      <c r="S38" s="498"/>
      <c r="T38" s="498"/>
      <c r="U38" s="498"/>
      <c r="V38" s="498"/>
      <c r="W38" s="498"/>
      <c r="X38" s="498"/>
    </row>
    <row r="39" spans="1:29">
      <c r="A39" s="498"/>
      <c r="B39" s="498"/>
      <c r="C39" s="498"/>
      <c r="D39" s="498"/>
      <c r="E39" s="498"/>
      <c r="F39" s="498"/>
      <c r="G39" s="498"/>
      <c r="H39" s="498"/>
      <c r="I39" s="498"/>
      <c r="J39" s="498"/>
      <c r="K39" s="498"/>
      <c r="L39" s="498"/>
      <c r="M39" s="498"/>
      <c r="N39" s="498"/>
      <c r="O39" s="498"/>
      <c r="P39" s="498"/>
      <c r="Q39" s="498"/>
      <c r="R39" s="498"/>
      <c r="S39" s="498"/>
      <c r="T39" s="498"/>
      <c r="U39" s="498"/>
      <c r="V39" s="498"/>
      <c r="W39" s="498"/>
      <c r="X39" s="498"/>
    </row>
    <row r="40" spans="1:29">
      <c r="A40" s="498"/>
      <c r="B40" s="498"/>
      <c r="C40" s="498"/>
      <c r="D40" s="498"/>
      <c r="E40" s="498"/>
      <c r="F40" s="498"/>
      <c r="G40" s="498"/>
      <c r="H40" s="498"/>
      <c r="I40" s="498"/>
      <c r="J40" s="498"/>
      <c r="K40" s="498"/>
      <c r="L40" s="498"/>
      <c r="M40" s="498"/>
      <c r="N40" s="498"/>
      <c r="O40" s="498"/>
      <c r="P40" s="498"/>
      <c r="Q40" s="498"/>
      <c r="R40" s="498"/>
      <c r="S40" s="498"/>
      <c r="T40" s="498"/>
      <c r="U40" s="498"/>
      <c r="V40" s="498"/>
      <c r="W40" s="498"/>
      <c r="X40" s="498"/>
    </row>
    <row r="41" spans="1:29">
      <c r="A41" s="498"/>
      <c r="B41" s="512"/>
      <c r="C41" s="512"/>
      <c r="D41" s="512"/>
      <c r="E41" s="512"/>
      <c r="F41" s="498"/>
      <c r="G41" s="498"/>
      <c r="H41" s="498"/>
      <c r="I41" s="498"/>
      <c r="J41" s="498"/>
      <c r="K41" s="498"/>
      <c r="L41" s="498"/>
      <c r="M41" s="498"/>
      <c r="N41" s="512"/>
      <c r="O41" s="512"/>
      <c r="P41" s="512"/>
      <c r="Q41" s="512"/>
      <c r="R41" s="498"/>
      <c r="S41" s="498"/>
      <c r="T41" s="498"/>
      <c r="U41" s="498"/>
      <c r="V41" s="498"/>
      <c r="W41" s="498"/>
      <c r="X41" s="498"/>
      <c r="Z41" s="513"/>
      <c r="AA41" s="513"/>
      <c r="AB41" s="513"/>
      <c r="AC41" s="513"/>
    </row>
    <row r="42" spans="1:29">
      <c r="A42" s="498"/>
      <c r="B42" s="514"/>
      <c r="C42" s="514"/>
      <c r="D42" s="514"/>
      <c r="E42" s="514"/>
      <c r="F42" s="498"/>
      <c r="G42" s="498"/>
      <c r="H42" s="498"/>
      <c r="I42" s="498"/>
      <c r="J42" s="498"/>
      <c r="K42" s="498"/>
      <c r="L42" s="498"/>
      <c r="M42" s="498"/>
      <c r="N42" s="514"/>
      <c r="O42" s="514"/>
      <c r="P42" s="514"/>
      <c r="Q42" s="514"/>
      <c r="R42" s="498"/>
      <c r="S42" s="498"/>
      <c r="T42" s="498"/>
      <c r="U42" s="498"/>
      <c r="V42" s="498"/>
      <c r="W42" s="498"/>
      <c r="X42" s="498"/>
      <c r="Z42" s="515"/>
      <c r="AA42" s="515"/>
      <c r="AB42" s="515"/>
      <c r="AC42" s="515"/>
    </row>
    <row r="43" spans="1:29">
      <c r="A43" s="498"/>
      <c r="B43" s="514"/>
      <c r="C43" s="514"/>
      <c r="D43" s="514"/>
      <c r="E43" s="514"/>
      <c r="F43" s="498"/>
      <c r="G43" s="498"/>
      <c r="H43" s="498"/>
      <c r="I43" s="498"/>
      <c r="J43" s="498"/>
      <c r="K43" s="498"/>
      <c r="L43" s="498"/>
      <c r="M43" s="498"/>
      <c r="N43" s="514"/>
      <c r="O43" s="514"/>
      <c r="P43" s="514"/>
      <c r="Q43" s="514"/>
      <c r="R43" s="498"/>
      <c r="S43" s="498"/>
      <c r="T43" s="498"/>
      <c r="U43" s="498"/>
      <c r="V43" s="498"/>
      <c r="W43" s="498"/>
      <c r="X43" s="498"/>
      <c r="Z43" s="515"/>
      <c r="AA43" s="515"/>
      <c r="AB43" s="515"/>
      <c r="AC43" s="515"/>
    </row>
    <row r="44" spans="1:29">
      <c r="A44" s="498"/>
      <c r="B44" s="514"/>
      <c r="C44" s="514"/>
      <c r="D44" s="514"/>
      <c r="E44" s="514"/>
      <c r="F44" s="498"/>
      <c r="G44" s="498"/>
      <c r="H44" s="498"/>
      <c r="I44" s="498"/>
      <c r="J44" s="498"/>
      <c r="K44" s="498"/>
      <c r="L44" s="498"/>
      <c r="M44" s="498"/>
      <c r="N44" s="514"/>
      <c r="O44" s="514"/>
      <c r="P44" s="514"/>
      <c r="Q44" s="514"/>
      <c r="R44" s="498"/>
      <c r="S44" s="498"/>
      <c r="T44" s="498"/>
      <c r="U44" s="498"/>
      <c r="V44" s="498"/>
      <c r="W44" s="498"/>
      <c r="X44" s="498"/>
      <c r="Z44" s="515"/>
      <c r="AA44" s="515"/>
      <c r="AB44" s="515"/>
      <c r="AC44" s="515"/>
    </row>
    <row r="45" spans="1:29">
      <c r="A45" s="498"/>
      <c r="B45" s="514"/>
      <c r="C45" s="514"/>
      <c r="D45" s="514"/>
      <c r="E45" s="514"/>
      <c r="F45" s="498"/>
      <c r="G45" s="498"/>
      <c r="H45" s="498"/>
      <c r="I45" s="498"/>
      <c r="J45" s="498"/>
      <c r="K45" s="498"/>
      <c r="L45" s="498"/>
      <c r="M45" s="498"/>
      <c r="N45" s="514"/>
      <c r="O45" s="514"/>
      <c r="P45" s="514"/>
      <c r="Q45" s="514"/>
      <c r="R45" s="498"/>
      <c r="S45" s="498"/>
      <c r="T45" s="498"/>
      <c r="U45" s="498"/>
      <c r="V45" s="498"/>
      <c r="W45" s="498"/>
      <c r="X45" s="498"/>
      <c r="Z45" s="515"/>
      <c r="AA45" s="515"/>
      <c r="AB45" s="515"/>
      <c r="AC45" s="515"/>
    </row>
    <row r="46" spans="1:29">
      <c r="A46" s="498"/>
      <c r="B46" s="514"/>
      <c r="C46" s="514"/>
      <c r="D46" s="514"/>
      <c r="E46" s="514"/>
      <c r="F46" s="498"/>
      <c r="G46" s="498"/>
      <c r="H46" s="498"/>
      <c r="I46" s="498"/>
      <c r="J46" s="498"/>
      <c r="K46" s="498"/>
      <c r="L46" s="498"/>
      <c r="M46" s="498"/>
      <c r="N46" s="514"/>
      <c r="O46" s="514"/>
      <c r="P46" s="514"/>
      <c r="Q46" s="514"/>
      <c r="R46" s="498"/>
      <c r="S46" s="498"/>
      <c r="T46" s="498"/>
      <c r="U46" s="498"/>
      <c r="V46" s="498"/>
      <c r="W46" s="498"/>
      <c r="X46" s="498"/>
      <c r="Z46" s="515"/>
      <c r="AA46" s="515"/>
      <c r="AB46" s="515"/>
      <c r="AC46" s="515"/>
    </row>
    <row r="47" spans="1:29">
      <c r="A47" s="498"/>
      <c r="B47" s="514"/>
      <c r="C47" s="514"/>
      <c r="D47" s="514"/>
      <c r="E47" s="514"/>
      <c r="F47" s="498"/>
      <c r="G47" s="498"/>
      <c r="H47" s="498"/>
      <c r="I47" s="498"/>
      <c r="J47" s="498"/>
      <c r="K47" s="498"/>
      <c r="L47" s="498"/>
      <c r="M47" s="498"/>
      <c r="N47" s="514"/>
      <c r="O47" s="514"/>
      <c r="P47" s="514"/>
      <c r="Q47" s="514"/>
      <c r="R47" s="498"/>
      <c r="S47" s="498"/>
      <c r="T47" s="498"/>
      <c r="U47" s="498"/>
      <c r="V47" s="498"/>
      <c r="W47" s="498"/>
      <c r="X47" s="498"/>
      <c r="Z47" s="515"/>
      <c r="AA47" s="515"/>
      <c r="AB47" s="515"/>
      <c r="AC47" s="515"/>
    </row>
    <row r="48" spans="1:29">
      <c r="A48" s="498"/>
      <c r="B48" s="514"/>
      <c r="C48" s="514"/>
      <c r="D48" s="514"/>
      <c r="E48" s="514"/>
      <c r="F48" s="498"/>
      <c r="G48" s="498"/>
      <c r="H48" s="498"/>
      <c r="I48" s="498"/>
      <c r="J48" s="498"/>
      <c r="K48" s="498"/>
      <c r="L48" s="498"/>
      <c r="M48" s="498"/>
      <c r="N48" s="514"/>
      <c r="O48" s="514"/>
      <c r="P48" s="514"/>
      <c r="Q48" s="514"/>
      <c r="R48" s="498"/>
      <c r="S48" s="498"/>
      <c r="T48" s="498"/>
      <c r="U48" s="498"/>
      <c r="V48" s="498"/>
      <c r="W48" s="498"/>
      <c r="X48" s="498"/>
      <c r="Z48" s="515"/>
      <c r="AA48" s="515"/>
      <c r="AB48" s="515"/>
      <c r="AC48" s="515"/>
    </row>
    <row r="49" spans="1:29">
      <c r="A49" s="498"/>
      <c r="B49" s="514"/>
      <c r="C49" s="514"/>
      <c r="D49" s="514"/>
      <c r="E49" s="514"/>
      <c r="F49" s="498"/>
      <c r="G49" s="498"/>
      <c r="H49" s="498"/>
      <c r="I49" s="498"/>
      <c r="J49" s="498"/>
      <c r="K49" s="498"/>
      <c r="L49" s="498"/>
      <c r="M49" s="498"/>
      <c r="N49" s="514"/>
      <c r="O49" s="514"/>
      <c r="P49" s="514"/>
      <c r="Q49" s="514"/>
      <c r="R49" s="498"/>
      <c r="S49" s="498"/>
      <c r="T49" s="498"/>
      <c r="U49" s="498"/>
      <c r="V49" s="498"/>
      <c r="W49" s="498"/>
      <c r="X49" s="498"/>
      <c r="Z49" s="515"/>
      <c r="AA49" s="515"/>
      <c r="AB49" s="515"/>
      <c r="AC49" s="515"/>
    </row>
    <row r="50" spans="1:29">
      <c r="A50" s="498"/>
      <c r="B50" s="514"/>
      <c r="C50" s="514"/>
      <c r="D50" s="514"/>
      <c r="E50" s="514"/>
      <c r="F50" s="498"/>
      <c r="G50" s="498"/>
      <c r="H50" s="498"/>
      <c r="I50" s="498"/>
      <c r="J50" s="498"/>
      <c r="K50" s="498"/>
      <c r="L50" s="498"/>
      <c r="M50" s="498"/>
      <c r="N50" s="514"/>
      <c r="O50" s="514"/>
      <c r="P50" s="514"/>
      <c r="Q50" s="514"/>
      <c r="R50" s="498"/>
      <c r="S50" s="498"/>
      <c r="T50" s="498"/>
      <c r="U50" s="498"/>
      <c r="V50" s="498"/>
      <c r="W50" s="498"/>
      <c r="X50" s="498"/>
      <c r="Z50" s="515"/>
      <c r="AA50" s="515"/>
      <c r="AB50" s="515"/>
      <c r="AC50" s="515"/>
    </row>
    <row r="51" spans="1:29">
      <c r="A51" s="498"/>
      <c r="B51" s="514"/>
      <c r="C51" s="514"/>
      <c r="D51" s="514"/>
      <c r="E51" s="514"/>
      <c r="F51" s="498"/>
      <c r="G51" s="498"/>
      <c r="H51" s="498"/>
      <c r="I51" s="498"/>
      <c r="J51" s="498"/>
      <c r="K51" s="498"/>
      <c r="L51" s="498"/>
      <c r="M51" s="498"/>
      <c r="N51" s="514"/>
      <c r="O51" s="514"/>
      <c r="P51" s="514"/>
      <c r="Q51" s="514"/>
      <c r="R51" s="498"/>
      <c r="S51" s="498"/>
      <c r="T51" s="498"/>
      <c r="U51" s="498"/>
      <c r="V51" s="498"/>
      <c r="W51" s="498"/>
      <c r="X51" s="498"/>
      <c r="Z51" s="515"/>
      <c r="AA51" s="515"/>
      <c r="AB51" s="515"/>
      <c r="AC51" s="515"/>
    </row>
    <row r="52" spans="1:29">
      <c r="A52" s="498"/>
      <c r="B52" s="514"/>
      <c r="C52" s="514"/>
      <c r="D52" s="514"/>
      <c r="E52" s="514"/>
      <c r="F52" s="498"/>
      <c r="G52" s="498"/>
      <c r="H52" s="498"/>
      <c r="I52" s="498"/>
      <c r="J52" s="498"/>
      <c r="K52" s="498"/>
      <c r="L52" s="498"/>
      <c r="M52" s="498"/>
      <c r="N52" s="514"/>
      <c r="O52" s="514"/>
      <c r="P52" s="514"/>
      <c r="Q52" s="514"/>
      <c r="R52" s="498"/>
      <c r="S52" s="498"/>
      <c r="T52" s="498"/>
      <c r="U52" s="498"/>
      <c r="V52" s="498"/>
      <c r="W52" s="498"/>
      <c r="X52" s="498"/>
      <c r="Z52" s="515"/>
      <c r="AA52" s="515"/>
      <c r="AB52" s="515"/>
      <c r="AC52" s="515"/>
    </row>
    <row r="53" spans="1:29">
      <c r="A53" s="498"/>
      <c r="B53" s="514"/>
      <c r="C53" s="514"/>
      <c r="D53" s="514"/>
      <c r="E53" s="514"/>
      <c r="F53" s="498"/>
      <c r="G53" s="498"/>
      <c r="H53" s="498"/>
      <c r="I53" s="498"/>
      <c r="J53" s="498"/>
      <c r="K53" s="498"/>
      <c r="L53" s="498"/>
      <c r="M53" s="498"/>
      <c r="N53" s="514"/>
      <c r="O53" s="514"/>
      <c r="P53" s="514"/>
      <c r="Q53" s="514"/>
      <c r="R53" s="498"/>
      <c r="S53" s="498"/>
      <c r="T53" s="498"/>
      <c r="U53" s="498"/>
      <c r="V53" s="498"/>
      <c r="W53" s="498"/>
      <c r="X53" s="498"/>
      <c r="Z53" s="515"/>
      <c r="AA53" s="515"/>
      <c r="AB53" s="515"/>
      <c r="AC53" s="515"/>
    </row>
    <row r="54" spans="1:29">
      <c r="A54" s="498"/>
      <c r="B54" s="514"/>
      <c r="C54" s="514"/>
      <c r="D54" s="514"/>
      <c r="E54" s="514"/>
      <c r="F54" s="498"/>
      <c r="G54" s="498"/>
      <c r="H54" s="498"/>
      <c r="I54" s="498"/>
      <c r="J54" s="498"/>
      <c r="K54" s="498"/>
      <c r="L54" s="498"/>
      <c r="M54" s="498"/>
      <c r="N54" s="514"/>
      <c r="O54" s="514"/>
      <c r="P54" s="514"/>
      <c r="Q54" s="514"/>
      <c r="R54" s="498"/>
      <c r="S54" s="498"/>
      <c r="T54" s="498"/>
      <c r="U54" s="498"/>
      <c r="V54" s="498"/>
      <c r="W54" s="498"/>
      <c r="X54" s="498"/>
      <c r="Z54" s="515"/>
      <c r="AA54" s="515"/>
      <c r="AB54" s="515"/>
      <c r="AC54" s="515"/>
    </row>
    <row r="55" spans="1:29">
      <c r="A55" s="498"/>
      <c r="B55" s="514"/>
      <c r="C55" s="514"/>
      <c r="D55" s="514"/>
      <c r="E55" s="514"/>
      <c r="F55" s="498"/>
      <c r="G55" s="498"/>
      <c r="H55" s="498"/>
      <c r="I55" s="498"/>
      <c r="J55" s="498"/>
      <c r="K55" s="498"/>
      <c r="L55" s="498"/>
      <c r="M55" s="498"/>
      <c r="N55" s="514"/>
      <c r="O55" s="514"/>
      <c r="P55" s="514"/>
      <c r="Q55" s="514"/>
      <c r="R55" s="498"/>
      <c r="S55" s="498"/>
      <c r="T55" s="498"/>
      <c r="U55" s="498"/>
      <c r="V55" s="498"/>
      <c r="W55" s="498"/>
      <c r="X55" s="498"/>
      <c r="Z55" s="515"/>
      <c r="AA55" s="515"/>
      <c r="AB55" s="515"/>
      <c r="AC55" s="515"/>
    </row>
    <row r="56" spans="1:29">
      <c r="A56" s="498"/>
      <c r="B56" s="514"/>
      <c r="C56" s="514"/>
      <c r="D56" s="514"/>
      <c r="E56" s="514"/>
      <c r="F56" s="498"/>
      <c r="G56" s="498"/>
      <c r="H56" s="498"/>
      <c r="I56" s="498"/>
      <c r="J56" s="498"/>
      <c r="K56" s="498"/>
      <c r="L56" s="498"/>
      <c r="M56" s="498"/>
      <c r="N56" s="514"/>
      <c r="O56" s="514"/>
      <c r="P56" s="514"/>
      <c r="Q56" s="514"/>
      <c r="R56" s="498"/>
      <c r="S56" s="498"/>
      <c r="T56" s="498"/>
      <c r="U56" s="498"/>
      <c r="V56" s="498"/>
      <c r="W56" s="498"/>
      <c r="X56" s="498"/>
      <c r="Z56" s="515"/>
      <c r="AA56" s="515"/>
      <c r="AB56" s="515"/>
      <c r="AC56" s="515"/>
    </row>
    <row r="57" spans="1:29">
      <c r="B57" s="515"/>
      <c r="C57" s="515"/>
      <c r="D57" s="515"/>
      <c r="E57" s="515"/>
      <c r="N57" s="515"/>
      <c r="O57" s="515"/>
      <c r="P57" s="515"/>
      <c r="Q57" s="515"/>
      <c r="Z57" s="515"/>
      <c r="AA57" s="515"/>
      <c r="AB57" s="515"/>
      <c r="AC57" s="515"/>
    </row>
    <row r="58" spans="1:29">
      <c r="B58" s="515"/>
      <c r="C58" s="515"/>
      <c r="D58" s="515"/>
      <c r="E58" s="515"/>
      <c r="N58" s="515"/>
      <c r="O58" s="515"/>
      <c r="P58" s="515"/>
      <c r="Q58" s="515"/>
      <c r="Z58" s="515"/>
      <c r="AA58" s="515"/>
      <c r="AB58" s="515"/>
      <c r="AC58" s="515"/>
    </row>
    <row r="59" spans="1:29">
      <c r="B59" s="515"/>
      <c r="C59" s="515"/>
      <c r="D59" s="515"/>
      <c r="E59" s="515"/>
      <c r="N59" s="515"/>
      <c r="O59" s="515"/>
      <c r="P59" s="515"/>
      <c r="Q59" s="515"/>
      <c r="Z59" s="515"/>
      <c r="AA59" s="515"/>
      <c r="AB59" s="515"/>
      <c r="AC59" s="515"/>
    </row>
    <row r="60" spans="1:29">
      <c r="B60" s="515"/>
      <c r="C60" s="515"/>
      <c r="D60" s="515"/>
      <c r="E60" s="515"/>
      <c r="N60" s="515"/>
      <c r="O60" s="515"/>
      <c r="P60" s="515"/>
      <c r="Q60" s="515"/>
      <c r="Z60" s="515"/>
      <c r="AA60" s="515"/>
      <c r="AB60" s="515"/>
      <c r="AC60" s="515"/>
    </row>
    <row r="61" spans="1:29">
      <c r="B61" s="515"/>
      <c r="C61" s="515"/>
      <c r="D61" s="515"/>
      <c r="E61" s="515"/>
      <c r="N61" s="515"/>
      <c r="O61" s="515"/>
      <c r="P61" s="515"/>
      <c r="Q61" s="515"/>
      <c r="Z61" s="515"/>
      <c r="AA61" s="515"/>
      <c r="AB61" s="515"/>
      <c r="AC61" s="515"/>
    </row>
  </sheetData>
  <mergeCells count="2">
    <mergeCell ref="B4:C4"/>
    <mergeCell ref="A18:A19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36"/>
  <sheetViews>
    <sheetView zoomScaleNormal="100" workbookViewId="0">
      <selection activeCell="G27" sqref="G27"/>
    </sheetView>
  </sheetViews>
  <sheetFormatPr baseColWidth="10" defaultRowHeight="15"/>
  <cols>
    <col min="1" max="1" width="15" style="499" customWidth="1"/>
    <col min="2" max="4" width="14.83203125" style="499" customWidth="1"/>
    <col min="5" max="5" width="10" style="499" customWidth="1"/>
    <col min="6" max="9" width="14.83203125" style="499" customWidth="1"/>
    <col min="10" max="11" width="12" style="499"/>
    <col min="30" max="30" width="16.5" bestFit="1" customWidth="1"/>
    <col min="62" max="16384" width="12" style="499"/>
  </cols>
  <sheetData>
    <row r="1" spans="1:61">
      <c r="A1" s="25" t="s">
        <v>363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37"/>
      <c r="M1" s="37"/>
      <c r="N1" s="37"/>
      <c r="O1" s="37"/>
      <c r="P1" s="37"/>
      <c r="Q1" s="37"/>
      <c r="R1" s="37"/>
      <c r="S1" s="37"/>
      <c r="T1" s="37"/>
    </row>
    <row r="2" spans="1:61">
      <c r="A2" s="158" t="s">
        <v>328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9"/>
      <c r="AA2" s="499"/>
      <c r="AB2" s="499"/>
      <c r="AC2" s="499"/>
      <c r="AD2" s="499"/>
      <c r="AE2" s="499"/>
      <c r="AF2" s="499"/>
      <c r="AG2" s="499"/>
      <c r="AH2" s="499"/>
      <c r="AI2" s="499"/>
      <c r="AJ2" s="499"/>
      <c r="AK2" s="499"/>
      <c r="AL2" s="499"/>
      <c r="AM2" s="499"/>
      <c r="AN2" s="499"/>
      <c r="AO2" s="499"/>
      <c r="AP2" s="499"/>
      <c r="AQ2" s="499"/>
      <c r="AR2" s="499"/>
      <c r="AS2" s="499"/>
      <c r="AT2" s="499"/>
      <c r="AU2" s="499"/>
      <c r="AV2" s="499"/>
      <c r="AW2" s="499"/>
      <c r="AX2" s="499"/>
      <c r="AY2" s="499"/>
      <c r="AZ2" s="499"/>
      <c r="BA2" s="499"/>
      <c r="BB2" s="499"/>
      <c r="BC2" s="499"/>
      <c r="BD2" s="499"/>
      <c r="BE2" s="499"/>
      <c r="BF2" s="499"/>
      <c r="BG2" s="499"/>
      <c r="BH2" s="499"/>
      <c r="BI2" s="499"/>
    </row>
    <row r="3" spans="1:61">
      <c r="A3" s="25" t="s">
        <v>356</v>
      </c>
      <c r="B3" s="498"/>
      <c r="C3" s="498"/>
      <c r="D3" s="498"/>
      <c r="E3" s="498"/>
      <c r="F3" s="498"/>
      <c r="G3" s="498"/>
      <c r="H3" s="498"/>
      <c r="I3" s="498"/>
      <c r="K3" s="38" t="s">
        <v>364</v>
      </c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9"/>
      <c r="AA3" s="499"/>
      <c r="AB3" s="499"/>
      <c r="AC3" s="499"/>
      <c r="AD3" s="499"/>
      <c r="AE3" s="499"/>
      <c r="AF3" s="499"/>
      <c r="AG3" s="499"/>
      <c r="AH3" s="499"/>
      <c r="AI3" s="499"/>
      <c r="AJ3" s="499"/>
      <c r="AK3" s="499"/>
      <c r="AL3" s="499"/>
      <c r="AM3" s="499"/>
      <c r="AN3" s="499"/>
      <c r="AO3" s="499"/>
      <c r="AP3" s="499"/>
      <c r="AQ3" s="499"/>
      <c r="AR3" s="499"/>
      <c r="AS3" s="499"/>
      <c r="AT3" s="499"/>
      <c r="AU3" s="499"/>
      <c r="AV3" s="499"/>
      <c r="AW3" s="499"/>
      <c r="AX3" s="499"/>
      <c r="AY3" s="499"/>
      <c r="AZ3" s="499"/>
      <c r="BA3" s="499"/>
      <c r="BB3" s="499"/>
      <c r="BC3" s="499"/>
      <c r="BD3" s="499"/>
      <c r="BE3" s="499"/>
      <c r="BF3" s="499"/>
      <c r="BG3" s="499"/>
      <c r="BH3" s="499"/>
      <c r="BI3" s="499"/>
    </row>
    <row r="4" spans="1:61">
      <c r="A4" s="498"/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  <c r="Y4" s="498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</row>
    <row r="5" spans="1:61">
      <c r="A5" s="771" t="s">
        <v>365</v>
      </c>
      <c r="B5" s="771"/>
      <c r="C5" s="771"/>
      <c r="D5" s="771"/>
      <c r="E5" s="500"/>
      <c r="F5" s="771" t="s">
        <v>366</v>
      </c>
      <c r="G5" s="771"/>
      <c r="H5" s="771"/>
      <c r="I5" s="771"/>
      <c r="J5" s="498"/>
      <c r="K5" s="498"/>
      <c r="L5" s="498"/>
      <c r="M5" s="498"/>
      <c r="N5" s="498"/>
      <c r="O5" s="498"/>
      <c r="P5" s="498"/>
      <c r="Q5" s="498"/>
      <c r="R5" s="498"/>
      <c r="S5" s="498"/>
      <c r="T5" s="498"/>
      <c r="U5" s="498"/>
      <c r="V5" s="498"/>
      <c r="W5" s="498"/>
      <c r="X5" s="498"/>
      <c r="Y5" s="498"/>
      <c r="Z5" s="499"/>
      <c r="AA5" s="499"/>
      <c r="AB5" s="499"/>
      <c r="AC5" s="499"/>
      <c r="AD5" s="499"/>
      <c r="AE5" s="499"/>
      <c r="AF5" s="499"/>
      <c r="AG5" s="499"/>
      <c r="AH5" s="499"/>
      <c r="AI5" s="499"/>
      <c r="AJ5" s="499"/>
      <c r="AK5" s="499"/>
      <c r="AL5" s="499"/>
      <c r="AM5" s="499"/>
      <c r="AN5" s="499"/>
      <c r="AO5" s="499"/>
      <c r="AP5" s="499"/>
      <c r="AQ5" s="499"/>
      <c r="AR5" s="499"/>
      <c r="AS5" s="499"/>
      <c r="AT5" s="499"/>
      <c r="AU5" s="499"/>
      <c r="AV5" s="499"/>
      <c r="AW5" s="499"/>
      <c r="AX5" s="499"/>
      <c r="AY5" s="499"/>
      <c r="AZ5" s="499"/>
      <c r="BA5" s="499"/>
      <c r="BB5" s="499"/>
      <c r="BC5" s="499"/>
      <c r="BD5" s="499"/>
      <c r="BE5" s="499"/>
      <c r="BF5" s="499"/>
      <c r="BG5" s="499"/>
      <c r="BH5" s="499"/>
      <c r="BI5" s="499"/>
    </row>
    <row r="6" spans="1:61">
      <c r="A6" s="502" t="s">
        <v>367</v>
      </c>
      <c r="B6" s="516" t="s">
        <v>368</v>
      </c>
      <c r="C6" s="502" t="s">
        <v>369</v>
      </c>
      <c r="D6" s="502" t="s">
        <v>370</v>
      </c>
      <c r="E6" s="517"/>
      <c r="F6" s="502" t="s">
        <v>367</v>
      </c>
      <c r="G6" s="516" t="s">
        <v>371</v>
      </c>
      <c r="H6" s="502" t="s">
        <v>372</v>
      </c>
      <c r="I6" s="502" t="s">
        <v>373</v>
      </c>
      <c r="J6" s="498"/>
      <c r="K6" s="498"/>
      <c r="L6" s="498"/>
      <c r="M6" s="498"/>
      <c r="N6" s="498"/>
      <c r="O6" s="498"/>
      <c r="P6" s="498"/>
      <c r="Q6" s="498"/>
      <c r="R6" s="498"/>
      <c r="S6" s="498"/>
      <c r="T6" s="498"/>
      <c r="U6" s="498"/>
      <c r="V6" s="498"/>
      <c r="W6" s="498"/>
      <c r="X6" s="498"/>
      <c r="Y6" s="498"/>
      <c r="Z6" s="499"/>
      <c r="AA6" s="499"/>
      <c r="AB6" s="499"/>
      <c r="AC6" s="499"/>
      <c r="AD6" s="499"/>
      <c r="AE6" s="499"/>
      <c r="AF6" s="499"/>
      <c r="AG6" s="499"/>
      <c r="AH6" s="499"/>
      <c r="AI6" s="499"/>
      <c r="AJ6" s="499"/>
      <c r="AK6" s="499"/>
      <c r="AL6" s="499"/>
      <c r="AM6" s="499"/>
      <c r="AN6" s="499"/>
      <c r="AO6" s="499"/>
      <c r="AP6" s="499"/>
      <c r="AQ6" s="499"/>
      <c r="AR6" s="499"/>
      <c r="AS6" s="499"/>
      <c r="AT6" s="499"/>
      <c r="AU6" s="499"/>
      <c r="AV6" s="499"/>
      <c r="AW6" s="499"/>
      <c r="AX6" s="499"/>
      <c r="AY6" s="499"/>
      <c r="AZ6" s="499"/>
      <c r="BA6" s="499"/>
      <c r="BB6" s="499"/>
      <c r="BC6" s="499"/>
      <c r="BD6" s="499"/>
      <c r="BE6" s="499"/>
      <c r="BF6" s="499"/>
      <c r="BG6" s="499"/>
      <c r="BH6" s="499"/>
      <c r="BI6" s="499"/>
    </row>
    <row r="7" spans="1:61">
      <c r="A7" s="518">
        <v>2014</v>
      </c>
      <c r="B7" s="519">
        <v>4.3936083396951542E-2</v>
      </c>
      <c r="C7" s="519">
        <v>4.3936083396951542E-2</v>
      </c>
      <c r="D7" s="519">
        <v>4.3936083396951542E-2</v>
      </c>
      <c r="E7" s="517"/>
      <c r="F7" s="518">
        <v>2014</v>
      </c>
      <c r="G7" s="519">
        <v>3.6600000000000001E-2</v>
      </c>
      <c r="H7" s="519">
        <v>3.6600000000000001E-2</v>
      </c>
      <c r="I7" s="519">
        <v>3.6600000000000001E-2</v>
      </c>
      <c r="J7" s="498"/>
      <c r="K7" s="498"/>
      <c r="L7" s="498"/>
      <c r="M7" s="498"/>
      <c r="N7" s="498"/>
      <c r="O7" s="498"/>
      <c r="P7" s="498"/>
      <c r="Q7" s="498"/>
      <c r="R7" s="498"/>
      <c r="S7" s="498"/>
      <c r="T7" s="498"/>
      <c r="U7" s="498"/>
      <c r="V7" s="498"/>
      <c r="W7" s="498"/>
      <c r="X7" s="498"/>
      <c r="Y7" s="498"/>
      <c r="Z7" s="499"/>
      <c r="AA7" s="499"/>
      <c r="AB7" s="499"/>
      <c r="AC7" s="499"/>
      <c r="AD7" s="499"/>
      <c r="AE7" s="499"/>
      <c r="AF7" s="499"/>
      <c r="AG7" s="499"/>
      <c r="AH7" s="499"/>
      <c r="AI7" s="499"/>
      <c r="AJ7" s="499"/>
      <c r="AK7" s="499"/>
      <c r="AL7" s="499"/>
      <c r="AM7" s="499"/>
      <c r="AN7" s="499"/>
      <c r="AO7" s="499"/>
      <c r="AP7" s="499"/>
      <c r="AQ7" s="499"/>
      <c r="AR7" s="499"/>
      <c r="AS7" s="499"/>
      <c r="AT7" s="499"/>
      <c r="AU7" s="499"/>
      <c r="AV7" s="499"/>
      <c r="AW7" s="499"/>
      <c r="AX7" s="499"/>
      <c r="AY7" s="499"/>
      <c r="AZ7" s="499"/>
      <c r="BA7" s="499"/>
      <c r="BB7" s="499"/>
      <c r="BC7" s="499"/>
      <c r="BD7" s="499"/>
      <c r="BE7" s="499"/>
      <c r="BF7" s="499"/>
      <c r="BG7" s="499"/>
      <c r="BH7" s="499"/>
      <c r="BI7" s="499"/>
    </row>
    <row r="8" spans="1:61">
      <c r="A8" s="518">
        <v>2015</v>
      </c>
      <c r="B8" s="519">
        <v>3.0520165732996096E-2</v>
      </c>
      <c r="C8" s="519">
        <v>3.0520165732996096E-2</v>
      </c>
      <c r="D8" s="519">
        <v>3.0520165732996096E-2</v>
      </c>
      <c r="E8" s="517"/>
      <c r="F8" s="518">
        <v>2015</v>
      </c>
      <c r="G8" s="519">
        <v>6.7699999999999996E-2</v>
      </c>
      <c r="H8" s="519">
        <v>6.7699999999999996E-2</v>
      </c>
      <c r="I8" s="519">
        <v>6.7699999999999996E-2</v>
      </c>
      <c r="J8" s="498"/>
      <c r="K8" s="498"/>
      <c r="L8" s="498"/>
      <c r="M8" s="498"/>
      <c r="N8" s="498"/>
      <c r="O8" s="498"/>
      <c r="P8" s="498"/>
      <c r="Q8" s="498"/>
      <c r="R8" s="498"/>
      <c r="S8" s="498"/>
      <c r="T8" s="498"/>
      <c r="U8" s="498"/>
      <c r="V8" s="498"/>
      <c r="W8" s="498"/>
      <c r="X8" s="498"/>
      <c r="Y8" s="498"/>
      <c r="Z8" s="499"/>
      <c r="AA8" s="499"/>
      <c r="AB8" s="499"/>
      <c r="AC8" s="499"/>
      <c r="AD8" s="499"/>
      <c r="AE8" s="499"/>
      <c r="AF8" s="499"/>
      <c r="AG8" s="499"/>
      <c r="AH8" s="499"/>
      <c r="AI8" s="499"/>
      <c r="AJ8" s="499"/>
      <c r="AK8" s="499"/>
      <c r="AL8" s="499"/>
      <c r="AM8" s="499"/>
      <c r="AN8" s="499"/>
      <c r="AO8" s="499"/>
      <c r="AP8" s="499"/>
      <c r="AQ8" s="499"/>
      <c r="AR8" s="499"/>
      <c r="AS8" s="499"/>
      <c r="AT8" s="499"/>
      <c r="AU8" s="499"/>
      <c r="AV8" s="499"/>
      <c r="AW8" s="499"/>
      <c r="AX8" s="499"/>
      <c r="AY8" s="499"/>
      <c r="AZ8" s="499"/>
      <c r="BA8" s="499"/>
      <c r="BB8" s="499"/>
      <c r="BC8" s="499"/>
      <c r="BD8" s="499"/>
      <c r="BE8" s="499"/>
      <c r="BF8" s="499"/>
      <c r="BG8" s="499"/>
      <c r="BH8" s="499"/>
      <c r="BI8" s="499"/>
    </row>
    <row r="9" spans="1:61">
      <c r="A9" s="518">
        <v>2016</v>
      </c>
      <c r="B9" s="519">
        <v>2.0430597332389722E-2</v>
      </c>
      <c r="C9" s="519">
        <v>2.0430597332389722E-2</v>
      </c>
      <c r="D9" s="519">
        <v>2.0430597332389722E-2</v>
      </c>
      <c r="E9" s="517"/>
      <c r="F9" s="518">
        <v>2016</v>
      </c>
      <c r="G9" s="519">
        <v>5.7500000000000002E-2</v>
      </c>
      <c r="H9" s="519">
        <v>5.7500000000000002E-2</v>
      </c>
      <c r="I9" s="519">
        <v>5.7500000000000002E-2</v>
      </c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8"/>
      <c r="Z9" s="499"/>
      <c r="AA9" s="499"/>
      <c r="AB9" s="499"/>
      <c r="AC9" s="499"/>
      <c r="AD9" s="499"/>
      <c r="AE9" s="499"/>
      <c r="AF9" s="499"/>
      <c r="AG9" s="499"/>
      <c r="AH9" s="499"/>
      <c r="AI9" s="499"/>
      <c r="AJ9" s="499"/>
      <c r="AK9" s="499"/>
      <c r="AL9" s="499"/>
      <c r="AM9" s="499"/>
      <c r="AN9" s="499"/>
      <c r="AO9" s="499"/>
      <c r="AP9" s="499"/>
      <c r="AQ9" s="499"/>
      <c r="AR9" s="499"/>
      <c r="AS9" s="499"/>
      <c r="AT9" s="499"/>
      <c r="AU9" s="499"/>
      <c r="AV9" s="499"/>
      <c r="AW9" s="499"/>
      <c r="AX9" s="499"/>
      <c r="AY9" s="499"/>
      <c r="AZ9" s="499"/>
      <c r="BA9" s="499"/>
      <c r="BB9" s="499"/>
      <c r="BC9" s="499"/>
      <c r="BD9" s="499"/>
      <c r="BE9" s="499"/>
      <c r="BF9" s="499"/>
      <c r="BG9" s="499"/>
      <c r="BH9" s="499"/>
      <c r="BI9" s="499"/>
    </row>
    <row r="10" spans="1:61">
      <c r="A10" s="518">
        <v>2017</v>
      </c>
      <c r="B10" s="519">
        <v>1.7680717779958499E-2</v>
      </c>
      <c r="C10" s="519">
        <v>1.7680717779958499E-2</v>
      </c>
      <c r="D10" s="519">
        <v>1.7680717779958499E-2</v>
      </c>
      <c r="E10" s="517"/>
      <c r="F10" s="518">
        <v>2017</v>
      </c>
      <c r="G10" s="519">
        <v>4.0886216500533298E-2</v>
      </c>
      <c r="H10" s="519">
        <v>4.0886216500533298E-2</v>
      </c>
      <c r="I10" s="519">
        <v>4.0886216500533298E-2</v>
      </c>
      <c r="J10" s="498"/>
      <c r="K10" s="498"/>
      <c r="L10" s="498"/>
      <c r="M10" s="498"/>
      <c r="N10" s="498"/>
      <c r="O10" s="498"/>
      <c r="P10" s="498"/>
      <c r="Q10" s="498"/>
      <c r="R10" s="498"/>
      <c r="S10" s="498"/>
      <c r="T10" s="498"/>
      <c r="U10" s="498"/>
      <c r="V10" s="498"/>
      <c r="W10" s="498"/>
      <c r="X10" s="498"/>
      <c r="Y10" s="498"/>
      <c r="Z10" s="499"/>
      <c r="AA10" s="499"/>
      <c r="AB10" s="499"/>
      <c r="AC10" s="499"/>
      <c r="AD10" s="499"/>
      <c r="AE10" s="499"/>
      <c r="AF10" s="499"/>
      <c r="AG10" s="499"/>
      <c r="AH10" s="499"/>
      <c r="AI10" s="499"/>
      <c r="AJ10" s="499"/>
      <c r="AK10" s="499"/>
      <c r="AL10" s="499"/>
      <c r="AM10" s="499"/>
      <c r="AN10" s="499"/>
      <c r="AO10" s="499"/>
      <c r="AP10" s="499"/>
      <c r="AQ10" s="499"/>
      <c r="AR10" s="499"/>
      <c r="AS10" s="499"/>
      <c r="AT10" s="499"/>
      <c r="AU10" s="499"/>
      <c r="AV10" s="499"/>
      <c r="AW10" s="499"/>
      <c r="AX10" s="499"/>
      <c r="AY10" s="499"/>
      <c r="AZ10" s="499"/>
      <c r="BA10" s="499"/>
      <c r="BB10" s="499"/>
      <c r="BC10" s="499"/>
      <c r="BD10" s="499"/>
      <c r="BE10" s="499"/>
      <c r="BF10" s="499"/>
      <c r="BG10" s="499"/>
      <c r="BH10" s="499"/>
      <c r="BI10" s="499"/>
    </row>
    <row r="11" spans="1:61">
      <c r="A11" s="518">
        <v>2018</v>
      </c>
      <c r="B11" s="519">
        <v>1.4999999999999999E-2</v>
      </c>
      <c r="C11" s="519">
        <v>3.0799999999999998E-2</v>
      </c>
      <c r="D11" s="520">
        <v>2.8000000000000001E-2</v>
      </c>
      <c r="E11" s="517"/>
      <c r="F11" s="518">
        <v>2018</v>
      </c>
      <c r="G11" s="519">
        <v>4.0617637252916783E-2</v>
      </c>
      <c r="H11" s="520">
        <v>3.7951861277483623E-2</v>
      </c>
      <c r="I11" s="520">
        <v>3.0449900714760281E-2</v>
      </c>
      <c r="J11" s="498"/>
      <c r="K11" s="498"/>
      <c r="L11" s="498"/>
      <c r="M11" s="498"/>
      <c r="N11" s="498"/>
      <c r="O11" s="498"/>
      <c r="P11" s="498"/>
      <c r="Q11" s="498"/>
      <c r="R11" s="498"/>
      <c r="S11" s="498"/>
      <c r="T11" s="498"/>
      <c r="U11" s="498"/>
      <c r="V11" s="498"/>
      <c r="W11" s="498"/>
      <c r="X11" s="498"/>
      <c r="Y11" s="498"/>
      <c r="Z11" s="499"/>
      <c r="AA11" s="499"/>
      <c r="AB11" s="499"/>
      <c r="AC11" s="499"/>
      <c r="AD11" s="499"/>
      <c r="AE11" s="499"/>
      <c r="AF11" s="499"/>
      <c r="AG11" s="499"/>
      <c r="AH11" s="499"/>
      <c r="AI11" s="499"/>
      <c r="AJ11" s="499"/>
      <c r="AK11" s="499"/>
      <c r="AL11" s="499"/>
      <c r="AM11" s="499"/>
      <c r="AN11" s="499"/>
      <c r="AO11" s="499"/>
      <c r="AP11" s="499"/>
      <c r="AQ11" s="499"/>
      <c r="AR11" s="499"/>
      <c r="AS11" s="499"/>
      <c r="AT11" s="499"/>
      <c r="AU11" s="499"/>
      <c r="AV11" s="499"/>
      <c r="AW11" s="499"/>
      <c r="AX11" s="499"/>
      <c r="AY11" s="499"/>
      <c r="AZ11" s="499"/>
      <c r="BA11" s="499"/>
      <c r="BB11" s="499"/>
      <c r="BC11" s="499"/>
      <c r="BD11" s="499"/>
      <c r="BE11" s="499"/>
      <c r="BF11" s="499"/>
      <c r="BG11" s="499"/>
      <c r="BH11" s="499"/>
      <c r="BI11" s="499"/>
    </row>
    <row r="12" spans="1:61">
      <c r="A12" s="518">
        <v>2019</v>
      </c>
      <c r="B12" s="519">
        <v>1.7000000000000001E-2</v>
      </c>
      <c r="C12" s="519">
        <v>2.1000000000000001E-2</v>
      </c>
      <c r="D12" s="520">
        <v>3.4000000000000002E-2</v>
      </c>
      <c r="E12" s="517"/>
      <c r="F12" s="518">
        <v>2019</v>
      </c>
      <c r="G12" s="519">
        <v>3.7670676609578901E-2</v>
      </c>
      <c r="H12" s="520">
        <v>3.6497363308354069E-2</v>
      </c>
      <c r="I12" s="520">
        <v>2.7182620503067634E-2</v>
      </c>
      <c r="J12" s="498"/>
      <c r="K12" s="498"/>
      <c r="L12" s="498"/>
      <c r="M12" s="498"/>
      <c r="N12" s="498"/>
      <c r="O12" s="498"/>
      <c r="P12" s="498"/>
      <c r="Q12" s="498"/>
      <c r="R12" s="498"/>
      <c r="S12" s="498"/>
      <c r="T12" s="498"/>
      <c r="U12" s="498"/>
      <c r="V12" s="498"/>
      <c r="W12" s="498"/>
      <c r="X12" s="498"/>
      <c r="Y12" s="498"/>
      <c r="Z12" s="499"/>
      <c r="AA12" s="499"/>
      <c r="AB12" s="499"/>
      <c r="AC12" s="499"/>
      <c r="AD12" s="499"/>
      <c r="AE12" s="499"/>
      <c r="AF12" s="499"/>
      <c r="AG12" s="499"/>
      <c r="AH12" s="499"/>
      <c r="AI12" s="499"/>
      <c r="AJ12" s="499"/>
      <c r="AK12" s="499"/>
      <c r="AL12" s="499"/>
      <c r="AM12" s="499"/>
      <c r="AN12" s="499"/>
      <c r="AO12" s="499"/>
      <c r="AP12" s="499"/>
      <c r="AQ12" s="499"/>
      <c r="AR12" s="499"/>
      <c r="AS12" s="499"/>
      <c r="AT12" s="499"/>
      <c r="AU12" s="499"/>
      <c r="AV12" s="499"/>
      <c r="AW12" s="499"/>
      <c r="AX12" s="499"/>
      <c r="AY12" s="499"/>
      <c r="AZ12" s="499"/>
      <c r="BA12" s="499"/>
      <c r="BB12" s="499"/>
      <c r="BC12" s="499"/>
      <c r="BD12" s="499"/>
      <c r="BE12" s="499"/>
      <c r="BF12" s="499"/>
      <c r="BG12" s="499"/>
      <c r="BH12" s="499"/>
      <c r="BI12" s="499"/>
    </row>
    <row r="13" spans="1:61">
      <c r="A13" s="518">
        <v>2020</v>
      </c>
      <c r="B13" s="519">
        <v>2.1000000000000001E-2</v>
      </c>
      <c r="C13" s="519">
        <v>2.5999999999999999E-2</v>
      </c>
      <c r="D13" s="520">
        <v>3.5000000000000003E-2</v>
      </c>
      <c r="E13" s="521"/>
      <c r="F13" s="518">
        <v>2020</v>
      </c>
      <c r="G13" s="519">
        <v>4.1975037442870455E-2</v>
      </c>
      <c r="H13" s="520">
        <v>3.5747757397242008E-2</v>
      </c>
      <c r="I13" s="520">
        <v>2.7204270511572703E-2</v>
      </c>
      <c r="J13" s="498"/>
      <c r="K13" s="498"/>
      <c r="L13" s="498"/>
      <c r="M13" s="498"/>
      <c r="N13" s="498"/>
      <c r="O13" s="498"/>
      <c r="P13" s="498"/>
      <c r="Q13" s="498"/>
      <c r="R13" s="498"/>
      <c r="S13" s="498"/>
      <c r="T13" s="498"/>
      <c r="U13" s="498"/>
      <c r="V13" s="498"/>
      <c r="W13" s="498"/>
      <c r="X13" s="498"/>
      <c r="Y13" s="498"/>
      <c r="Z13" s="499"/>
      <c r="AA13" s="499"/>
      <c r="AB13" s="499"/>
      <c r="AC13" s="499"/>
      <c r="AD13" s="499"/>
      <c r="AE13" s="499"/>
      <c r="AF13" s="499"/>
      <c r="AG13" s="499"/>
      <c r="AH13" s="499"/>
      <c r="AI13" s="499"/>
      <c r="AJ13" s="499"/>
      <c r="AK13" s="499"/>
      <c r="AL13" s="499"/>
      <c r="AM13" s="499"/>
      <c r="AN13" s="499"/>
      <c r="AO13" s="499"/>
      <c r="AP13" s="499"/>
      <c r="AQ13" s="499"/>
      <c r="AR13" s="499"/>
      <c r="AS13" s="499"/>
      <c r="AT13" s="499"/>
      <c r="AU13" s="499"/>
      <c r="AV13" s="499"/>
      <c r="AW13" s="499"/>
      <c r="AX13" s="499"/>
      <c r="AY13" s="499"/>
      <c r="AZ13" s="499"/>
      <c r="BA13" s="499"/>
      <c r="BB13" s="499"/>
      <c r="BC13" s="499"/>
      <c r="BD13" s="499"/>
      <c r="BE13" s="499"/>
      <c r="BF13" s="499"/>
      <c r="BG13" s="499"/>
      <c r="BH13" s="499"/>
      <c r="BI13" s="499"/>
    </row>
    <row r="14" spans="1:61">
      <c r="A14" s="518">
        <v>2021</v>
      </c>
      <c r="B14" s="519">
        <v>0.02</v>
      </c>
      <c r="C14" s="519">
        <v>2.8000000000000001E-2</v>
      </c>
      <c r="D14" s="520">
        <v>3.5999999999999997E-2</v>
      </c>
      <c r="E14" s="521"/>
      <c r="F14" s="518">
        <v>2021</v>
      </c>
      <c r="G14" s="519">
        <v>3.5882527564461864E-2</v>
      </c>
      <c r="H14" s="520">
        <v>3.5095656670113717E-2</v>
      </c>
      <c r="I14" s="520">
        <v>2.6957898183065154E-2</v>
      </c>
      <c r="J14" s="498"/>
      <c r="K14" s="498"/>
      <c r="L14" s="498"/>
      <c r="M14" s="498"/>
      <c r="N14" s="498"/>
      <c r="O14" s="498"/>
      <c r="P14" s="498"/>
      <c r="Q14" s="498"/>
      <c r="R14" s="498"/>
      <c r="S14" s="498"/>
      <c r="T14" s="498"/>
      <c r="U14" s="498"/>
      <c r="V14" s="498"/>
      <c r="W14" s="498"/>
      <c r="X14" s="498"/>
      <c r="Y14" s="498"/>
      <c r="Z14" s="499"/>
      <c r="AA14" s="499"/>
      <c r="AB14" s="499"/>
      <c r="AC14" s="499"/>
      <c r="AD14" s="499"/>
      <c r="AE14" s="499"/>
      <c r="AF14" s="499"/>
      <c r="AG14" s="499"/>
      <c r="AH14" s="499"/>
      <c r="AI14" s="499"/>
      <c r="AJ14" s="499"/>
      <c r="AK14" s="499"/>
      <c r="AL14" s="499"/>
      <c r="AM14" s="499"/>
      <c r="AN14" s="499"/>
      <c r="AO14" s="499"/>
      <c r="AP14" s="499"/>
      <c r="AQ14" s="499"/>
      <c r="AR14" s="499"/>
      <c r="AS14" s="499"/>
      <c r="AT14" s="499"/>
      <c r="AU14" s="499"/>
      <c r="AV14" s="499"/>
      <c r="AW14" s="499"/>
      <c r="AX14" s="499"/>
      <c r="AY14" s="499"/>
      <c r="AZ14" s="499"/>
      <c r="BA14" s="499"/>
      <c r="BB14" s="499"/>
      <c r="BC14" s="499"/>
      <c r="BD14" s="499"/>
      <c r="BE14" s="499"/>
      <c r="BF14" s="499"/>
      <c r="BG14" s="499"/>
      <c r="BH14" s="499"/>
      <c r="BI14" s="499"/>
    </row>
    <row r="15" spans="1:61">
      <c r="A15" s="518">
        <v>2022</v>
      </c>
      <c r="B15" s="519">
        <v>2.3E-2</v>
      </c>
      <c r="C15" s="519">
        <v>2.9000000000000001E-2</v>
      </c>
      <c r="D15" s="520">
        <v>3.5000000000000003E-2</v>
      </c>
      <c r="E15" s="521"/>
      <c r="F15" s="518">
        <v>2022</v>
      </c>
      <c r="G15" s="519">
        <v>3.6297971606686019E-2</v>
      </c>
      <c r="H15" s="520">
        <v>3.453012800499522E-2</v>
      </c>
      <c r="I15" s="520">
        <v>2.654482512436096E-2</v>
      </c>
      <c r="J15" s="498"/>
      <c r="K15" s="498"/>
      <c r="L15" s="498"/>
      <c r="M15" s="498"/>
      <c r="N15" s="498"/>
      <c r="O15" s="498"/>
      <c r="P15" s="498"/>
      <c r="Q15" s="498"/>
      <c r="R15" s="498"/>
      <c r="S15" s="498"/>
      <c r="T15" s="498"/>
      <c r="U15" s="498"/>
      <c r="V15" s="498"/>
      <c r="W15" s="498"/>
      <c r="X15" s="498"/>
      <c r="Y15" s="498"/>
      <c r="Z15" s="499"/>
      <c r="AA15" s="499"/>
      <c r="AB15" s="499"/>
      <c r="AC15" s="499"/>
      <c r="AD15" s="499"/>
      <c r="AE15" s="499"/>
      <c r="AF15" s="499"/>
      <c r="AG15" s="499"/>
      <c r="AH15" s="499"/>
      <c r="AI15" s="499"/>
      <c r="AJ15" s="499"/>
      <c r="AK15" s="499"/>
      <c r="AL15" s="499"/>
      <c r="AM15" s="499"/>
      <c r="AN15" s="499"/>
      <c r="AO15" s="499"/>
      <c r="AP15" s="499"/>
      <c r="AQ15" s="499"/>
      <c r="AR15" s="499"/>
      <c r="AS15" s="499"/>
      <c r="AT15" s="499"/>
      <c r="AU15" s="499"/>
      <c r="AV15" s="499"/>
      <c r="AW15" s="499"/>
      <c r="AX15" s="499"/>
      <c r="AY15" s="499"/>
      <c r="AZ15" s="499"/>
      <c r="BA15" s="499"/>
      <c r="BB15" s="499"/>
      <c r="BC15" s="499"/>
      <c r="BD15" s="499"/>
      <c r="BE15" s="499"/>
      <c r="BF15" s="499"/>
      <c r="BG15" s="499"/>
      <c r="BH15" s="499"/>
      <c r="BI15" s="499"/>
    </row>
    <row r="16" spans="1:61">
      <c r="A16" s="518">
        <v>2023</v>
      </c>
      <c r="B16" s="519">
        <v>2.5000000000000001E-2</v>
      </c>
      <c r="C16" s="519">
        <v>0.03</v>
      </c>
      <c r="D16" s="520">
        <v>3.5000000000000003E-2</v>
      </c>
      <c r="E16" s="521"/>
      <c r="F16" s="518">
        <v>2023</v>
      </c>
      <c r="G16" s="519">
        <v>3.738785985313875E-2</v>
      </c>
      <c r="H16" s="520">
        <v>3.4041525832930963E-2</v>
      </c>
      <c r="I16" s="520">
        <v>2.6038739520355403E-2</v>
      </c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  <c r="Y16" s="498"/>
      <c r="Z16" s="499"/>
      <c r="AA16" s="499"/>
      <c r="AB16" s="499"/>
      <c r="AC16" s="499"/>
      <c r="AD16" s="499"/>
      <c r="AE16" s="499"/>
      <c r="AF16" s="499"/>
      <c r="AG16" s="499"/>
      <c r="AH16" s="499"/>
      <c r="AI16" s="499"/>
      <c r="AJ16" s="499"/>
      <c r="AK16" s="499"/>
      <c r="AL16" s="499"/>
      <c r="AM16" s="499"/>
      <c r="AN16" s="499"/>
      <c r="AO16" s="499"/>
      <c r="AP16" s="499"/>
      <c r="AQ16" s="499"/>
      <c r="AR16" s="499"/>
      <c r="AS16" s="499"/>
      <c r="AT16" s="499"/>
      <c r="AU16" s="499"/>
      <c r="AV16" s="499"/>
      <c r="AW16" s="499"/>
      <c r="AX16" s="499"/>
      <c r="AY16" s="499"/>
      <c r="AZ16" s="499"/>
      <c r="BA16" s="499"/>
      <c r="BB16" s="499"/>
      <c r="BC16" s="499"/>
      <c r="BD16" s="499"/>
      <c r="BE16" s="499"/>
      <c r="BF16" s="499"/>
      <c r="BG16" s="499"/>
      <c r="BH16" s="499"/>
      <c r="BI16" s="499"/>
    </row>
    <row r="17" spans="1:61">
      <c r="A17" s="518">
        <v>2024</v>
      </c>
      <c r="B17" s="519">
        <v>2.5000000000000001E-2</v>
      </c>
      <c r="C17" s="519">
        <v>0.03</v>
      </c>
      <c r="D17" s="520">
        <v>3.5000000000000003E-2</v>
      </c>
      <c r="E17" s="521"/>
      <c r="F17" s="518">
        <v>2024</v>
      </c>
      <c r="G17" s="519">
        <v>3.6833317151214739E-2</v>
      </c>
      <c r="H17" s="520">
        <v>3.356292318468368E-2</v>
      </c>
      <c r="I17" s="520">
        <v>2.5488461156086162E-2</v>
      </c>
      <c r="J17" s="498"/>
      <c r="K17" s="498"/>
      <c r="L17" s="498"/>
      <c r="M17" s="498"/>
      <c r="N17" s="498"/>
      <c r="O17" s="498"/>
      <c r="P17" s="498"/>
      <c r="Q17" s="498"/>
      <c r="R17" s="498"/>
      <c r="S17" s="498"/>
      <c r="T17" s="498"/>
      <c r="U17" s="498"/>
      <c r="V17" s="498"/>
      <c r="W17" s="498"/>
      <c r="X17" s="498"/>
      <c r="Y17" s="498"/>
      <c r="Z17" s="499"/>
      <c r="AA17" s="499"/>
      <c r="AB17" s="499"/>
      <c r="AC17" s="499"/>
      <c r="AD17" s="499"/>
      <c r="AE17" s="499"/>
      <c r="AF17" s="499"/>
      <c r="AG17" s="499"/>
      <c r="AH17" s="499"/>
      <c r="AI17" s="499"/>
      <c r="AJ17" s="499"/>
      <c r="AK17" s="499"/>
      <c r="AL17" s="499"/>
      <c r="AM17" s="499"/>
      <c r="AN17" s="499"/>
      <c r="AO17" s="499"/>
      <c r="AP17" s="499"/>
      <c r="AQ17" s="499"/>
      <c r="AR17" s="499"/>
      <c r="AS17" s="499"/>
      <c r="AT17" s="499"/>
      <c r="AU17" s="499"/>
      <c r="AV17" s="499"/>
      <c r="AW17" s="499"/>
      <c r="AX17" s="499"/>
      <c r="AY17" s="499"/>
      <c r="AZ17" s="499"/>
      <c r="BA17" s="499"/>
      <c r="BB17" s="499"/>
      <c r="BC17" s="499"/>
      <c r="BD17" s="499"/>
      <c r="BE17" s="499"/>
      <c r="BF17" s="499"/>
      <c r="BG17" s="499"/>
      <c r="BH17" s="499"/>
      <c r="BI17" s="499"/>
    </row>
    <row r="18" spans="1:61">
      <c r="A18" s="518">
        <v>2025</v>
      </c>
      <c r="B18" s="519">
        <v>2.5000000000000001E-2</v>
      </c>
      <c r="C18" s="519">
        <v>0.03</v>
      </c>
      <c r="D18" s="520">
        <v>3.5000000000000003E-2</v>
      </c>
      <c r="E18" s="521"/>
      <c r="F18" s="518">
        <v>2025</v>
      </c>
      <c r="G18" s="519">
        <v>3.5881357156636984E-2</v>
      </c>
      <c r="H18" s="520">
        <v>3.309425650872555E-2</v>
      </c>
      <c r="I18" s="520">
        <v>2.4922470004126396E-2</v>
      </c>
      <c r="J18" s="498"/>
      <c r="K18" s="498"/>
      <c r="L18" s="498"/>
      <c r="M18" s="498"/>
      <c r="N18" s="498"/>
      <c r="O18" s="498"/>
      <c r="P18" s="498"/>
      <c r="Q18" s="498"/>
      <c r="R18" s="498"/>
      <c r="S18" s="498"/>
      <c r="T18" s="498"/>
      <c r="U18" s="498"/>
      <c r="V18" s="498"/>
      <c r="W18" s="498"/>
      <c r="X18" s="498"/>
      <c r="Y18" s="498"/>
      <c r="Z18" s="499"/>
      <c r="AA18" s="499"/>
      <c r="AB18" s="499"/>
      <c r="AC18" s="499"/>
      <c r="AD18" s="499"/>
      <c r="AE18" s="499"/>
      <c r="AF18" s="499"/>
      <c r="AG18" s="499"/>
      <c r="AH18" s="499"/>
      <c r="AI18" s="499"/>
      <c r="AJ18" s="499"/>
      <c r="AK18" s="499"/>
      <c r="AL18" s="499"/>
      <c r="AM18" s="499"/>
      <c r="AN18" s="499"/>
      <c r="AO18" s="499"/>
      <c r="AP18" s="499"/>
      <c r="AQ18" s="499"/>
      <c r="AR18" s="499"/>
      <c r="AS18" s="499"/>
      <c r="AT18" s="499"/>
      <c r="AU18" s="499"/>
      <c r="AV18" s="499"/>
      <c r="AW18" s="499"/>
      <c r="AX18" s="499"/>
      <c r="AY18" s="499"/>
      <c r="AZ18" s="499"/>
      <c r="BA18" s="499"/>
      <c r="BB18" s="499"/>
      <c r="BC18" s="499"/>
      <c r="BD18" s="499"/>
      <c r="BE18" s="499"/>
      <c r="BF18" s="499"/>
      <c r="BG18" s="499"/>
      <c r="BH18" s="499"/>
      <c r="BI18" s="499"/>
    </row>
    <row r="19" spans="1:61">
      <c r="A19" s="518">
        <v>2026</v>
      </c>
      <c r="B19" s="519">
        <v>2.5000000000000001E-2</v>
      </c>
      <c r="C19" s="519">
        <v>0.03</v>
      </c>
      <c r="D19" s="520">
        <v>3.5000000000000003E-2</v>
      </c>
      <c r="E19" s="521"/>
      <c r="F19" s="518">
        <v>2026</v>
      </c>
      <c r="G19" s="519">
        <v>3.5930844331681921E-2</v>
      </c>
      <c r="H19" s="520">
        <v>3.2690100038266001E-2</v>
      </c>
      <c r="I19" s="520">
        <v>2.4357666455356419E-2</v>
      </c>
      <c r="J19" s="498"/>
      <c r="K19" s="498"/>
      <c r="L19" s="498"/>
      <c r="M19" s="498"/>
      <c r="N19" s="498"/>
      <c r="O19" s="498"/>
      <c r="P19" s="498"/>
      <c r="Q19" s="498"/>
      <c r="R19" s="498"/>
      <c r="S19" s="498"/>
      <c r="T19" s="498"/>
      <c r="U19" s="498"/>
      <c r="V19" s="498"/>
      <c r="W19" s="498"/>
      <c r="X19" s="498"/>
      <c r="Y19" s="498"/>
      <c r="Z19" s="499"/>
      <c r="AA19" s="499"/>
      <c r="AB19" s="499"/>
      <c r="AC19" s="499"/>
      <c r="AD19" s="499"/>
      <c r="AE19" s="499"/>
      <c r="AF19" s="499"/>
      <c r="AG19" s="499"/>
      <c r="AH19" s="499"/>
      <c r="AI19" s="499"/>
      <c r="AJ19" s="499"/>
      <c r="AK19" s="499"/>
      <c r="AL19" s="499"/>
      <c r="AM19" s="499"/>
      <c r="AN19" s="499"/>
      <c r="AO19" s="499"/>
      <c r="AP19" s="499"/>
      <c r="AQ19" s="499"/>
      <c r="AR19" s="499"/>
      <c r="AS19" s="499"/>
      <c r="AT19" s="499"/>
      <c r="AU19" s="499"/>
      <c r="AV19" s="499"/>
      <c r="AW19" s="499"/>
      <c r="AX19" s="499"/>
      <c r="AY19" s="499"/>
      <c r="AZ19" s="499"/>
      <c r="BA19" s="499"/>
      <c r="BB19" s="499"/>
      <c r="BC19" s="499"/>
      <c r="BD19" s="499"/>
      <c r="BE19" s="499"/>
      <c r="BF19" s="499"/>
      <c r="BG19" s="499"/>
      <c r="BH19" s="499"/>
      <c r="BI19" s="499"/>
    </row>
    <row r="20" spans="1:61">
      <c r="A20" s="518">
        <v>2027</v>
      </c>
      <c r="B20" s="519">
        <v>2.5000000000000001E-2</v>
      </c>
      <c r="C20" s="519">
        <v>0.03</v>
      </c>
      <c r="D20" s="520">
        <v>3.5000000000000003E-2</v>
      </c>
      <c r="E20" s="521"/>
      <c r="F20" s="518">
        <v>2027</v>
      </c>
      <c r="G20" s="519">
        <v>3.5781327547407926E-2</v>
      </c>
      <c r="H20" s="520">
        <v>3.2343443968027241E-2</v>
      </c>
      <c r="I20" s="520">
        <v>2.3804383752419778E-2</v>
      </c>
      <c r="J20" s="498"/>
      <c r="K20" s="498"/>
      <c r="L20" s="498"/>
      <c r="M20" s="498"/>
      <c r="N20" s="498"/>
      <c r="O20" s="498"/>
      <c r="P20" s="498"/>
      <c r="Q20" s="498"/>
      <c r="R20" s="498"/>
      <c r="S20" s="498"/>
      <c r="T20" s="498"/>
      <c r="U20" s="498"/>
      <c r="V20" s="498"/>
      <c r="W20" s="498"/>
      <c r="X20" s="498"/>
      <c r="Y20" s="498"/>
      <c r="Z20" s="499"/>
      <c r="AA20" s="499"/>
      <c r="AB20" s="499"/>
      <c r="AC20" s="499"/>
      <c r="AD20" s="499"/>
      <c r="AE20" s="499"/>
      <c r="AF20" s="499"/>
      <c r="AG20" s="499"/>
      <c r="AH20" s="499"/>
      <c r="AI20" s="499"/>
      <c r="AJ20" s="499"/>
      <c r="AK20" s="499"/>
      <c r="AL20" s="499"/>
      <c r="AM20" s="499"/>
      <c r="AN20" s="499"/>
      <c r="AO20" s="499"/>
      <c r="AP20" s="499"/>
      <c r="AQ20" s="499"/>
      <c r="AR20" s="499"/>
      <c r="AS20" s="499"/>
      <c r="AT20" s="499"/>
      <c r="AU20" s="499"/>
      <c r="AV20" s="499"/>
      <c r="AW20" s="499"/>
      <c r="AX20" s="499"/>
      <c r="AY20" s="499"/>
      <c r="AZ20" s="499"/>
      <c r="BA20" s="499"/>
      <c r="BB20" s="499"/>
      <c r="BC20" s="499"/>
      <c r="BD20" s="499"/>
      <c r="BE20" s="499"/>
      <c r="BF20" s="499"/>
      <c r="BG20" s="499"/>
      <c r="BH20" s="499"/>
      <c r="BI20" s="499"/>
    </row>
    <row r="21" spans="1:61">
      <c r="A21" s="518">
        <v>2028</v>
      </c>
      <c r="B21" s="519">
        <v>2.5000000000000001E-2</v>
      </c>
      <c r="C21" s="519">
        <v>0.03</v>
      </c>
      <c r="D21" s="520">
        <v>3.5000000000000003E-2</v>
      </c>
      <c r="E21" s="521"/>
      <c r="F21" s="518">
        <v>2028</v>
      </c>
      <c r="G21" s="519">
        <v>3.5524726024948716E-2</v>
      </c>
      <c r="H21" s="520">
        <v>3.1996718285304038E-2</v>
      </c>
      <c r="I21" s="520">
        <v>2.3266423509437528E-2</v>
      </c>
      <c r="J21" s="498"/>
      <c r="K21" s="498"/>
      <c r="L21" s="498"/>
      <c r="M21" s="498"/>
      <c r="N21" s="498"/>
      <c r="O21" s="498"/>
      <c r="P21" s="498"/>
      <c r="Q21" s="498"/>
      <c r="R21" s="498"/>
      <c r="S21" s="498"/>
      <c r="T21" s="498"/>
      <c r="U21" s="498"/>
      <c r="V21" s="498"/>
      <c r="W21" s="498"/>
      <c r="X21" s="498"/>
      <c r="Y21" s="498"/>
      <c r="Z21" s="499"/>
      <c r="AA21" s="499"/>
      <c r="AB21" s="499"/>
      <c r="AC21" s="499"/>
      <c r="AD21" s="499"/>
      <c r="AE21" s="499"/>
      <c r="AF21" s="499"/>
      <c r="AG21" s="499"/>
      <c r="AH21" s="499"/>
      <c r="AI21" s="499"/>
      <c r="AJ21" s="499"/>
      <c r="AK21" s="499"/>
      <c r="AL21" s="499"/>
      <c r="AM21" s="499"/>
      <c r="AN21" s="499"/>
      <c r="AO21" s="499"/>
      <c r="AP21" s="499"/>
      <c r="AQ21" s="499"/>
      <c r="AR21" s="499"/>
      <c r="AS21" s="499"/>
      <c r="AT21" s="499"/>
      <c r="AU21" s="499"/>
      <c r="AV21" s="499"/>
      <c r="AW21" s="499"/>
      <c r="AX21" s="499"/>
      <c r="AY21" s="499"/>
      <c r="AZ21" s="499"/>
      <c r="BA21" s="499"/>
      <c r="BB21" s="499"/>
      <c r="BC21" s="499"/>
      <c r="BD21" s="499"/>
      <c r="BE21" s="499"/>
      <c r="BF21" s="499"/>
      <c r="BG21" s="499"/>
      <c r="BH21" s="499"/>
      <c r="BI21" s="499"/>
    </row>
    <row r="22" spans="1:61">
      <c r="A22" s="518">
        <v>2029</v>
      </c>
      <c r="B22" s="519">
        <v>2.5000000000000001E-2</v>
      </c>
      <c r="C22" s="519">
        <v>0.03</v>
      </c>
      <c r="D22" s="520">
        <v>3.5000000000000003E-2</v>
      </c>
      <c r="E22" s="521"/>
      <c r="F22" s="518">
        <v>2029</v>
      </c>
      <c r="G22" s="519">
        <v>3.5452491284804433E-2</v>
      </c>
      <c r="H22" s="520">
        <v>3.170028818443793E-2</v>
      </c>
      <c r="I22" s="520">
        <v>2.2747632084163527E-2</v>
      </c>
      <c r="J22" s="498"/>
      <c r="K22" s="498"/>
      <c r="L22" s="498"/>
      <c r="M22" s="498"/>
      <c r="N22" s="498"/>
      <c r="O22" s="498"/>
      <c r="P22" s="498"/>
      <c r="Q22" s="498"/>
      <c r="R22" s="498"/>
      <c r="S22" s="498"/>
      <c r="T22" s="498"/>
      <c r="U22" s="498"/>
      <c r="V22" s="498"/>
      <c r="W22" s="498"/>
      <c r="X22" s="498"/>
      <c r="Y22" s="498"/>
      <c r="Z22" s="499"/>
      <c r="AA22" s="499"/>
      <c r="AB22" s="499"/>
      <c r="AC22" s="499"/>
      <c r="AD22" s="499"/>
      <c r="AE22" s="499"/>
      <c r="AF22" s="499"/>
      <c r="AG22" s="499"/>
      <c r="AH22" s="499"/>
      <c r="AI22" s="499"/>
      <c r="AJ22" s="499"/>
      <c r="AK22" s="499"/>
      <c r="AL22" s="499"/>
      <c r="AM22" s="499"/>
      <c r="AN22" s="499"/>
      <c r="AO22" s="499"/>
      <c r="AP22" s="499"/>
      <c r="AQ22" s="499"/>
      <c r="AR22" s="499"/>
      <c r="AS22" s="499"/>
      <c r="AT22" s="499"/>
      <c r="AU22" s="499"/>
      <c r="AV22" s="499"/>
      <c r="AW22" s="499"/>
      <c r="AX22" s="499"/>
      <c r="AY22" s="499"/>
      <c r="AZ22" s="499"/>
      <c r="BA22" s="499"/>
      <c r="BB22" s="499"/>
      <c r="BC22" s="499"/>
      <c r="BD22" s="499"/>
      <c r="BE22" s="499"/>
      <c r="BF22" s="499"/>
      <c r="BG22" s="499"/>
      <c r="BH22" s="499"/>
      <c r="BI22" s="499"/>
    </row>
    <row r="23" spans="1:61">
      <c r="A23" s="518">
        <v>2030</v>
      </c>
      <c r="B23" s="519">
        <v>2.5000000000000001E-2</v>
      </c>
      <c r="C23" s="519">
        <v>0.03</v>
      </c>
      <c r="D23" s="520">
        <v>3.5000000000000003E-2</v>
      </c>
      <c r="E23" s="521"/>
      <c r="F23" s="518">
        <v>2030</v>
      </c>
      <c r="G23" s="519">
        <v>3.5209041653296413E-2</v>
      </c>
      <c r="H23" s="520">
        <v>3.1448661144288126E-2</v>
      </c>
      <c r="I23" s="520">
        <v>2.5917938295220155E-2</v>
      </c>
      <c r="J23" s="498"/>
      <c r="K23" s="498"/>
      <c r="L23" s="498"/>
      <c r="M23" s="498"/>
      <c r="N23" s="498"/>
      <c r="O23" s="498"/>
      <c r="P23" s="498"/>
      <c r="Q23" s="498"/>
      <c r="R23" s="498"/>
      <c r="S23" s="498"/>
      <c r="T23" s="498"/>
      <c r="U23" s="498"/>
      <c r="V23" s="498"/>
      <c r="W23" s="498"/>
      <c r="X23" s="498"/>
      <c r="Y23" s="498"/>
      <c r="Z23" s="499"/>
      <c r="AA23" s="499"/>
      <c r="AB23" s="499"/>
      <c r="AC23" s="499"/>
      <c r="AD23" s="499"/>
      <c r="AE23" s="499"/>
      <c r="AF23" s="499"/>
      <c r="AG23" s="499"/>
      <c r="AH23" s="499"/>
      <c r="AI23" s="499"/>
      <c r="AJ23" s="499"/>
      <c r="AK23" s="499"/>
      <c r="AL23" s="499"/>
      <c r="AM23" s="499"/>
      <c r="AN23" s="499"/>
      <c r="AO23" s="499"/>
      <c r="AP23" s="499"/>
      <c r="AQ23" s="499"/>
      <c r="AR23" s="499"/>
      <c r="AS23" s="499"/>
      <c r="AT23" s="499"/>
      <c r="AU23" s="499"/>
      <c r="AV23" s="499"/>
      <c r="AW23" s="499"/>
      <c r="AX23" s="499"/>
      <c r="AY23" s="499"/>
      <c r="AZ23" s="499"/>
      <c r="BA23" s="499"/>
      <c r="BB23" s="499"/>
      <c r="BC23" s="499"/>
      <c r="BD23" s="499"/>
      <c r="BE23" s="499"/>
      <c r="BF23" s="499"/>
      <c r="BG23" s="499"/>
      <c r="BH23" s="499"/>
      <c r="BI23" s="499"/>
    </row>
    <row r="24" spans="1:61">
      <c r="A24" s="518">
        <v>2031</v>
      </c>
      <c r="B24" s="519">
        <v>2.5000000000000001E-2</v>
      </c>
      <c r="C24" s="519">
        <v>0.03</v>
      </c>
      <c r="D24" s="520">
        <v>3.5000000000000003E-2</v>
      </c>
      <c r="E24" s="521"/>
      <c r="F24" s="518">
        <v>2031</v>
      </c>
      <c r="G24" s="519">
        <v>3.5096068165589411E-2</v>
      </c>
      <c r="H24" s="520">
        <v>3.1190176028388805E-2</v>
      </c>
      <c r="I24" s="520">
        <v>2.5510655181110398E-2</v>
      </c>
      <c r="J24" s="498"/>
      <c r="K24" s="498"/>
      <c r="L24" s="498"/>
      <c r="M24" s="498"/>
      <c r="N24" s="498"/>
      <c r="O24" s="498"/>
      <c r="P24" s="498"/>
      <c r="Q24" s="498"/>
      <c r="R24" s="498"/>
      <c r="S24" s="498"/>
      <c r="T24" s="498"/>
      <c r="U24" s="498"/>
      <c r="V24" s="498"/>
      <c r="W24" s="498"/>
      <c r="X24" s="498"/>
      <c r="Y24" s="498"/>
      <c r="Z24" s="499"/>
      <c r="AA24" s="499"/>
      <c r="AB24" s="499"/>
      <c r="AC24" s="499"/>
      <c r="AD24" s="499"/>
      <c r="AE24" s="499"/>
      <c r="AF24" s="499"/>
      <c r="AG24" s="499"/>
      <c r="AH24" s="499"/>
      <c r="AI24" s="499"/>
      <c r="AJ24" s="499"/>
      <c r="AK24" s="499"/>
      <c r="AL24" s="499"/>
      <c r="AM24" s="499"/>
      <c r="AN24" s="499"/>
      <c r="AO24" s="499"/>
      <c r="AP24" s="499"/>
      <c r="AQ24" s="499"/>
      <c r="AR24" s="499"/>
      <c r="AS24" s="499"/>
      <c r="AT24" s="499"/>
      <c r="AU24" s="499"/>
      <c r="AV24" s="499"/>
      <c r="AW24" s="499"/>
      <c r="AX24" s="499"/>
      <c r="AY24" s="499"/>
      <c r="AZ24" s="499"/>
      <c r="BA24" s="499"/>
      <c r="BB24" s="499"/>
      <c r="BC24" s="499"/>
      <c r="BD24" s="499"/>
      <c r="BE24" s="499"/>
      <c r="BF24" s="499"/>
      <c r="BG24" s="499"/>
      <c r="BH24" s="499"/>
      <c r="BI24" s="499"/>
    </row>
    <row r="25" spans="1:61">
      <c r="A25" s="518">
        <v>2032</v>
      </c>
      <c r="B25" s="519">
        <v>2.5000000000000001E-2</v>
      </c>
      <c r="C25" s="519">
        <v>0.03</v>
      </c>
      <c r="D25" s="520">
        <v>3.5000000000000003E-2</v>
      </c>
      <c r="E25" s="521"/>
      <c r="F25" s="518">
        <v>2032</v>
      </c>
      <c r="G25" s="519">
        <v>3.5048878987098409E-2</v>
      </c>
      <c r="H25" s="520">
        <v>3.0925967851483049E-2</v>
      </c>
      <c r="I25" s="520">
        <v>2.5113872412329652E-2</v>
      </c>
      <c r="J25" s="498"/>
      <c r="K25" s="498"/>
      <c r="L25" s="498"/>
      <c r="M25" s="498"/>
      <c r="N25" s="498"/>
      <c r="O25" s="498"/>
      <c r="P25" s="498"/>
      <c r="Q25" s="498"/>
      <c r="R25" s="498"/>
      <c r="S25" s="498"/>
      <c r="T25" s="498"/>
      <c r="U25" s="498"/>
      <c r="V25" s="498"/>
      <c r="W25" s="498"/>
      <c r="X25" s="498"/>
      <c r="Y25" s="498"/>
      <c r="Z25" s="499"/>
      <c r="AA25" s="499"/>
      <c r="AB25" s="499"/>
      <c r="AC25" s="499"/>
      <c r="AD25" s="499"/>
      <c r="AE25" s="499"/>
      <c r="AF25" s="499"/>
      <c r="AG25" s="499"/>
      <c r="AH25" s="499"/>
      <c r="AI25" s="499"/>
      <c r="AJ25" s="499"/>
      <c r="AK25" s="499"/>
      <c r="AL25" s="499"/>
      <c r="AM25" s="499"/>
      <c r="AN25" s="499"/>
      <c r="AO25" s="499"/>
      <c r="AP25" s="499"/>
      <c r="AQ25" s="499"/>
      <c r="AR25" s="499"/>
      <c r="AS25" s="499"/>
      <c r="AT25" s="499"/>
      <c r="AU25" s="499"/>
      <c r="AV25" s="499"/>
      <c r="AW25" s="499"/>
      <c r="AX25" s="499"/>
      <c r="AY25" s="499"/>
      <c r="AZ25" s="499"/>
      <c r="BA25" s="499"/>
      <c r="BB25" s="499"/>
      <c r="BC25" s="499"/>
      <c r="BD25" s="499"/>
      <c r="BE25" s="499"/>
      <c r="BF25" s="499"/>
      <c r="BG25" s="499"/>
      <c r="BH25" s="499"/>
      <c r="BI25" s="499"/>
    </row>
    <row r="26" spans="1:61">
      <c r="A26" s="518">
        <v>2033</v>
      </c>
      <c r="B26" s="519">
        <v>2.5000000000000001E-2</v>
      </c>
      <c r="C26" s="519">
        <v>0.03</v>
      </c>
      <c r="D26" s="520">
        <v>3.5000000000000003E-2</v>
      </c>
      <c r="E26" s="521"/>
      <c r="F26" s="518">
        <v>2033</v>
      </c>
      <c r="G26" s="519">
        <v>3.4919456021304196E-2</v>
      </c>
      <c r="H26" s="520">
        <v>3.0788826423049809E-2</v>
      </c>
      <c r="I26" s="520">
        <v>2.4776844807120835E-2</v>
      </c>
      <c r="J26" s="498"/>
      <c r="K26" s="498"/>
      <c r="L26" s="498"/>
      <c r="M26" s="498"/>
      <c r="N26" s="498"/>
      <c r="O26" s="498"/>
      <c r="P26" s="498"/>
      <c r="Q26" s="498"/>
      <c r="R26" s="498"/>
      <c r="S26" s="498"/>
      <c r="T26" s="498"/>
      <c r="U26" s="498"/>
      <c r="V26" s="498"/>
      <c r="W26" s="498"/>
      <c r="X26" s="498"/>
      <c r="Y26" s="498"/>
      <c r="Z26" s="499"/>
      <c r="AA26" s="499"/>
      <c r="AB26" s="499"/>
      <c r="AC26" s="499"/>
      <c r="AD26" s="499"/>
      <c r="AE26" s="499"/>
      <c r="AF26" s="499"/>
      <c r="AG26" s="499"/>
      <c r="AH26" s="499"/>
      <c r="AI26" s="499"/>
      <c r="AJ26" s="499"/>
      <c r="AK26" s="499"/>
      <c r="AL26" s="499"/>
      <c r="AM26" s="499"/>
      <c r="AN26" s="499"/>
      <c r="AO26" s="499"/>
      <c r="AP26" s="499"/>
      <c r="AQ26" s="499"/>
      <c r="AR26" s="499"/>
      <c r="AS26" s="499"/>
      <c r="AT26" s="499"/>
      <c r="AU26" s="499"/>
      <c r="AV26" s="499"/>
      <c r="AW26" s="499"/>
      <c r="AX26" s="499"/>
      <c r="AY26" s="499"/>
      <c r="AZ26" s="499"/>
      <c r="BA26" s="499"/>
      <c r="BB26" s="499"/>
      <c r="BC26" s="499"/>
      <c r="BD26" s="499"/>
      <c r="BE26" s="499"/>
      <c r="BF26" s="499"/>
      <c r="BG26" s="499"/>
      <c r="BH26" s="499"/>
      <c r="BI26" s="499"/>
    </row>
    <row r="27" spans="1:61">
      <c r="A27" s="518">
        <v>2034</v>
      </c>
      <c r="B27" s="519">
        <v>2.5000000000000001E-2</v>
      </c>
      <c r="C27" s="519">
        <v>0.03</v>
      </c>
      <c r="D27" s="520">
        <v>3.5000000000000003E-2</v>
      </c>
      <c r="E27" s="521"/>
      <c r="F27" s="518">
        <v>2034</v>
      </c>
      <c r="G27" s="519">
        <v>3.4846202883209942E-2</v>
      </c>
      <c r="H27" s="520">
        <v>3.0550939537262067E-2</v>
      </c>
      <c r="I27" s="520">
        <v>2.4413707698533349E-2</v>
      </c>
      <c r="J27" s="498"/>
      <c r="K27" s="498"/>
      <c r="L27" s="498"/>
      <c r="M27" s="498"/>
      <c r="N27" s="498"/>
      <c r="O27" s="498"/>
      <c r="P27" s="498"/>
      <c r="Q27" s="498"/>
      <c r="R27" s="498"/>
      <c r="S27" s="498"/>
      <c r="T27" s="498"/>
      <c r="U27" s="498"/>
      <c r="V27" s="498"/>
      <c r="W27" s="498"/>
      <c r="X27" s="498"/>
      <c r="Y27" s="498"/>
      <c r="Z27" s="499"/>
      <c r="AA27" s="499"/>
      <c r="AB27" s="499"/>
      <c r="AC27" s="499"/>
      <c r="AD27" s="499"/>
      <c r="AE27" s="499"/>
      <c r="AF27" s="499"/>
      <c r="AG27" s="499"/>
      <c r="AH27" s="499"/>
      <c r="AI27" s="499"/>
      <c r="AJ27" s="499"/>
      <c r="AK27" s="499"/>
      <c r="AL27" s="499"/>
      <c r="AM27" s="499"/>
      <c r="AN27" s="499"/>
      <c r="AO27" s="499"/>
      <c r="AP27" s="499"/>
      <c r="AQ27" s="499"/>
      <c r="AR27" s="499"/>
      <c r="AS27" s="499"/>
      <c r="AT27" s="499"/>
      <c r="AU27" s="499"/>
      <c r="AV27" s="499"/>
      <c r="AW27" s="499"/>
      <c r="AX27" s="499"/>
      <c r="AY27" s="499"/>
      <c r="AZ27" s="499"/>
      <c r="BA27" s="499"/>
      <c r="BB27" s="499"/>
      <c r="BC27" s="499"/>
      <c r="BD27" s="499"/>
      <c r="BE27" s="499"/>
      <c r="BF27" s="499"/>
      <c r="BG27" s="499"/>
      <c r="BH27" s="499"/>
      <c r="BI27" s="499"/>
    </row>
    <row r="28" spans="1:61">
      <c r="A28" s="518">
        <v>2035</v>
      </c>
      <c r="B28" s="519">
        <v>2.5000000000000001E-2</v>
      </c>
      <c r="C28" s="519">
        <v>0.03</v>
      </c>
      <c r="D28" s="520">
        <v>3.5000000000000003E-2</v>
      </c>
      <c r="E28" s="521"/>
      <c r="F28" s="518">
        <v>2035</v>
      </c>
      <c r="G28" s="519">
        <v>3.4811080387725069E-2</v>
      </c>
      <c r="H28" s="520">
        <v>3.0430827751591671E-2</v>
      </c>
      <c r="I28" s="520">
        <v>2.4105639636985643E-2</v>
      </c>
      <c r="J28" s="498"/>
      <c r="K28" s="498"/>
      <c r="L28" s="498"/>
      <c r="M28" s="498"/>
      <c r="N28" s="498"/>
      <c r="O28" s="498"/>
      <c r="P28" s="498"/>
      <c r="Q28" s="498"/>
      <c r="R28" s="498"/>
      <c r="S28" s="498"/>
      <c r="T28" s="498"/>
      <c r="U28" s="498"/>
      <c r="V28" s="498"/>
      <c r="W28" s="498"/>
      <c r="X28" s="498"/>
      <c r="Y28" s="498"/>
      <c r="Z28" s="499"/>
      <c r="AA28" s="499"/>
      <c r="AB28" s="499"/>
      <c r="AC28" s="499"/>
      <c r="AD28" s="499"/>
      <c r="AE28" s="499"/>
      <c r="AF28" s="499"/>
      <c r="AG28" s="499"/>
      <c r="AH28" s="499"/>
      <c r="AI28" s="499"/>
      <c r="AJ28" s="499"/>
      <c r="AK28" s="499"/>
      <c r="AL28" s="499"/>
      <c r="AM28" s="499"/>
      <c r="AN28" s="499"/>
      <c r="AO28" s="499"/>
      <c r="AP28" s="499"/>
      <c r="AQ28" s="499"/>
      <c r="AR28" s="499"/>
      <c r="AS28" s="499"/>
      <c r="AT28" s="499"/>
      <c r="AU28" s="499"/>
      <c r="AV28" s="499"/>
      <c r="AW28" s="499"/>
      <c r="AX28" s="499"/>
      <c r="AY28" s="499"/>
      <c r="AZ28" s="499"/>
      <c r="BA28" s="499"/>
      <c r="BB28" s="499"/>
      <c r="BC28" s="499"/>
      <c r="BD28" s="499"/>
      <c r="BE28" s="499"/>
      <c r="BF28" s="499"/>
      <c r="BG28" s="499"/>
      <c r="BH28" s="499"/>
      <c r="BI28" s="499"/>
    </row>
    <row r="29" spans="1:61">
      <c r="A29" s="518">
        <v>2036</v>
      </c>
      <c r="B29" s="519">
        <v>2.5000000000000001E-2</v>
      </c>
      <c r="C29" s="519">
        <v>0.03</v>
      </c>
      <c r="D29" s="520">
        <v>3.5000000000000003E-2</v>
      </c>
      <c r="E29" s="521"/>
      <c r="F29" s="518">
        <v>2036</v>
      </c>
      <c r="G29" s="519">
        <v>3.4734642419396611E-2</v>
      </c>
      <c r="H29" s="520">
        <v>3.0254393708370131E-2</v>
      </c>
      <c r="I29" s="520">
        <v>2.3786934256459613E-2</v>
      </c>
      <c r="J29" s="498"/>
      <c r="K29" s="498"/>
      <c r="L29" s="498"/>
      <c r="M29" s="498"/>
      <c r="N29" s="498"/>
      <c r="O29" s="498"/>
      <c r="P29" s="498"/>
      <c r="Q29" s="498"/>
      <c r="R29" s="498"/>
      <c r="S29" s="498"/>
      <c r="T29" s="498"/>
      <c r="U29" s="498"/>
      <c r="V29" s="498"/>
      <c r="W29" s="498"/>
      <c r="X29" s="498"/>
      <c r="Y29" s="498"/>
      <c r="Z29" s="499"/>
      <c r="AA29" s="499"/>
      <c r="AB29" s="499"/>
      <c r="AC29" s="499"/>
      <c r="AD29" s="499"/>
      <c r="AE29" s="499"/>
      <c r="AF29" s="499"/>
      <c r="AG29" s="499"/>
      <c r="AH29" s="499"/>
      <c r="AI29" s="499"/>
      <c r="AJ29" s="499"/>
      <c r="AK29" s="499"/>
      <c r="AL29" s="499"/>
      <c r="AM29" s="499"/>
      <c r="AN29" s="499"/>
      <c r="AO29" s="499"/>
      <c r="AP29" s="499"/>
      <c r="AQ29" s="499"/>
      <c r="AR29" s="499"/>
      <c r="AS29" s="499"/>
      <c r="AT29" s="499"/>
      <c r="AU29" s="499"/>
      <c r="AV29" s="499"/>
      <c r="AW29" s="499"/>
      <c r="AX29" s="499"/>
      <c r="AY29" s="499"/>
      <c r="AZ29" s="499"/>
      <c r="BA29" s="499"/>
      <c r="BB29" s="499"/>
      <c r="BC29" s="499"/>
      <c r="BD29" s="499"/>
      <c r="BE29" s="499"/>
      <c r="BF29" s="499"/>
      <c r="BG29" s="499"/>
      <c r="BH29" s="499"/>
      <c r="BI29" s="499"/>
    </row>
    <row r="30" spans="1:61">
      <c r="A30" s="518">
        <v>2037</v>
      </c>
      <c r="B30" s="519">
        <v>2.5000000000000001E-2</v>
      </c>
      <c r="C30" s="519">
        <v>0.03</v>
      </c>
      <c r="D30" s="520">
        <v>3.5000000000000003E-2</v>
      </c>
      <c r="E30" s="521"/>
      <c r="F30" s="518">
        <v>2037</v>
      </c>
      <c r="G30" s="519">
        <v>3.469949857564858E-2</v>
      </c>
      <c r="H30" s="520">
        <v>3.0105935503972558E-2</v>
      </c>
      <c r="I30" s="520">
        <v>2.3488251217399281E-2</v>
      </c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98"/>
      <c r="X30" s="498"/>
      <c r="Y30" s="498"/>
      <c r="Z30" s="499"/>
      <c r="AA30" s="499"/>
      <c r="AB30" s="499"/>
      <c r="AC30" s="499"/>
      <c r="AD30" s="499"/>
      <c r="AE30" s="499"/>
      <c r="AF30" s="499"/>
      <c r="AG30" s="499"/>
      <c r="AH30" s="499"/>
      <c r="AI30" s="499"/>
      <c r="AJ30" s="499"/>
      <c r="AK30" s="499"/>
      <c r="AL30" s="499"/>
      <c r="AM30" s="499"/>
      <c r="AN30" s="499"/>
      <c r="AO30" s="499"/>
      <c r="AP30" s="499"/>
      <c r="AQ30" s="499"/>
      <c r="AR30" s="499"/>
      <c r="AS30" s="499"/>
      <c r="AT30" s="499"/>
      <c r="AU30" s="499"/>
      <c r="AV30" s="499"/>
      <c r="AW30" s="499"/>
      <c r="AX30" s="499"/>
      <c r="AY30" s="499"/>
      <c r="AZ30" s="499"/>
      <c r="BA30" s="499"/>
      <c r="BB30" s="499"/>
      <c r="BC30" s="499"/>
      <c r="BD30" s="499"/>
      <c r="BE30" s="499"/>
      <c r="BF30" s="499"/>
      <c r="BG30" s="499"/>
      <c r="BH30" s="499"/>
      <c r="BI30" s="499"/>
    </row>
    <row r="31" spans="1:61">
      <c r="A31" s="518">
        <v>2038</v>
      </c>
      <c r="B31" s="519">
        <v>2.5000000000000001E-2</v>
      </c>
      <c r="C31" s="519">
        <v>0.03</v>
      </c>
      <c r="D31" s="520">
        <v>3.5000000000000003E-2</v>
      </c>
      <c r="E31" s="521"/>
      <c r="F31" s="518">
        <v>2038</v>
      </c>
      <c r="G31" s="519">
        <v>3.467895720490044E-2</v>
      </c>
      <c r="H31" s="520">
        <v>2.9982229951983186E-2</v>
      </c>
      <c r="I31" s="520">
        <v>2.3208453320540556E-2</v>
      </c>
      <c r="J31" s="498"/>
      <c r="K31" s="498"/>
      <c r="L31" s="498"/>
      <c r="M31" s="498"/>
      <c r="N31" s="498"/>
      <c r="O31" s="498"/>
      <c r="P31" s="498"/>
      <c r="Q31" s="498"/>
      <c r="R31" s="498"/>
      <c r="S31" s="498"/>
      <c r="T31" s="498"/>
      <c r="U31" s="498"/>
      <c r="V31" s="498"/>
      <c r="W31" s="498"/>
      <c r="X31" s="498"/>
      <c r="Y31" s="498"/>
      <c r="Z31" s="499"/>
      <c r="AA31" s="499"/>
      <c r="AB31" s="499"/>
      <c r="AC31" s="499"/>
      <c r="AD31" s="499"/>
      <c r="AE31" s="499"/>
      <c r="AF31" s="499"/>
      <c r="AG31" s="499"/>
      <c r="AH31" s="499"/>
      <c r="AI31" s="499"/>
      <c r="AJ31" s="499"/>
      <c r="AK31" s="499"/>
      <c r="AL31" s="499"/>
      <c r="AM31" s="499"/>
      <c r="AN31" s="499"/>
      <c r="AO31" s="499"/>
      <c r="AP31" s="499"/>
      <c r="AQ31" s="499"/>
      <c r="AR31" s="499"/>
      <c r="AS31" s="499"/>
      <c r="AT31" s="499"/>
      <c r="AU31" s="499"/>
      <c r="AV31" s="499"/>
      <c r="AW31" s="499"/>
      <c r="AX31" s="499"/>
      <c r="AY31" s="499"/>
      <c r="AZ31" s="499"/>
      <c r="BA31" s="499"/>
      <c r="BB31" s="499"/>
      <c r="BC31" s="499"/>
      <c r="BD31" s="499"/>
      <c r="BE31" s="499"/>
      <c r="BF31" s="499"/>
      <c r="BG31" s="499"/>
      <c r="BH31" s="499"/>
      <c r="BI31" s="499"/>
    </row>
    <row r="32" spans="1:61">
      <c r="A32" s="518">
        <v>2039</v>
      </c>
      <c r="B32" s="519">
        <v>2.5000000000000001E-2</v>
      </c>
      <c r="C32" s="519">
        <v>0.03</v>
      </c>
      <c r="D32" s="520">
        <v>3.5000000000000003E-2</v>
      </c>
      <c r="E32" s="521"/>
      <c r="F32" s="518">
        <v>2039</v>
      </c>
      <c r="G32" s="519">
        <v>3.4637935898765182E-2</v>
      </c>
      <c r="H32" s="520">
        <v>2.9880331840540286E-2</v>
      </c>
      <c r="I32" s="520">
        <v>2.2945288493821492E-2</v>
      </c>
      <c r="J32" s="498"/>
      <c r="K32" s="498"/>
      <c r="L32" s="498"/>
      <c r="M32" s="498"/>
      <c r="N32" s="498"/>
      <c r="O32" s="498"/>
      <c r="P32" s="498"/>
      <c r="Q32" s="498"/>
      <c r="R32" s="498"/>
      <c r="S32" s="498"/>
      <c r="T32" s="498"/>
      <c r="U32" s="498"/>
      <c r="V32" s="498"/>
      <c r="W32" s="498"/>
      <c r="X32" s="498"/>
      <c r="Y32" s="498"/>
      <c r="Z32" s="499"/>
      <c r="AA32" s="499"/>
      <c r="AB32" s="499"/>
      <c r="AC32" s="499"/>
      <c r="AD32" s="499"/>
      <c r="AE32" s="499"/>
      <c r="AF32" s="499"/>
      <c r="AG32" s="499"/>
      <c r="AH32" s="499"/>
      <c r="AI32" s="499"/>
      <c r="AJ32" s="499"/>
      <c r="AK32" s="499"/>
      <c r="AL32" s="499"/>
      <c r="AM32" s="499"/>
      <c r="AN32" s="499"/>
      <c r="AO32" s="499"/>
      <c r="AP32" s="499"/>
      <c r="AQ32" s="499"/>
      <c r="AR32" s="499"/>
      <c r="AS32" s="499"/>
      <c r="AT32" s="499"/>
      <c r="AU32" s="499"/>
      <c r="AV32" s="499"/>
      <c r="AW32" s="499"/>
      <c r="AX32" s="499"/>
      <c r="AY32" s="499"/>
      <c r="AZ32" s="499"/>
      <c r="BA32" s="499"/>
      <c r="BB32" s="499"/>
      <c r="BC32" s="499"/>
      <c r="BD32" s="499"/>
      <c r="BE32" s="499"/>
      <c r="BF32" s="499"/>
      <c r="BG32" s="499"/>
      <c r="BH32" s="499"/>
      <c r="BI32" s="499"/>
    </row>
    <row r="33" spans="1:61">
      <c r="A33" s="518">
        <v>2040</v>
      </c>
      <c r="B33" s="519">
        <v>2.5000000000000001E-2</v>
      </c>
      <c r="C33" s="519">
        <v>0.03</v>
      </c>
      <c r="D33" s="520">
        <v>3.5000000000000003E-2</v>
      </c>
      <c r="E33" s="521"/>
      <c r="F33" s="518">
        <v>2040</v>
      </c>
      <c r="G33" s="519">
        <v>3.4621923241365149E-2</v>
      </c>
      <c r="H33" s="520">
        <v>2.9761904761904878E-2</v>
      </c>
      <c r="I33" s="520">
        <v>2.2684506339038624E-2</v>
      </c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  <c r="Y33" s="498"/>
      <c r="Z33" s="499"/>
      <c r="AA33" s="499"/>
      <c r="AB33" s="499"/>
      <c r="AC33" s="499"/>
      <c r="AD33" s="499"/>
      <c r="AE33" s="499"/>
      <c r="AF33" s="499"/>
      <c r="AG33" s="499"/>
      <c r="AH33" s="499"/>
      <c r="AI33" s="499"/>
      <c r="AJ33" s="499"/>
      <c r="AK33" s="499"/>
      <c r="AL33" s="499"/>
      <c r="AM33" s="499"/>
      <c r="AN33" s="499"/>
      <c r="AO33" s="499"/>
      <c r="AP33" s="499"/>
      <c r="AQ33" s="499"/>
      <c r="AR33" s="499"/>
      <c r="AS33" s="499"/>
      <c r="AT33" s="499"/>
      <c r="AU33" s="499"/>
      <c r="AV33" s="499"/>
      <c r="AW33" s="499"/>
      <c r="AX33" s="499"/>
      <c r="AY33" s="499"/>
      <c r="AZ33" s="499"/>
      <c r="BA33" s="499"/>
      <c r="BB33" s="499"/>
      <c r="BC33" s="499"/>
      <c r="BD33" s="499"/>
      <c r="BE33" s="499"/>
      <c r="BF33" s="499"/>
      <c r="BG33" s="499"/>
      <c r="BH33" s="499"/>
      <c r="BI33" s="499"/>
    </row>
    <row r="34" spans="1:61">
      <c r="A34" s="518">
        <v>2041</v>
      </c>
      <c r="B34" s="519">
        <v>2.5000000000000001E-2</v>
      </c>
      <c r="C34" s="519">
        <v>0.03</v>
      </c>
      <c r="D34" s="520">
        <v>3.5000000000000003E-2</v>
      </c>
      <c r="E34" s="521"/>
      <c r="F34" s="518">
        <v>2041</v>
      </c>
      <c r="G34" s="519">
        <v>3.4618150250207869E-2</v>
      </c>
      <c r="H34" s="520">
        <v>2.9663216918763613E-2</v>
      </c>
      <c r="I34" s="520">
        <v>2.243854489114927E-2</v>
      </c>
      <c r="J34" s="498"/>
      <c r="K34" s="498"/>
      <c r="L34" s="498"/>
      <c r="M34" s="498"/>
      <c r="N34" s="498"/>
      <c r="O34" s="498"/>
      <c r="P34" s="498"/>
      <c r="Q34" s="498"/>
      <c r="R34" s="498"/>
      <c r="S34" s="498"/>
      <c r="T34" s="498"/>
      <c r="U34" s="498"/>
      <c r="V34" s="498"/>
      <c r="W34" s="498"/>
      <c r="X34" s="498"/>
      <c r="Y34" s="498"/>
      <c r="Z34" s="499"/>
      <c r="AA34" s="499"/>
      <c r="AB34" s="499"/>
      <c r="AC34" s="499"/>
      <c r="AD34" s="499"/>
      <c r="AE34" s="499"/>
      <c r="AF34" s="499"/>
      <c r="AG34" s="499"/>
      <c r="AH34" s="499"/>
      <c r="AI34" s="499"/>
      <c r="AJ34" s="499"/>
      <c r="AK34" s="499"/>
      <c r="AL34" s="499"/>
      <c r="AM34" s="499"/>
      <c r="AN34" s="499"/>
      <c r="AO34" s="499"/>
      <c r="AP34" s="499"/>
      <c r="AQ34" s="499"/>
      <c r="AR34" s="499"/>
      <c r="AS34" s="499"/>
      <c r="AT34" s="499"/>
      <c r="AU34" s="499"/>
      <c r="AV34" s="499"/>
      <c r="AW34" s="499"/>
      <c r="AX34" s="499"/>
      <c r="AY34" s="499"/>
      <c r="AZ34" s="499"/>
      <c r="BA34" s="499"/>
      <c r="BB34" s="499"/>
      <c r="BC34" s="499"/>
      <c r="BD34" s="499"/>
      <c r="BE34" s="499"/>
      <c r="BF34" s="499"/>
      <c r="BG34" s="499"/>
      <c r="BH34" s="499"/>
      <c r="BI34" s="499"/>
    </row>
    <row r="35" spans="1:61">
      <c r="A35" s="518">
        <v>2042</v>
      </c>
      <c r="B35" s="519">
        <v>2.5000000000000001E-2</v>
      </c>
      <c r="C35" s="519">
        <v>0.03</v>
      </c>
      <c r="D35" s="520">
        <v>3.5000000000000003E-2</v>
      </c>
      <c r="E35" s="521"/>
      <c r="F35" s="518">
        <v>2042</v>
      </c>
      <c r="G35" s="519">
        <v>3.4599433187305628E-2</v>
      </c>
      <c r="H35" s="520">
        <v>2.9581820626596533E-2</v>
      </c>
      <c r="I35" s="520">
        <v>2.2206725290827345E-2</v>
      </c>
      <c r="J35" s="498"/>
      <c r="K35" s="498"/>
      <c r="L35" s="498"/>
      <c r="M35" s="498"/>
      <c r="N35" s="498"/>
      <c r="O35" s="498"/>
      <c r="P35" s="498"/>
      <c r="Q35" s="498"/>
      <c r="R35" s="498"/>
      <c r="S35" s="498"/>
      <c r="T35" s="498"/>
      <c r="U35" s="498"/>
      <c r="V35" s="498"/>
      <c r="W35" s="498"/>
      <c r="X35" s="498"/>
      <c r="Y35" s="498"/>
      <c r="Z35" s="499"/>
      <c r="AA35" s="499"/>
      <c r="AB35" s="499"/>
      <c r="AC35" s="499"/>
      <c r="AD35" s="499"/>
      <c r="AE35" s="499"/>
      <c r="AF35" s="499"/>
      <c r="AG35" s="499"/>
      <c r="AH35" s="499"/>
      <c r="AI35" s="499"/>
      <c r="AJ35" s="499"/>
      <c r="AK35" s="499"/>
      <c r="AL35" s="499"/>
      <c r="AM35" s="499"/>
      <c r="AN35" s="499"/>
      <c r="AO35" s="499"/>
      <c r="AP35" s="499"/>
      <c r="AQ35" s="499"/>
      <c r="AR35" s="499"/>
      <c r="AS35" s="499"/>
      <c r="AT35" s="499"/>
      <c r="AU35" s="499"/>
      <c r="AV35" s="499"/>
      <c r="AW35" s="499"/>
      <c r="AX35" s="499"/>
      <c r="AY35" s="499"/>
      <c r="AZ35" s="499"/>
      <c r="BA35" s="499"/>
      <c r="BB35" s="499"/>
      <c r="BC35" s="499"/>
      <c r="BD35" s="499"/>
      <c r="BE35" s="499"/>
      <c r="BF35" s="499"/>
      <c r="BG35" s="499"/>
      <c r="BH35" s="499"/>
      <c r="BI35" s="499"/>
    </row>
    <row r="36" spans="1:61">
      <c r="A36" s="518">
        <v>2043</v>
      </c>
      <c r="B36" s="519">
        <v>2.5000000000000001E-2</v>
      </c>
      <c r="C36" s="519">
        <v>0.03</v>
      </c>
      <c r="D36" s="520">
        <v>3.5000000000000003E-2</v>
      </c>
      <c r="E36" s="521"/>
      <c r="F36" s="518">
        <v>2043</v>
      </c>
      <c r="G36" s="519">
        <v>3.4596994170354556E-2</v>
      </c>
      <c r="H36" s="520">
        <v>2.9580775760741806E-2</v>
      </c>
      <c r="I36" s="520">
        <v>2.2012188792455589E-2</v>
      </c>
      <c r="J36" s="498"/>
      <c r="K36" s="498"/>
      <c r="L36" s="498"/>
      <c r="M36" s="498"/>
      <c r="N36" s="498"/>
      <c r="O36" s="498"/>
      <c r="P36" s="498"/>
      <c r="Q36" s="498"/>
      <c r="R36" s="498"/>
      <c r="S36" s="498"/>
      <c r="T36" s="498"/>
      <c r="U36" s="498"/>
      <c r="V36" s="498"/>
      <c r="W36" s="498"/>
      <c r="X36" s="498"/>
      <c r="Y36" s="498"/>
      <c r="Z36" s="499"/>
      <c r="AA36" s="499"/>
      <c r="AB36" s="499"/>
      <c r="AC36" s="499"/>
      <c r="AD36" s="499"/>
      <c r="AE36" s="499"/>
      <c r="AF36" s="499"/>
      <c r="AG36" s="499"/>
      <c r="AH36" s="499"/>
      <c r="AI36" s="499"/>
      <c r="AJ36" s="499"/>
      <c r="AK36" s="499"/>
      <c r="AL36" s="499"/>
      <c r="AM36" s="499"/>
      <c r="AN36" s="499"/>
      <c r="AO36" s="499"/>
      <c r="AP36" s="499"/>
      <c r="AQ36" s="499"/>
      <c r="AR36" s="499"/>
      <c r="AS36" s="499"/>
      <c r="AT36" s="499"/>
      <c r="AU36" s="499"/>
      <c r="AV36" s="499"/>
      <c r="AW36" s="499"/>
      <c r="AX36" s="499"/>
      <c r="AY36" s="499"/>
      <c r="AZ36" s="499"/>
      <c r="BA36" s="499"/>
      <c r="BB36" s="499"/>
      <c r="BC36" s="499"/>
      <c r="BD36" s="499"/>
      <c r="BE36" s="499"/>
      <c r="BF36" s="499"/>
      <c r="BG36" s="499"/>
      <c r="BH36" s="499"/>
      <c r="BI36" s="499"/>
    </row>
    <row r="37" spans="1:61">
      <c r="A37" s="518">
        <v>2044</v>
      </c>
      <c r="B37" s="519">
        <v>2.5000000000000001E-2</v>
      </c>
      <c r="C37" s="519">
        <v>0.03</v>
      </c>
      <c r="D37" s="520">
        <v>3.5000000000000003E-2</v>
      </c>
      <c r="E37" s="517"/>
      <c r="F37" s="518">
        <v>2044</v>
      </c>
      <c r="G37" s="519">
        <v>3.4652386024902171E-2</v>
      </c>
      <c r="H37" s="520">
        <v>2.9587112323206766E-2</v>
      </c>
      <c r="I37" s="520">
        <v>2.1826790322370559E-2</v>
      </c>
      <c r="J37" s="498"/>
      <c r="K37" s="498"/>
      <c r="L37" s="498"/>
      <c r="M37" s="498"/>
      <c r="N37" s="498"/>
      <c r="O37" s="498"/>
      <c r="P37" s="498"/>
      <c r="Q37" s="498"/>
      <c r="R37" s="498"/>
      <c r="S37" s="498"/>
      <c r="T37" s="498"/>
      <c r="U37" s="498"/>
      <c r="V37" s="498"/>
      <c r="W37" s="498"/>
      <c r="X37" s="498"/>
      <c r="Y37" s="498"/>
      <c r="Z37" s="499"/>
      <c r="AA37" s="499"/>
      <c r="AB37" s="499"/>
      <c r="AC37" s="499"/>
      <c r="AD37" s="499"/>
      <c r="AE37" s="499"/>
      <c r="AF37" s="499"/>
      <c r="AG37" s="499"/>
      <c r="AH37" s="499"/>
      <c r="AI37" s="499"/>
      <c r="AJ37" s="499"/>
      <c r="AK37" s="499"/>
      <c r="AL37" s="499"/>
      <c r="AM37" s="499"/>
      <c r="AN37" s="499"/>
      <c r="AO37" s="499"/>
      <c r="AP37" s="499"/>
      <c r="AQ37" s="499"/>
      <c r="AR37" s="499"/>
      <c r="AS37" s="499"/>
      <c r="AT37" s="499"/>
      <c r="AU37" s="499"/>
      <c r="AV37" s="499"/>
      <c r="AW37" s="499"/>
      <c r="AX37" s="499"/>
      <c r="AY37" s="499"/>
      <c r="AZ37" s="499"/>
      <c r="BA37" s="499"/>
      <c r="BB37" s="499"/>
      <c r="BC37" s="499"/>
      <c r="BD37" s="499"/>
      <c r="BE37" s="499"/>
      <c r="BF37" s="499"/>
      <c r="BG37" s="499"/>
      <c r="BH37" s="499"/>
      <c r="BI37" s="499"/>
    </row>
    <row r="38" spans="1:61">
      <c r="A38" s="518">
        <v>2045</v>
      </c>
      <c r="B38" s="519">
        <v>2.5000000000000001E-2</v>
      </c>
      <c r="C38" s="519">
        <v>0.03</v>
      </c>
      <c r="D38" s="520">
        <v>3.5000000000000003E-2</v>
      </c>
      <c r="E38" s="517"/>
      <c r="F38" s="518">
        <v>2045</v>
      </c>
      <c r="G38" s="519">
        <v>3.4693891541101918E-2</v>
      </c>
      <c r="H38" s="520">
        <v>2.9599285428280941E-2</v>
      </c>
      <c r="I38" s="520">
        <v>2.1650234640141042E-2</v>
      </c>
      <c r="J38" s="498"/>
      <c r="K38" s="498"/>
      <c r="L38" s="498"/>
      <c r="M38" s="498"/>
      <c r="N38" s="498"/>
      <c r="O38" s="498"/>
      <c r="P38" s="498"/>
      <c r="Q38" s="498"/>
      <c r="R38" s="498"/>
      <c r="S38" s="498"/>
      <c r="T38" s="498"/>
      <c r="U38" s="498"/>
      <c r="V38" s="498"/>
      <c r="W38" s="498"/>
      <c r="X38" s="498"/>
      <c r="Y38" s="498"/>
      <c r="Z38" s="499"/>
      <c r="AA38" s="499"/>
      <c r="AB38" s="499"/>
      <c r="AC38" s="499"/>
      <c r="AD38" s="499"/>
      <c r="AE38" s="499"/>
      <c r="AF38" s="499"/>
      <c r="AG38" s="499"/>
      <c r="AH38" s="499"/>
      <c r="AI38" s="499"/>
      <c r="AJ38" s="499"/>
      <c r="AK38" s="499"/>
      <c r="AL38" s="499"/>
      <c r="AM38" s="499"/>
      <c r="AN38" s="499"/>
      <c r="AO38" s="499"/>
      <c r="AP38" s="499"/>
      <c r="AQ38" s="499"/>
      <c r="AR38" s="499"/>
      <c r="AS38" s="499"/>
      <c r="AT38" s="499"/>
      <c r="AU38" s="499"/>
      <c r="AV38" s="499"/>
      <c r="AW38" s="499"/>
      <c r="AX38" s="499"/>
      <c r="AY38" s="499"/>
      <c r="AZ38" s="499"/>
      <c r="BA38" s="499"/>
      <c r="BB38" s="499"/>
      <c r="BC38" s="499"/>
      <c r="BD38" s="499"/>
      <c r="BE38" s="499"/>
      <c r="BF38" s="499"/>
      <c r="BG38" s="499"/>
      <c r="BH38" s="499"/>
      <c r="BI38" s="499"/>
    </row>
    <row r="39" spans="1:61">
      <c r="A39" s="518">
        <v>2046</v>
      </c>
      <c r="B39" s="519">
        <v>2.5000000000000001E-2</v>
      </c>
      <c r="C39" s="519">
        <v>0.03</v>
      </c>
      <c r="D39" s="520">
        <v>3.5000000000000003E-2</v>
      </c>
      <c r="E39" s="517"/>
      <c r="F39" s="518">
        <v>2046</v>
      </c>
      <c r="G39" s="519">
        <v>3.4741426651227147E-2</v>
      </c>
      <c r="H39" s="520">
        <v>2.9585975828646749E-2</v>
      </c>
      <c r="I39" s="520">
        <v>2.1469847240094708E-2</v>
      </c>
      <c r="J39" s="498"/>
      <c r="K39" s="498"/>
      <c r="L39" s="498"/>
      <c r="M39" s="498"/>
      <c r="N39" s="498"/>
      <c r="O39" s="498"/>
      <c r="P39" s="498"/>
      <c r="Q39" s="498"/>
      <c r="R39" s="498"/>
      <c r="S39" s="498"/>
      <c r="T39" s="498"/>
      <c r="U39" s="498"/>
      <c r="V39" s="498"/>
      <c r="W39" s="498"/>
      <c r="X39" s="498"/>
      <c r="Y39" s="498"/>
      <c r="Z39" s="499"/>
      <c r="AA39" s="499"/>
      <c r="AB39" s="499"/>
      <c r="AC39" s="499"/>
      <c r="AD39" s="499"/>
      <c r="AE39" s="499"/>
      <c r="AF39" s="499"/>
      <c r="AG39" s="499"/>
      <c r="AH39" s="499"/>
      <c r="AI39" s="499"/>
      <c r="AJ39" s="499"/>
      <c r="AK39" s="499"/>
      <c r="AL39" s="499"/>
      <c r="AM39" s="499"/>
      <c r="AN39" s="499"/>
      <c r="AO39" s="499"/>
      <c r="AP39" s="499"/>
      <c r="AQ39" s="499"/>
      <c r="AR39" s="499"/>
      <c r="AS39" s="499"/>
      <c r="AT39" s="499"/>
      <c r="AU39" s="499"/>
      <c r="AV39" s="499"/>
      <c r="AW39" s="499"/>
      <c r="AX39" s="499"/>
      <c r="AY39" s="499"/>
      <c r="AZ39" s="499"/>
      <c r="BA39" s="499"/>
      <c r="BB39" s="499"/>
      <c r="BC39" s="499"/>
      <c r="BD39" s="499"/>
      <c r="BE39" s="499"/>
      <c r="BF39" s="499"/>
      <c r="BG39" s="499"/>
      <c r="BH39" s="499"/>
      <c r="BI39" s="499"/>
    </row>
    <row r="40" spans="1:61">
      <c r="A40" s="518">
        <v>2047</v>
      </c>
      <c r="B40" s="519">
        <v>2.5000000000000001E-2</v>
      </c>
      <c r="C40" s="519">
        <v>0.03</v>
      </c>
      <c r="D40" s="520">
        <v>3.5000000000000003E-2</v>
      </c>
      <c r="E40" s="517"/>
      <c r="F40" s="518">
        <v>2047</v>
      </c>
      <c r="G40" s="519">
        <v>3.4793892118257341E-2</v>
      </c>
      <c r="H40" s="520">
        <v>2.9578406020280612E-2</v>
      </c>
      <c r="I40" s="520">
        <v>2.1297549792647308E-2</v>
      </c>
      <c r="J40" s="498"/>
      <c r="K40" s="498"/>
      <c r="L40" s="498"/>
      <c r="M40" s="498"/>
      <c r="N40" s="498"/>
      <c r="O40" s="498"/>
      <c r="P40" s="498"/>
      <c r="Q40" s="498"/>
      <c r="R40" s="498"/>
      <c r="S40" s="498"/>
      <c r="T40" s="498"/>
      <c r="U40" s="498"/>
      <c r="V40" s="498"/>
      <c r="W40" s="498"/>
      <c r="X40" s="498"/>
      <c r="Y40" s="498"/>
      <c r="Z40" s="499"/>
      <c r="AA40" s="499"/>
      <c r="AB40" s="499"/>
      <c r="AC40" s="499"/>
      <c r="AD40" s="499"/>
      <c r="AE40" s="499"/>
      <c r="AF40" s="499"/>
      <c r="AG40" s="499"/>
      <c r="AH40" s="499"/>
      <c r="AI40" s="499"/>
      <c r="AJ40" s="499"/>
      <c r="AK40" s="499"/>
      <c r="AL40" s="499"/>
      <c r="AM40" s="499"/>
      <c r="AN40" s="499"/>
      <c r="AO40" s="499"/>
      <c r="AP40" s="499"/>
      <c r="AQ40" s="499"/>
      <c r="AR40" s="499"/>
      <c r="AS40" s="499"/>
      <c r="AT40" s="499"/>
      <c r="AU40" s="499"/>
      <c r="AV40" s="499"/>
      <c r="AW40" s="499"/>
      <c r="AX40" s="499"/>
      <c r="AY40" s="499"/>
      <c r="AZ40" s="499"/>
      <c r="BA40" s="499"/>
      <c r="BB40" s="499"/>
      <c r="BC40" s="499"/>
      <c r="BD40" s="499"/>
      <c r="BE40" s="499"/>
      <c r="BF40" s="499"/>
      <c r="BG40" s="499"/>
      <c r="BH40" s="499"/>
      <c r="BI40" s="499"/>
    </row>
    <row r="41" spans="1:61">
      <c r="A41" s="518">
        <v>2048</v>
      </c>
      <c r="B41" s="519">
        <v>2.5000000000000001E-2</v>
      </c>
      <c r="C41" s="519">
        <v>0.03</v>
      </c>
      <c r="D41" s="520">
        <v>3.5000000000000003E-2</v>
      </c>
      <c r="E41" s="517"/>
      <c r="F41" s="518">
        <v>2048</v>
      </c>
      <c r="G41" s="519">
        <v>3.4837069601121318E-2</v>
      </c>
      <c r="H41" s="520">
        <v>2.9575278679271788E-2</v>
      </c>
      <c r="I41" s="520">
        <v>2.1132268069046667E-2</v>
      </c>
      <c r="J41" s="498"/>
      <c r="K41" s="498"/>
      <c r="L41" s="498"/>
      <c r="M41" s="498"/>
      <c r="N41" s="498"/>
      <c r="O41" s="498"/>
      <c r="P41" s="498"/>
      <c r="Q41" s="498"/>
      <c r="R41" s="498"/>
      <c r="S41" s="498"/>
      <c r="T41" s="498"/>
      <c r="U41" s="498"/>
      <c r="V41" s="498"/>
      <c r="W41" s="498"/>
      <c r="X41" s="498"/>
      <c r="Y41" s="498"/>
      <c r="Z41" s="499"/>
      <c r="AA41" s="499"/>
      <c r="AB41" s="499"/>
      <c r="AC41" s="499"/>
      <c r="AD41" s="499"/>
      <c r="AE41" s="499"/>
      <c r="AF41" s="499"/>
      <c r="AG41" s="499"/>
      <c r="AH41" s="499"/>
      <c r="AI41" s="499"/>
      <c r="AJ41" s="499"/>
      <c r="AK41" s="499"/>
      <c r="AL41" s="499"/>
      <c r="AM41" s="499"/>
      <c r="AN41" s="499"/>
      <c r="AO41" s="499"/>
      <c r="AP41" s="499"/>
      <c r="AQ41" s="499"/>
      <c r="AR41" s="499"/>
      <c r="AS41" s="499"/>
      <c r="AT41" s="499"/>
      <c r="AU41" s="499"/>
      <c r="AV41" s="499"/>
      <c r="AW41" s="499"/>
      <c r="AX41" s="499"/>
      <c r="AY41" s="499"/>
      <c r="AZ41" s="499"/>
      <c r="BA41" s="499"/>
      <c r="BB41" s="499"/>
      <c r="BC41" s="499"/>
      <c r="BD41" s="499"/>
      <c r="BE41" s="499"/>
      <c r="BF41" s="499"/>
      <c r="BG41" s="499"/>
      <c r="BH41" s="499"/>
      <c r="BI41" s="499"/>
    </row>
    <row r="42" spans="1:61">
      <c r="A42" s="518">
        <v>2049</v>
      </c>
      <c r="B42" s="519">
        <v>2.5000000000000001E-2</v>
      </c>
      <c r="C42" s="519">
        <v>0.03</v>
      </c>
      <c r="D42" s="520">
        <v>3.5000000000000003E-2</v>
      </c>
      <c r="E42" s="517"/>
      <c r="F42" s="518">
        <v>2049</v>
      </c>
      <c r="G42" s="519">
        <v>3.488263790353896E-2</v>
      </c>
      <c r="H42" s="520">
        <v>2.9575418688156274E-2</v>
      </c>
      <c r="I42" s="520">
        <v>2.0973511176982873E-2</v>
      </c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498"/>
      <c r="V42" s="498"/>
      <c r="W42" s="498"/>
      <c r="X42" s="498"/>
      <c r="Y42" s="498"/>
      <c r="Z42" s="499"/>
      <c r="AA42" s="499"/>
      <c r="AB42" s="499"/>
      <c r="AC42" s="499"/>
      <c r="AD42" s="499"/>
      <c r="AE42" s="499"/>
      <c r="AF42" s="499"/>
      <c r="AG42" s="499"/>
      <c r="AH42" s="499"/>
      <c r="AI42" s="499"/>
      <c r="AJ42" s="499"/>
      <c r="AK42" s="499"/>
      <c r="AL42" s="499"/>
      <c r="AM42" s="499"/>
      <c r="AN42" s="499"/>
      <c r="AO42" s="499"/>
      <c r="AP42" s="499"/>
      <c r="AQ42" s="499"/>
      <c r="AR42" s="499"/>
      <c r="AS42" s="499"/>
      <c r="AT42" s="499"/>
      <c r="AU42" s="499"/>
      <c r="AV42" s="499"/>
      <c r="AW42" s="499"/>
      <c r="AX42" s="499"/>
      <c r="AY42" s="499"/>
      <c r="AZ42" s="499"/>
      <c r="BA42" s="499"/>
      <c r="BB42" s="499"/>
      <c r="BC42" s="499"/>
      <c r="BD42" s="499"/>
      <c r="BE42" s="499"/>
      <c r="BF42" s="499"/>
      <c r="BG42" s="499"/>
      <c r="BH42" s="499"/>
      <c r="BI42" s="499"/>
    </row>
    <row r="43" spans="1:61">
      <c r="A43" s="522">
        <v>2050</v>
      </c>
      <c r="B43" s="523">
        <v>2.5000000000000001E-2</v>
      </c>
      <c r="C43" s="523">
        <v>0.03</v>
      </c>
      <c r="D43" s="524">
        <v>3.5000000000000003E-2</v>
      </c>
      <c r="E43" s="517"/>
      <c r="F43" s="522">
        <v>2050</v>
      </c>
      <c r="G43" s="523">
        <v>3.4932260227612311E-2</v>
      </c>
      <c r="H43" s="524">
        <v>2.9604387412810906E-2</v>
      </c>
      <c r="I43" s="524">
        <v>2.083046392673138E-2</v>
      </c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498"/>
      <c r="V43" s="498"/>
      <c r="W43" s="498"/>
      <c r="X43" s="498"/>
      <c r="Y43" s="498"/>
      <c r="Z43" s="499"/>
      <c r="AA43" s="499"/>
      <c r="AB43" s="499"/>
      <c r="AC43" s="499"/>
      <c r="AD43" s="499"/>
      <c r="AE43" s="499"/>
      <c r="AF43" s="499"/>
      <c r="AG43" s="499"/>
      <c r="AH43" s="499"/>
      <c r="AI43" s="499"/>
      <c r="AJ43" s="499"/>
      <c r="AK43" s="499"/>
      <c r="AL43" s="499"/>
      <c r="AM43" s="499"/>
      <c r="AN43" s="499"/>
      <c r="AO43" s="499"/>
      <c r="AP43" s="499"/>
      <c r="AQ43" s="499"/>
      <c r="AR43" s="499"/>
      <c r="AS43" s="499"/>
      <c r="AT43" s="499"/>
      <c r="AU43" s="499"/>
      <c r="AV43" s="499"/>
      <c r="AW43" s="499"/>
      <c r="AX43" s="499"/>
      <c r="AY43" s="499"/>
      <c r="AZ43" s="499"/>
      <c r="BA43" s="499"/>
      <c r="BB43" s="499"/>
      <c r="BC43" s="499"/>
      <c r="BD43" s="499"/>
      <c r="BE43" s="499"/>
      <c r="BF43" s="499"/>
      <c r="BG43" s="499"/>
      <c r="BH43" s="499"/>
      <c r="BI43" s="499"/>
    </row>
    <row r="44" spans="1:61">
      <c r="A44" s="498"/>
      <c r="B44" s="498"/>
      <c r="C44" s="498"/>
      <c r="D44" s="498"/>
      <c r="E44" s="498"/>
      <c r="F44" s="498"/>
      <c r="G44" s="498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  <c r="Z44" s="499"/>
      <c r="AA44" s="499"/>
      <c r="AB44" s="499"/>
      <c r="AC44" s="499"/>
      <c r="AD44" s="499"/>
      <c r="AE44" s="499"/>
      <c r="AF44" s="499"/>
      <c r="AG44" s="499"/>
      <c r="AH44" s="499"/>
      <c r="AI44" s="499"/>
      <c r="AJ44" s="499"/>
      <c r="AK44" s="499"/>
      <c r="AL44" s="499"/>
      <c r="AM44" s="499"/>
      <c r="AN44" s="499"/>
      <c r="AO44" s="499"/>
      <c r="AP44" s="499"/>
      <c r="AQ44" s="499"/>
      <c r="AR44" s="499"/>
      <c r="AS44" s="499"/>
      <c r="AT44" s="499"/>
      <c r="AU44" s="499"/>
      <c r="AV44" s="499"/>
      <c r="AW44" s="499"/>
      <c r="AX44" s="499"/>
      <c r="AY44" s="499"/>
      <c r="AZ44" s="499"/>
      <c r="BA44" s="499"/>
      <c r="BB44" s="499"/>
      <c r="BC44" s="499"/>
      <c r="BD44" s="499"/>
      <c r="BE44" s="499"/>
      <c r="BF44" s="499"/>
      <c r="BG44" s="499"/>
      <c r="BH44" s="499"/>
      <c r="BI44" s="499"/>
    </row>
    <row r="45" spans="1:61" customFormat="1" ht="11.25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</row>
    <row r="46" spans="1:61" customFormat="1" ht="11.25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</row>
    <row r="47" spans="1:61" customFormat="1" ht="11.25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</row>
    <row r="48" spans="1:61" customFormat="1" ht="11.25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</row>
    <row r="49" spans="1:24" customFormat="1" ht="11.25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</row>
    <row r="50" spans="1:24" customFormat="1" ht="11.25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</row>
    <row r="51" spans="1:24" customFormat="1" ht="11.25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</row>
    <row r="52" spans="1:24" customFormat="1" ht="11.25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</row>
    <row r="53" spans="1:24" customFormat="1" ht="11.25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</row>
    <row r="54" spans="1:24" customFormat="1" ht="11.25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</row>
    <row r="55" spans="1:24" customFormat="1" ht="11.25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</row>
    <row r="56" spans="1:24" customFormat="1" ht="11.25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</row>
    <row r="57" spans="1:24" customFormat="1" ht="11.25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</row>
    <row r="58" spans="1:24" customFormat="1" ht="11.25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</row>
    <row r="59" spans="1:24" customFormat="1" ht="11.25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</row>
    <row r="60" spans="1:24" customFormat="1" ht="11.25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</row>
    <row r="61" spans="1:24" customFormat="1" ht="11.25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</row>
    <row r="62" spans="1:24" customFormat="1" ht="11.25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</row>
    <row r="63" spans="1:24" customFormat="1" ht="11.25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</row>
    <row r="64" spans="1:24" customFormat="1" ht="11.25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</row>
    <row r="65" spans="1:24" customFormat="1" ht="11.25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</row>
    <row r="66" spans="1:24" customFormat="1" ht="11.25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</row>
    <row r="67" spans="1:24" customFormat="1" ht="11.25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</row>
    <row r="68" spans="1:24" customFormat="1" ht="11.25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</row>
    <row r="69" spans="1:24" customFormat="1" ht="11.25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</row>
    <row r="70" spans="1:24" customFormat="1" ht="11.25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</row>
    <row r="71" spans="1:24" customFormat="1" ht="11.25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</row>
    <row r="72" spans="1:24" customFormat="1" ht="11.25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</row>
    <row r="73" spans="1:24" customFormat="1" ht="11.25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</row>
    <row r="74" spans="1:24" customFormat="1" ht="11.25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</row>
    <row r="75" spans="1:24" customFormat="1" ht="11.25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</row>
    <row r="76" spans="1:24" customFormat="1" ht="11.25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</row>
    <row r="77" spans="1:24" customFormat="1" ht="11.25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</row>
    <row r="78" spans="1:24" customFormat="1" ht="11.25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</row>
    <row r="79" spans="1:24" customFormat="1" ht="11.25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</row>
    <row r="80" spans="1:24" customFormat="1" ht="11.25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</row>
    <row r="81" spans="1:24" customFormat="1" ht="11.25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</row>
    <row r="82" spans="1:24" customFormat="1" ht="11.25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</row>
    <row r="83" spans="1:24" customFormat="1" ht="11.25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</row>
    <row r="84" spans="1:24" customFormat="1" ht="11.2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</row>
    <row r="85" spans="1:24" customFormat="1" ht="11.2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</row>
    <row r="86" spans="1:24" customFormat="1" ht="11.2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</row>
    <row r="87" spans="1:24" customFormat="1" ht="11.2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</row>
    <row r="88" spans="1:24" customFormat="1" ht="11.2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</row>
    <row r="89" spans="1:24" customFormat="1" ht="11.2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</row>
    <row r="90" spans="1:24" customFormat="1" ht="11.2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</row>
    <row r="91" spans="1:24" customFormat="1" ht="11.2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</row>
    <row r="92" spans="1:24" customFormat="1" ht="11.2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</row>
    <row r="93" spans="1:24" customFormat="1" ht="11.25"/>
    <row r="94" spans="1:24" customFormat="1" ht="11.25"/>
    <row r="95" spans="1:24" customFormat="1" ht="11.25"/>
    <row r="96" spans="1:24" customFormat="1" ht="11.25"/>
    <row r="97" customFormat="1" ht="11.25"/>
    <row r="98" customFormat="1" ht="11.25"/>
    <row r="99" customFormat="1" ht="11.25"/>
    <row r="100" customFormat="1" ht="11.25"/>
    <row r="101" customFormat="1" ht="11.25"/>
    <row r="102" customFormat="1" ht="11.25"/>
    <row r="103" customFormat="1" ht="11.25"/>
    <row r="104" customFormat="1" ht="11.25"/>
    <row r="105" customFormat="1" ht="11.25"/>
    <row r="106" customFormat="1" ht="11.25"/>
    <row r="107" customFormat="1" ht="11.25"/>
    <row r="108" customFormat="1" ht="11.25"/>
    <row r="109" customFormat="1" ht="11.25"/>
    <row r="110" customFormat="1" ht="11.25"/>
    <row r="111" customFormat="1" ht="11.25"/>
    <row r="112" customFormat="1" ht="11.25"/>
    <row r="113" customFormat="1" ht="11.25"/>
    <row r="114" customFormat="1" ht="11.25"/>
    <row r="115" customFormat="1" ht="11.25"/>
    <row r="116" customFormat="1" ht="11.25"/>
    <row r="117" customFormat="1" ht="11.25"/>
    <row r="118" customFormat="1" ht="11.25"/>
    <row r="119" customFormat="1" ht="11.25"/>
    <row r="120" customFormat="1" ht="11.25"/>
    <row r="121" customFormat="1" ht="11.25"/>
    <row r="122" customFormat="1" ht="11.25"/>
    <row r="123" customFormat="1" ht="11.25"/>
    <row r="124" customFormat="1" ht="11.25"/>
    <row r="125" customFormat="1" ht="11.25"/>
    <row r="126" customFormat="1" ht="11.25"/>
    <row r="127" customFormat="1" ht="11.25"/>
    <row r="128" customFormat="1" ht="11.25"/>
    <row r="129" customFormat="1" ht="11.25"/>
    <row r="130" customFormat="1" ht="11.25"/>
    <row r="131" customFormat="1" ht="11.25"/>
    <row r="132" customFormat="1" ht="11.25"/>
    <row r="133" customFormat="1" ht="11.25"/>
    <row r="134" customFormat="1" ht="11.25"/>
    <row r="135" customFormat="1" ht="11.25"/>
    <row r="136" customFormat="1" ht="11.25"/>
    <row r="137" customFormat="1" ht="11.25"/>
    <row r="138" customFormat="1" ht="11.25"/>
    <row r="139" customFormat="1" ht="11.25"/>
    <row r="140" customFormat="1" ht="11.25"/>
    <row r="141" customFormat="1" ht="11.25"/>
    <row r="142" customFormat="1" ht="11.25"/>
    <row r="143" customFormat="1" ht="11.25"/>
    <row r="144" customFormat="1" ht="11.25"/>
    <row r="145" customFormat="1" ht="11.25"/>
    <row r="146" customFormat="1" ht="11.25"/>
    <row r="147" customFormat="1" ht="11.25"/>
    <row r="148" customFormat="1" ht="11.25"/>
    <row r="149" customFormat="1" ht="11.25"/>
    <row r="150" customFormat="1" ht="11.25"/>
    <row r="151" customFormat="1" ht="11.25"/>
    <row r="152" customFormat="1" ht="11.25"/>
    <row r="153" customFormat="1" ht="11.25"/>
    <row r="154" customFormat="1" ht="11.25"/>
    <row r="155" customFormat="1" ht="11.25"/>
    <row r="156" customFormat="1" ht="11.25"/>
    <row r="157" customFormat="1" ht="11.25"/>
    <row r="158" customFormat="1" ht="11.25"/>
    <row r="159" customFormat="1" ht="11.25"/>
    <row r="160" customFormat="1" ht="11.25"/>
    <row r="161" customFormat="1" ht="11.25"/>
    <row r="162" customFormat="1" ht="11.25"/>
    <row r="163" customFormat="1" ht="11.25"/>
    <row r="164" customFormat="1" ht="11.25"/>
    <row r="165" customFormat="1" ht="11.25"/>
    <row r="166" customFormat="1" ht="11.25"/>
    <row r="167" customFormat="1" ht="11.25"/>
    <row r="168" customFormat="1" ht="11.25"/>
    <row r="169" customFormat="1" ht="11.25"/>
    <row r="170" customFormat="1" ht="11.25"/>
    <row r="171" customFormat="1" ht="11.25"/>
    <row r="172" customFormat="1" ht="11.25"/>
    <row r="173" customFormat="1" ht="11.25"/>
    <row r="174" customFormat="1" ht="11.25"/>
    <row r="175" customFormat="1" ht="11.25"/>
    <row r="176" customFormat="1" ht="11.25"/>
    <row r="177" customFormat="1" ht="11.25"/>
    <row r="178" customFormat="1" ht="11.25"/>
    <row r="179" customFormat="1" ht="11.25"/>
    <row r="180" customFormat="1" ht="11.25"/>
    <row r="181" customFormat="1" ht="11.25"/>
    <row r="182" customFormat="1" ht="11.25"/>
    <row r="183" customFormat="1" ht="11.25"/>
    <row r="184" customFormat="1" ht="11.25"/>
    <row r="185" customFormat="1" ht="11.25"/>
    <row r="186" customFormat="1" ht="11.25"/>
    <row r="187" customFormat="1" ht="11.25"/>
    <row r="188" customFormat="1" ht="11.25"/>
    <row r="189" customFormat="1" ht="11.25"/>
    <row r="190" customFormat="1" ht="11.25"/>
    <row r="191" customFormat="1" ht="11.25"/>
    <row r="192" customFormat="1" ht="11.25"/>
    <row r="193" customFormat="1" ht="11.25"/>
    <row r="194" customFormat="1" ht="11.25"/>
    <row r="195" customFormat="1" ht="11.25"/>
    <row r="196" customFormat="1" ht="11.25"/>
    <row r="197" customFormat="1" ht="11.25"/>
    <row r="198" customFormat="1" ht="11.25"/>
    <row r="199" customFormat="1" ht="11.25"/>
    <row r="200" customFormat="1" ht="11.25"/>
    <row r="201" customFormat="1" ht="11.25"/>
    <row r="202" customFormat="1" ht="11.25"/>
    <row r="203" customFormat="1" ht="11.25"/>
    <row r="204" customFormat="1" ht="11.25"/>
    <row r="205" customFormat="1" ht="11.25"/>
    <row r="206" customFormat="1" ht="11.25"/>
    <row r="207" customFormat="1" ht="11.25"/>
    <row r="208" customFormat="1" ht="11.25"/>
    <row r="209" customFormat="1" ht="11.25"/>
    <row r="210" customFormat="1" ht="11.25"/>
    <row r="211" customFormat="1" ht="11.25"/>
    <row r="212" customFormat="1" ht="11.25"/>
    <row r="213" customFormat="1" ht="11.25"/>
    <row r="214" customFormat="1" ht="11.25"/>
    <row r="215" customFormat="1" ht="11.25"/>
    <row r="216" customFormat="1" ht="11.25"/>
    <row r="217" customFormat="1" ht="11.25"/>
    <row r="218" customFormat="1" ht="11.25"/>
    <row r="219" customFormat="1" ht="11.25"/>
    <row r="220" customFormat="1" ht="11.25"/>
    <row r="221" customFormat="1" ht="11.25"/>
    <row r="222" customFormat="1" ht="11.25"/>
    <row r="223" customFormat="1" ht="11.25"/>
    <row r="224" customFormat="1" ht="11.25"/>
    <row r="225" customFormat="1" ht="11.25"/>
    <row r="226" customFormat="1" ht="11.25"/>
    <row r="227" customFormat="1" ht="11.25"/>
    <row r="228" customFormat="1" ht="11.25"/>
    <row r="229" customFormat="1" ht="11.25"/>
    <row r="230" customFormat="1" ht="11.25"/>
    <row r="231" customFormat="1" ht="11.25"/>
    <row r="232" customFormat="1" ht="11.25"/>
    <row r="233" customFormat="1" ht="11.25"/>
    <row r="234" customFormat="1" ht="11.25"/>
    <row r="235" customFormat="1" ht="11.25"/>
    <row r="236" customFormat="1" ht="11.25"/>
    <row r="237" customFormat="1" ht="11.25"/>
    <row r="238" customFormat="1" ht="11.25"/>
    <row r="239" customFormat="1" ht="11.25"/>
    <row r="240" customFormat="1" ht="11.25"/>
    <row r="241" customFormat="1" ht="11.25"/>
    <row r="242" customFormat="1" ht="11.25"/>
    <row r="243" customFormat="1" ht="11.25"/>
    <row r="244" customFormat="1" ht="11.25"/>
    <row r="245" customFormat="1" ht="11.25"/>
    <row r="246" customFormat="1" ht="11.25"/>
    <row r="247" customFormat="1" ht="11.25"/>
    <row r="248" customFormat="1" ht="11.25"/>
    <row r="249" customFormat="1" ht="11.25"/>
    <row r="250" customFormat="1" ht="11.25"/>
    <row r="251" customFormat="1" ht="11.25"/>
    <row r="252" customFormat="1" ht="11.25"/>
    <row r="253" customFormat="1" ht="11.25"/>
    <row r="254" customFormat="1" ht="11.25"/>
    <row r="255" customFormat="1" ht="11.25"/>
    <row r="256" customFormat="1" ht="11.25"/>
    <row r="257" customFormat="1" ht="11.25"/>
    <row r="258" customFormat="1" ht="11.25"/>
    <row r="259" customFormat="1" ht="11.25"/>
    <row r="260" customFormat="1" ht="11.25"/>
    <row r="261" customFormat="1" ht="11.25"/>
    <row r="262" customFormat="1" ht="11.25"/>
    <row r="263" customFormat="1" ht="11.25"/>
    <row r="264" customFormat="1" ht="11.25"/>
    <row r="265" customFormat="1" ht="11.25"/>
    <row r="266" customFormat="1" ht="11.25"/>
    <row r="267" customFormat="1" ht="11.25"/>
    <row r="268" customFormat="1" ht="11.25"/>
    <row r="269" customFormat="1" ht="11.25"/>
    <row r="270" customFormat="1" ht="11.25"/>
    <row r="271" customFormat="1" ht="11.25"/>
    <row r="272" customFormat="1" ht="11.25"/>
    <row r="273" customFormat="1" ht="11.25"/>
    <row r="274" customFormat="1" ht="11.25"/>
    <row r="275" customFormat="1" ht="11.25"/>
    <row r="276" customFormat="1" ht="11.25"/>
    <row r="277" customFormat="1" ht="11.25"/>
    <row r="278" customFormat="1" ht="11.25"/>
    <row r="279" customFormat="1" ht="11.25"/>
    <row r="280" customFormat="1" ht="11.25"/>
    <row r="281" customFormat="1" ht="11.25"/>
    <row r="282" customFormat="1" ht="11.25"/>
    <row r="283" customFormat="1" ht="11.25"/>
    <row r="284" customFormat="1" ht="11.25"/>
    <row r="285" customFormat="1" ht="11.25"/>
    <row r="286" customFormat="1" ht="11.25"/>
    <row r="287" customFormat="1" ht="11.25"/>
    <row r="288" customFormat="1" ht="11.25"/>
    <row r="289" customFormat="1" ht="11.25"/>
    <row r="290" customFormat="1" ht="11.25"/>
    <row r="291" customFormat="1" ht="11.25"/>
    <row r="292" customFormat="1" ht="11.25"/>
    <row r="293" customFormat="1" ht="11.25"/>
    <row r="294" customFormat="1" ht="11.25"/>
    <row r="295" customFormat="1" ht="11.25"/>
    <row r="296" customFormat="1" ht="11.25"/>
    <row r="297" customFormat="1" ht="11.25"/>
    <row r="298" customFormat="1" ht="11.25"/>
    <row r="299" customFormat="1" ht="11.25"/>
    <row r="300" customFormat="1" ht="11.25"/>
    <row r="301" customFormat="1" ht="11.25"/>
    <row r="302" customFormat="1" ht="11.25"/>
    <row r="303" customFormat="1" ht="11.25"/>
    <row r="304" customFormat="1" ht="11.25"/>
    <row r="305" customFormat="1" ht="11.25"/>
    <row r="306" customFormat="1" ht="11.25"/>
    <row r="307" customFormat="1" ht="11.25"/>
    <row r="308" customFormat="1" ht="11.25"/>
    <row r="309" customFormat="1" ht="11.25"/>
    <row r="310" customFormat="1" ht="11.25"/>
    <row r="311" customFormat="1" ht="11.25"/>
    <row r="312" customFormat="1" ht="11.25"/>
    <row r="313" customFormat="1" ht="11.25"/>
    <row r="314" customFormat="1" ht="11.25"/>
    <row r="315" customFormat="1" ht="11.25"/>
    <row r="316" customFormat="1" ht="11.25"/>
    <row r="317" customFormat="1" ht="11.25"/>
    <row r="318" customFormat="1" ht="11.25"/>
    <row r="319" customFormat="1" ht="11.25"/>
    <row r="320" customFormat="1" ht="11.25"/>
    <row r="321" customFormat="1" ht="11.25"/>
    <row r="322" customFormat="1" ht="11.25"/>
    <row r="323" customFormat="1" ht="11.25"/>
    <row r="324" customFormat="1" ht="11.25"/>
    <row r="325" customFormat="1" ht="11.25"/>
    <row r="326" customFormat="1" ht="11.25"/>
    <row r="327" customFormat="1" ht="11.25"/>
    <row r="328" customFormat="1" ht="11.25"/>
    <row r="329" customFormat="1" ht="11.25"/>
    <row r="330" customFormat="1" ht="11.25"/>
    <row r="331" customFormat="1" ht="11.25"/>
    <row r="332" customFormat="1" ht="11.25"/>
    <row r="333" customFormat="1" ht="11.25"/>
    <row r="334" customFormat="1" ht="11.25"/>
    <row r="335" customFormat="1" ht="11.25"/>
    <row r="336" customFormat="1" ht="11.25"/>
    <row r="337" spans="1:25" customFormat="1" ht="11.25"/>
    <row r="338" spans="1:25" customFormat="1" ht="11.25"/>
    <row r="339" spans="1:25" customFormat="1" ht="11.25"/>
    <row r="340" spans="1:25" customFormat="1" ht="11.25"/>
    <row r="341" spans="1:25" customFormat="1" ht="11.25"/>
    <row r="342" spans="1:25" customFormat="1" ht="11.25"/>
    <row r="343" spans="1:25" customFormat="1" ht="11.25"/>
    <row r="344" spans="1:25" customFormat="1" ht="11.25"/>
    <row r="345" spans="1:25" customFormat="1" ht="11.25"/>
    <row r="346" spans="1:25" customFormat="1" ht="11.25"/>
    <row r="347" spans="1:25">
      <c r="A347" s="498"/>
      <c r="B347" s="498"/>
      <c r="C347" s="498"/>
      <c r="D347" s="498"/>
      <c r="E347" s="498"/>
      <c r="F347" s="498"/>
      <c r="G347" s="498"/>
      <c r="H347" s="498"/>
      <c r="I347" s="498"/>
      <c r="J347" s="498"/>
      <c r="K347" s="498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</row>
    <row r="348" spans="1:25">
      <c r="A348" s="498"/>
      <c r="B348" s="498"/>
      <c r="C348" s="498"/>
      <c r="D348" s="498"/>
      <c r="E348" s="498"/>
      <c r="F348" s="498"/>
      <c r="G348" s="498"/>
      <c r="H348" s="498"/>
      <c r="I348" s="498"/>
      <c r="J348" s="498"/>
      <c r="K348" s="498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</row>
    <row r="349" spans="1:25">
      <c r="A349" s="498"/>
      <c r="B349" s="498"/>
      <c r="C349" s="498"/>
      <c r="D349" s="498"/>
      <c r="E349" s="498"/>
      <c r="F349" s="498"/>
      <c r="G349" s="498"/>
      <c r="H349" s="498"/>
      <c r="I349" s="498"/>
      <c r="J349" s="498"/>
      <c r="K349" s="498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</row>
    <row r="350" spans="1:25">
      <c r="A350" s="498"/>
      <c r="B350" s="498"/>
      <c r="C350" s="498"/>
      <c r="D350" s="498"/>
      <c r="E350" s="498"/>
      <c r="F350" s="498"/>
      <c r="G350" s="498"/>
      <c r="H350" s="498"/>
      <c r="I350" s="498"/>
      <c r="J350" s="498"/>
      <c r="K350" s="498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</row>
    <row r="351" spans="1:25">
      <c r="A351" s="498"/>
      <c r="B351" s="498"/>
      <c r="C351" s="498"/>
      <c r="D351" s="498"/>
      <c r="E351" s="498"/>
      <c r="F351" s="498"/>
      <c r="G351" s="498"/>
      <c r="H351" s="498"/>
      <c r="I351" s="498"/>
      <c r="J351" s="498"/>
      <c r="K351" s="498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</row>
    <row r="352" spans="1:25">
      <c r="A352" s="498"/>
      <c r="B352" s="498"/>
      <c r="C352" s="498"/>
      <c r="D352" s="498"/>
      <c r="E352" s="498"/>
      <c r="F352" s="498"/>
      <c r="G352" s="498"/>
      <c r="H352" s="498"/>
      <c r="I352" s="498"/>
      <c r="J352" s="498"/>
      <c r="K352" s="498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</row>
    <row r="353" spans="1:25">
      <c r="A353" s="498"/>
      <c r="B353" s="498"/>
      <c r="C353" s="498"/>
      <c r="D353" s="498"/>
      <c r="E353" s="498"/>
      <c r="F353" s="498"/>
      <c r="G353" s="498"/>
      <c r="H353" s="498"/>
      <c r="I353" s="498"/>
      <c r="J353" s="498"/>
      <c r="K353" s="498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</row>
    <row r="354" spans="1:25">
      <c r="A354" s="498"/>
      <c r="B354" s="498"/>
      <c r="C354" s="498"/>
      <c r="D354" s="498"/>
      <c r="E354" s="498"/>
      <c r="F354" s="498"/>
      <c r="G354" s="498"/>
      <c r="H354" s="498"/>
      <c r="I354" s="498"/>
      <c r="J354" s="498"/>
      <c r="K354" s="498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</row>
    <row r="355" spans="1:25">
      <c r="A355" s="498"/>
      <c r="B355" s="498"/>
      <c r="C355" s="498"/>
      <c r="D355" s="498"/>
      <c r="E355" s="498"/>
      <c r="F355" s="498"/>
      <c r="G355" s="498"/>
      <c r="H355" s="498"/>
      <c r="I355" s="498"/>
      <c r="J355" s="498"/>
      <c r="K355" s="498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</row>
    <row r="356" spans="1:25">
      <c r="A356" s="498"/>
      <c r="B356" s="498"/>
      <c r="C356" s="498"/>
      <c r="D356" s="498"/>
      <c r="E356" s="498"/>
      <c r="F356" s="498"/>
      <c r="G356" s="498"/>
      <c r="H356" s="498"/>
      <c r="I356" s="498"/>
      <c r="J356" s="498"/>
      <c r="K356" s="498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</row>
    <row r="357" spans="1:25">
      <c r="A357" s="498"/>
      <c r="B357" s="498"/>
      <c r="C357" s="498"/>
      <c r="D357" s="498"/>
      <c r="E357" s="498"/>
      <c r="F357" s="498"/>
      <c r="G357" s="498"/>
      <c r="H357" s="498"/>
      <c r="I357" s="498"/>
      <c r="J357" s="498"/>
      <c r="K357" s="498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</row>
    <row r="358" spans="1:25">
      <c r="A358" s="498"/>
      <c r="B358" s="498"/>
      <c r="C358" s="498"/>
      <c r="D358" s="498"/>
      <c r="E358" s="498"/>
      <c r="F358" s="498"/>
      <c r="G358" s="498"/>
      <c r="H358" s="498"/>
      <c r="I358" s="498"/>
      <c r="J358" s="498"/>
      <c r="K358" s="498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</row>
    <row r="359" spans="1:25">
      <c r="A359" s="498"/>
      <c r="B359" s="498"/>
      <c r="C359" s="498"/>
      <c r="D359" s="498"/>
      <c r="E359" s="498"/>
      <c r="F359" s="498"/>
      <c r="G359" s="498"/>
      <c r="H359" s="498"/>
      <c r="I359" s="498"/>
      <c r="J359" s="498"/>
      <c r="K359" s="498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</row>
    <row r="360" spans="1:25">
      <c r="A360" s="498"/>
      <c r="B360" s="498"/>
      <c r="C360" s="498"/>
      <c r="D360" s="498"/>
      <c r="E360" s="498"/>
      <c r="F360" s="498"/>
      <c r="G360" s="498"/>
      <c r="H360" s="498"/>
      <c r="I360" s="498"/>
      <c r="J360" s="498"/>
      <c r="K360" s="498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</row>
    <row r="361" spans="1:25">
      <c r="A361" s="498"/>
      <c r="B361" s="498"/>
      <c r="C361" s="498"/>
      <c r="D361" s="498"/>
      <c r="E361" s="498"/>
      <c r="F361" s="498"/>
      <c r="G361" s="498"/>
      <c r="H361" s="498"/>
      <c r="I361" s="498"/>
      <c r="J361" s="498"/>
      <c r="K361" s="498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</row>
    <row r="362" spans="1:25">
      <c r="A362" s="498"/>
      <c r="B362" s="498"/>
      <c r="C362" s="498"/>
      <c r="D362" s="498"/>
      <c r="E362" s="498"/>
      <c r="F362" s="498"/>
      <c r="G362" s="498"/>
      <c r="H362" s="498"/>
      <c r="I362" s="498"/>
      <c r="J362" s="498"/>
      <c r="K362" s="498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</row>
    <row r="363" spans="1:25">
      <c r="A363" s="498"/>
      <c r="B363" s="498"/>
      <c r="C363" s="498"/>
      <c r="D363" s="498"/>
      <c r="E363" s="498"/>
      <c r="F363" s="498"/>
      <c r="G363" s="498"/>
      <c r="H363" s="498"/>
      <c r="I363" s="498"/>
      <c r="J363" s="498"/>
      <c r="K363" s="498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</row>
    <row r="364" spans="1:25">
      <c r="A364" s="498"/>
      <c r="B364" s="498"/>
      <c r="C364" s="498"/>
      <c r="D364" s="498"/>
      <c r="E364" s="498"/>
      <c r="F364" s="498"/>
      <c r="G364" s="498"/>
      <c r="H364" s="498"/>
      <c r="I364" s="498"/>
      <c r="J364" s="498"/>
      <c r="K364" s="498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</row>
    <row r="365" spans="1:25">
      <c r="A365" s="498"/>
      <c r="B365" s="498"/>
      <c r="C365" s="498"/>
      <c r="D365" s="498"/>
      <c r="E365" s="498"/>
      <c r="F365" s="498"/>
      <c r="G365" s="498"/>
      <c r="H365" s="498"/>
      <c r="I365" s="498"/>
      <c r="J365" s="498"/>
      <c r="K365" s="498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</row>
    <row r="366" spans="1:25">
      <c r="A366" s="498"/>
      <c r="B366" s="498"/>
      <c r="C366" s="498"/>
      <c r="D366" s="498"/>
      <c r="E366" s="498"/>
      <c r="F366" s="498"/>
      <c r="G366" s="498"/>
      <c r="H366" s="498"/>
      <c r="I366" s="498"/>
      <c r="J366" s="498"/>
      <c r="K366" s="498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</row>
    <row r="367" spans="1:25">
      <c r="A367" s="498"/>
      <c r="B367" s="498"/>
      <c r="C367" s="498"/>
      <c r="D367" s="498"/>
      <c r="E367" s="498"/>
      <c r="F367" s="498"/>
      <c r="G367" s="498"/>
      <c r="H367" s="498"/>
      <c r="I367" s="498"/>
      <c r="J367" s="498"/>
      <c r="K367" s="498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</row>
    <row r="368" spans="1:25">
      <c r="A368" s="498"/>
      <c r="B368" s="498"/>
      <c r="C368" s="498"/>
      <c r="D368" s="498"/>
      <c r="E368" s="498"/>
      <c r="F368" s="498"/>
      <c r="G368" s="498"/>
      <c r="H368" s="498"/>
      <c r="I368" s="498"/>
      <c r="J368" s="498"/>
      <c r="K368" s="498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</row>
    <row r="369" spans="1:25">
      <c r="A369" s="498"/>
      <c r="B369" s="498"/>
      <c r="C369" s="498"/>
      <c r="D369" s="498"/>
      <c r="E369" s="498"/>
      <c r="F369" s="498"/>
      <c r="G369" s="498"/>
      <c r="H369" s="498"/>
      <c r="I369" s="498"/>
      <c r="J369" s="498"/>
      <c r="K369" s="498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</row>
    <row r="370" spans="1:25">
      <c r="A370" s="498"/>
      <c r="B370" s="498"/>
      <c r="C370" s="498"/>
      <c r="D370" s="498"/>
      <c r="E370" s="498"/>
      <c r="F370" s="498"/>
      <c r="G370" s="498"/>
      <c r="H370" s="498"/>
      <c r="I370" s="498"/>
      <c r="J370" s="498"/>
      <c r="K370" s="498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</row>
    <row r="371" spans="1:25">
      <c r="A371" s="498"/>
      <c r="B371" s="498"/>
      <c r="C371" s="498"/>
      <c r="D371" s="498"/>
      <c r="E371" s="498"/>
      <c r="F371" s="498"/>
      <c r="G371" s="498"/>
      <c r="H371" s="498"/>
      <c r="I371" s="498"/>
      <c r="J371" s="498"/>
      <c r="K371" s="498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</row>
    <row r="372" spans="1:25">
      <c r="A372" s="498"/>
      <c r="B372" s="498"/>
      <c r="C372" s="498"/>
      <c r="D372" s="498"/>
      <c r="E372" s="498"/>
      <c r="F372" s="498"/>
      <c r="G372" s="498"/>
      <c r="H372" s="498"/>
      <c r="I372" s="498"/>
      <c r="J372" s="498"/>
      <c r="K372" s="498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</row>
    <row r="373" spans="1:25">
      <c r="A373" s="498"/>
      <c r="B373" s="498"/>
      <c r="C373" s="498"/>
      <c r="D373" s="498"/>
      <c r="E373" s="498"/>
      <c r="F373" s="498"/>
      <c r="G373" s="498"/>
      <c r="H373" s="498"/>
      <c r="I373" s="498"/>
      <c r="J373" s="498"/>
      <c r="K373" s="498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</row>
    <row r="374" spans="1:25">
      <c r="A374" s="498"/>
      <c r="B374" s="498"/>
      <c r="C374" s="498"/>
      <c r="D374" s="498"/>
      <c r="E374" s="498"/>
      <c r="F374" s="498"/>
      <c r="G374" s="498"/>
      <c r="H374" s="498"/>
      <c r="I374" s="498"/>
      <c r="J374" s="498"/>
      <c r="K374" s="498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</row>
    <row r="375" spans="1:25">
      <c r="A375" s="498"/>
      <c r="B375" s="498"/>
      <c r="C375" s="498"/>
      <c r="D375" s="498"/>
      <c r="E375" s="498"/>
      <c r="F375" s="498"/>
      <c r="G375" s="498"/>
      <c r="H375" s="498"/>
      <c r="I375" s="498"/>
      <c r="J375" s="498"/>
      <c r="K375" s="498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</row>
    <row r="376" spans="1:25">
      <c r="A376" s="498"/>
      <c r="B376" s="498"/>
      <c r="C376" s="498"/>
      <c r="D376" s="498"/>
      <c r="E376" s="498"/>
      <c r="F376" s="498"/>
      <c r="G376" s="498"/>
      <c r="H376" s="498"/>
      <c r="I376" s="498"/>
      <c r="J376" s="498"/>
      <c r="K376" s="498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</row>
    <row r="377" spans="1:25">
      <c r="A377" s="498"/>
      <c r="B377" s="498"/>
      <c r="C377" s="498"/>
      <c r="D377" s="498"/>
      <c r="E377" s="498"/>
      <c r="F377" s="498"/>
      <c r="G377" s="498"/>
      <c r="H377" s="498"/>
      <c r="I377" s="498"/>
      <c r="J377" s="498"/>
      <c r="K377" s="498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</row>
    <row r="378" spans="1:25">
      <c r="A378" s="498"/>
      <c r="B378" s="498"/>
      <c r="C378" s="498"/>
      <c r="D378" s="498"/>
      <c r="E378" s="498"/>
      <c r="F378" s="498"/>
      <c r="G378" s="498"/>
      <c r="H378" s="498"/>
      <c r="I378" s="498"/>
      <c r="J378" s="498"/>
      <c r="K378" s="498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</row>
    <row r="379" spans="1:25">
      <c r="A379" s="498"/>
      <c r="B379" s="498"/>
      <c r="C379" s="498"/>
      <c r="D379" s="498"/>
      <c r="E379" s="498"/>
      <c r="F379" s="498"/>
      <c r="G379" s="498"/>
      <c r="H379" s="498"/>
      <c r="I379" s="498"/>
      <c r="J379" s="498"/>
      <c r="K379" s="498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</row>
    <row r="380" spans="1:25">
      <c r="A380" s="498"/>
      <c r="B380" s="498"/>
      <c r="C380" s="498"/>
      <c r="D380" s="498"/>
      <c r="E380" s="498"/>
      <c r="F380" s="498"/>
      <c r="G380" s="498"/>
      <c r="H380" s="498"/>
      <c r="I380" s="498"/>
      <c r="J380" s="498"/>
      <c r="K380" s="498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</row>
    <row r="381" spans="1:25">
      <c r="A381" s="498"/>
      <c r="B381" s="498"/>
      <c r="C381" s="498"/>
      <c r="D381" s="498"/>
      <c r="E381" s="498"/>
      <c r="F381" s="498"/>
      <c r="G381" s="498"/>
      <c r="H381" s="498"/>
      <c r="I381" s="498"/>
      <c r="J381" s="498"/>
      <c r="K381" s="498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</row>
    <row r="382" spans="1:25">
      <c r="A382" s="498"/>
      <c r="B382" s="498"/>
      <c r="C382" s="498"/>
      <c r="D382" s="498"/>
      <c r="E382" s="498"/>
      <c r="F382" s="498"/>
      <c r="G382" s="498"/>
      <c r="H382" s="498"/>
      <c r="I382" s="498"/>
      <c r="J382" s="498"/>
      <c r="K382" s="498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</row>
    <row r="383" spans="1:25">
      <c r="A383" s="498"/>
      <c r="B383" s="498"/>
      <c r="C383" s="498"/>
      <c r="D383" s="498"/>
      <c r="E383" s="498"/>
      <c r="F383" s="498"/>
      <c r="G383" s="498"/>
      <c r="H383" s="498"/>
      <c r="I383" s="498"/>
      <c r="J383" s="498"/>
      <c r="K383" s="498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</row>
    <row r="384" spans="1:25">
      <c r="A384" s="498"/>
      <c r="B384" s="498"/>
      <c r="C384" s="498"/>
      <c r="D384" s="498"/>
      <c r="E384" s="498"/>
      <c r="F384" s="498"/>
      <c r="G384" s="498"/>
      <c r="H384" s="498"/>
      <c r="I384" s="498"/>
      <c r="J384" s="498"/>
      <c r="K384" s="498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</row>
    <row r="385" spans="1:25">
      <c r="A385" s="498"/>
      <c r="B385" s="498"/>
      <c r="C385" s="498"/>
      <c r="D385" s="498"/>
      <c r="E385" s="498"/>
      <c r="F385" s="498"/>
      <c r="G385" s="498"/>
      <c r="H385" s="498"/>
      <c r="I385" s="498"/>
      <c r="J385" s="498"/>
      <c r="K385" s="498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</row>
    <row r="386" spans="1:25">
      <c r="A386" s="498"/>
      <c r="B386" s="498"/>
      <c r="C386" s="498"/>
      <c r="D386" s="498"/>
      <c r="E386" s="498"/>
      <c r="F386" s="498"/>
      <c r="G386" s="498"/>
      <c r="H386" s="498"/>
      <c r="I386" s="498"/>
      <c r="J386" s="498"/>
      <c r="K386" s="498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</row>
    <row r="387" spans="1:25">
      <c r="A387" s="498"/>
      <c r="B387" s="498"/>
      <c r="C387" s="498"/>
      <c r="D387" s="498"/>
      <c r="E387" s="498"/>
      <c r="F387" s="498"/>
      <c r="G387" s="498"/>
      <c r="H387" s="498"/>
      <c r="I387" s="498"/>
      <c r="J387" s="498"/>
      <c r="K387" s="498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</row>
    <row r="388" spans="1:25">
      <c r="A388" s="498"/>
      <c r="B388" s="498"/>
      <c r="C388" s="498"/>
      <c r="D388" s="498"/>
      <c r="E388" s="498"/>
      <c r="F388" s="498"/>
      <c r="G388" s="498"/>
      <c r="H388" s="498"/>
      <c r="I388" s="498"/>
      <c r="J388" s="498"/>
      <c r="K388" s="498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</row>
    <row r="389" spans="1:25">
      <c r="A389" s="498"/>
      <c r="B389" s="498"/>
      <c r="C389" s="498"/>
      <c r="D389" s="498"/>
      <c r="E389" s="498"/>
      <c r="F389" s="498"/>
      <c r="G389" s="498"/>
      <c r="H389" s="498"/>
      <c r="I389" s="498"/>
      <c r="J389" s="498"/>
      <c r="K389" s="498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</row>
    <row r="390" spans="1:25">
      <c r="A390" s="498"/>
      <c r="B390" s="498"/>
      <c r="C390" s="498"/>
      <c r="D390" s="498"/>
      <c r="E390" s="498"/>
      <c r="F390" s="498"/>
      <c r="G390" s="498"/>
      <c r="H390" s="498"/>
      <c r="I390" s="498"/>
      <c r="J390" s="498"/>
      <c r="K390" s="498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</row>
    <row r="391" spans="1:25">
      <c r="A391" s="498"/>
      <c r="B391" s="498"/>
      <c r="C391" s="498"/>
      <c r="D391" s="498"/>
      <c r="E391" s="498"/>
      <c r="F391" s="498"/>
      <c r="G391" s="498"/>
      <c r="H391" s="498"/>
      <c r="I391" s="498"/>
      <c r="J391" s="498"/>
      <c r="K391" s="498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</row>
    <row r="392" spans="1:25">
      <c r="A392" s="498"/>
      <c r="B392" s="498"/>
      <c r="C392" s="498"/>
      <c r="D392" s="498"/>
      <c r="E392" s="498"/>
      <c r="F392" s="498"/>
      <c r="G392" s="498"/>
      <c r="H392" s="498"/>
      <c r="I392" s="498"/>
      <c r="J392" s="498"/>
      <c r="K392" s="498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</row>
    <row r="393" spans="1:25">
      <c r="A393" s="498"/>
      <c r="B393" s="498"/>
      <c r="C393" s="498"/>
      <c r="D393" s="498"/>
      <c r="E393" s="498"/>
      <c r="F393" s="498"/>
      <c r="G393" s="498"/>
      <c r="H393" s="498"/>
      <c r="I393" s="498"/>
      <c r="J393" s="498"/>
      <c r="K393" s="498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</row>
    <row r="394" spans="1:25">
      <c r="A394" s="498"/>
      <c r="B394" s="498"/>
      <c r="C394" s="498"/>
      <c r="D394" s="498"/>
      <c r="E394" s="498"/>
      <c r="F394" s="498"/>
      <c r="G394" s="498"/>
      <c r="H394" s="498"/>
      <c r="I394" s="498"/>
      <c r="J394" s="498"/>
      <c r="K394" s="498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</row>
    <row r="395" spans="1:25">
      <c r="A395" s="498"/>
      <c r="B395" s="498"/>
      <c r="C395" s="498"/>
      <c r="D395" s="498"/>
      <c r="E395" s="498"/>
      <c r="F395" s="498"/>
      <c r="G395" s="498"/>
      <c r="H395" s="498"/>
      <c r="I395" s="498"/>
      <c r="J395" s="498"/>
      <c r="K395" s="498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</row>
    <row r="396" spans="1:25">
      <c r="A396" s="498"/>
      <c r="B396" s="498"/>
      <c r="C396" s="498"/>
      <c r="D396" s="498"/>
      <c r="E396" s="498"/>
      <c r="F396" s="498"/>
      <c r="G396" s="498"/>
      <c r="H396" s="498"/>
      <c r="I396" s="498"/>
      <c r="J396" s="498"/>
      <c r="K396" s="498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</row>
    <row r="397" spans="1:25">
      <c r="A397" s="498"/>
      <c r="B397" s="498"/>
      <c r="C397" s="498"/>
      <c r="D397" s="498"/>
      <c r="E397" s="498"/>
      <c r="F397" s="498"/>
      <c r="G397" s="498"/>
      <c r="H397" s="498"/>
      <c r="I397" s="498"/>
      <c r="J397" s="498"/>
      <c r="K397" s="498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</row>
    <row r="398" spans="1:25">
      <c r="A398" s="498"/>
      <c r="B398" s="498"/>
      <c r="C398" s="498"/>
      <c r="D398" s="498"/>
      <c r="E398" s="498"/>
      <c r="F398" s="498"/>
      <c r="G398" s="498"/>
      <c r="H398" s="498"/>
      <c r="I398" s="498"/>
      <c r="J398" s="498"/>
      <c r="K398" s="498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</row>
    <row r="399" spans="1:25">
      <c r="A399" s="498"/>
      <c r="B399" s="498"/>
      <c r="C399" s="498"/>
      <c r="D399" s="498"/>
      <c r="E399" s="498"/>
      <c r="F399" s="498"/>
      <c r="G399" s="498"/>
      <c r="H399" s="498"/>
      <c r="I399" s="498"/>
      <c r="J399" s="498"/>
      <c r="K399" s="498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</row>
    <row r="400" spans="1:25">
      <c r="A400" s="498"/>
      <c r="B400" s="498"/>
      <c r="C400" s="498"/>
      <c r="D400" s="498"/>
      <c r="E400" s="498"/>
      <c r="F400" s="498"/>
      <c r="G400" s="498"/>
      <c r="H400" s="498"/>
      <c r="I400" s="498"/>
      <c r="J400" s="498"/>
      <c r="K400" s="498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</row>
    <row r="401" spans="1:25">
      <c r="A401" s="498"/>
      <c r="B401" s="498"/>
      <c r="C401" s="498"/>
      <c r="D401" s="498"/>
      <c r="E401" s="498"/>
      <c r="F401" s="498"/>
      <c r="G401" s="498"/>
      <c r="H401" s="498"/>
      <c r="I401" s="498"/>
      <c r="J401" s="498"/>
      <c r="K401" s="498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</row>
    <row r="402" spans="1:25">
      <c r="A402" s="498"/>
      <c r="B402" s="498"/>
      <c r="C402" s="498"/>
      <c r="D402" s="498"/>
      <c r="E402" s="498"/>
      <c r="F402" s="498"/>
      <c r="G402" s="498"/>
      <c r="H402" s="498"/>
      <c r="I402" s="498"/>
      <c r="J402" s="498"/>
      <c r="K402" s="498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</row>
    <row r="403" spans="1:25">
      <c r="A403" s="498"/>
      <c r="B403" s="498"/>
      <c r="C403" s="498"/>
      <c r="D403" s="498"/>
      <c r="E403" s="498"/>
      <c r="F403" s="498"/>
      <c r="G403" s="498"/>
      <c r="H403" s="498"/>
      <c r="I403" s="498"/>
      <c r="J403" s="498"/>
      <c r="K403" s="498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</row>
    <row r="404" spans="1:25">
      <c r="A404" s="498"/>
      <c r="B404" s="498"/>
      <c r="C404" s="498"/>
      <c r="D404" s="498"/>
      <c r="E404" s="498"/>
      <c r="F404" s="498"/>
      <c r="G404" s="498"/>
      <c r="H404" s="498"/>
      <c r="I404" s="498"/>
      <c r="J404" s="498"/>
      <c r="K404" s="498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</row>
    <row r="405" spans="1:25">
      <c r="A405" s="498"/>
      <c r="B405" s="498"/>
      <c r="C405" s="498"/>
      <c r="D405" s="498"/>
      <c r="E405" s="498"/>
      <c r="F405" s="498"/>
      <c r="G405" s="498"/>
      <c r="H405" s="498"/>
      <c r="I405" s="498"/>
      <c r="J405" s="498"/>
      <c r="K405" s="498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</row>
    <row r="406" spans="1:25">
      <c r="A406" s="498"/>
      <c r="B406" s="498"/>
      <c r="C406" s="498"/>
      <c r="D406" s="498"/>
      <c r="E406" s="498"/>
      <c r="F406" s="498"/>
      <c r="G406" s="498"/>
      <c r="H406" s="498"/>
      <c r="I406" s="498"/>
      <c r="J406" s="498"/>
      <c r="K406" s="498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</row>
    <row r="407" spans="1:25">
      <c r="A407" s="498"/>
      <c r="B407" s="498"/>
      <c r="C407" s="498"/>
      <c r="D407" s="498"/>
      <c r="E407" s="498"/>
      <c r="F407" s="498"/>
      <c r="G407" s="498"/>
      <c r="H407" s="498"/>
      <c r="I407" s="498"/>
      <c r="J407" s="498"/>
      <c r="K407" s="498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</row>
    <row r="408" spans="1:25">
      <c r="A408" s="498"/>
      <c r="B408" s="498"/>
      <c r="C408" s="498"/>
      <c r="D408" s="498"/>
      <c r="E408" s="498"/>
      <c r="F408" s="498"/>
      <c r="G408" s="498"/>
      <c r="H408" s="498"/>
      <c r="I408" s="498"/>
      <c r="J408" s="498"/>
      <c r="K408" s="498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</row>
    <row r="409" spans="1:25">
      <c r="A409" s="498"/>
      <c r="B409" s="498"/>
      <c r="C409" s="498"/>
      <c r="D409" s="498"/>
      <c r="E409" s="498"/>
      <c r="F409" s="498"/>
      <c r="G409" s="498"/>
      <c r="H409" s="498"/>
      <c r="I409" s="498"/>
      <c r="J409" s="498"/>
      <c r="K409" s="498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</row>
    <row r="410" spans="1:25">
      <c r="A410" s="498"/>
      <c r="B410" s="498"/>
      <c r="C410" s="498"/>
      <c r="D410" s="498"/>
      <c r="E410" s="498"/>
      <c r="F410" s="498"/>
      <c r="G410" s="498"/>
      <c r="H410" s="498"/>
      <c r="I410" s="498"/>
      <c r="J410" s="498"/>
      <c r="K410" s="498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</row>
    <row r="411" spans="1:25">
      <c r="A411" s="498"/>
      <c r="B411" s="498"/>
      <c r="C411" s="498"/>
      <c r="D411" s="498"/>
      <c r="E411" s="498"/>
      <c r="F411" s="498"/>
      <c r="G411" s="498"/>
      <c r="H411" s="498"/>
      <c r="I411" s="498"/>
      <c r="J411" s="498"/>
      <c r="K411" s="498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</row>
    <row r="412" spans="1:25">
      <c r="A412" s="498"/>
      <c r="B412" s="498"/>
      <c r="C412" s="498"/>
      <c r="D412" s="498"/>
      <c r="E412" s="498"/>
      <c r="F412" s="498"/>
      <c r="G412" s="498"/>
      <c r="H412" s="498"/>
      <c r="I412" s="498"/>
      <c r="J412" s="498"/>
      <c r="K412" s="498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</row>
    <row r="413" spans="1:25">
      <c r="A413" s="498"/>
      <c r="B413" s="498"/>
      <c r="C413" s="498"/>
      <c r="D413" s="498"/>
      <c r="E413" s="498"/>
      <c r="F413" s="498"/>
      <c r="G413" s="498"/>
      <c r="H413" s="498"/>
      <c r="I413" s="498"/>
      <c r="J413" s="498"/>
      <c r="K413" s="498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</row>
    <row r="414" spans="1:25">
      <c r="A414" s="498"/>
      <c r="B414" s="498"/>
      <c r="C414" s="498"/>
      <c r="D414" s="498"/>
      <c r="E414" s="498"/>
      <c r="F414" s="498"/>
      <c r="G414" s="498"/>
      <c r="H414" s="498"/>
      <c r="I414" s="498"/>
      <c r="J414" s="498"/>
      <c r="K414" s="498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</row>
    <row r="415" spans="1:25">
      <c r="A415" s="498"/>
      <c r="B415" s="498"/>
      <c r="C415" s="498"/>
      <c r="D415" s="498"/>
      <c r="E415" s="498"/>
      <c r="F415" s="498"/>
      <c r="G415" s="498"/>
      <c r="H415" s="498"/>
      <c r="I415" s="498"/>
      <c r="J415" s="498"/>
      <c r="K415" s="498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</row>
    <row r="416" spans="1:25">
      <c r="A416" s="498"/>
      <c r="B416" s="498"/>
      <c r="C416" s="498"/>
      <c r="D416" s="498"/>
      <c r="E416" s="498"/>
      <c r="F416" s="498"/>
      <c r="G416" s="498"/>
      <c r="H416" s="498"/>
      <c r="I416" s="498"/>
      <c r="J416" s="498"/>
      <c r="K416" s="498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</row>
    <row r="417" spans="1:25">
      <c r="A417" s="498"/>
      <c r="B417" s="498"/>
      <c r="C417" s="498"/>
      <c r="D417" s="498"/>
      <c r="E417" s="498"/>
      <c r="F417" s="498"/>
      <c r="G417" s="498"/>
      <c r="H417" s="498"/>
      <c r="I417" s="498"/>
      <c r="J417" s="498"/>
      <c r="K417" s="498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</row>
    <row r="418" spans="1:25">
      <c r="A418" s="498"/>
      <c r="B418" s="498"/>
      <c r="C418" s="498"/>
      <c r="D418" s="498"/>
      <c r="E418" s="498"/>
      <c r="F418" s="498"/>
      <c r="G418" s="498"/>
      <c r="H418" s="498"/>
      <c r="I418" s="498"/>
      <c r="J418" s="498"/>
      <c r="K418" s="498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</row>
    <row r="419" spans="1:25">
      <c r="A419" s="498"/>
      <c r="B419" s="498"/>
      <c r="C419" s="498"/>
      <c r="D419" s="498"/>
      <c r="E419" s="498"/>
      <c r="F419" s="498"/>
      <c r="G419" s="498"/>
      <c r="H419" s="498"/>
      <c r="I419" s="498"/>
      <c r="J419" s="498"/>
      <c r="K419" s="498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</row>
    <row r="420" spans="1:25">
      <c r="A420" s="498"/>
      <c r="B420" s="498"/>
      <c r="C420" s="498"/>
      <c r="D420" s="498"/>
      <c r="E420" s="498"/>
      <c r="F420" s="498"/>
      <c r="G420" s="498"/>
      <c r="H420" s="498"/>
      <c r="I420" s="498"/>
      <c r="J420" s="498"/>
      <c r="K420" s="498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</row>
    <row r="421" spans="1:25">
      <c r="A421" s="498"/>
      <c r="B421" s="498"/>
      <c r="C421" s="498"/>
      <c r="D421" s="498"/>
      <c r="E421" s="498"/>
      <c r="F421" s="498"/>
      <c r="G421" s="498"/>
      <c r="H421" s="498"/>
      <c r="I421" s="498"/>
      <c r="J421" s="498"/>
      <c r="K421" s="498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</row>
    <row r="422" spans="1:25">
      <c r="A422" s="498"/>
      <c r="B422" s="498"/>
      <c r="C422" s="498"/>
      <c r="D422" s="498"/>
      <c r="E422" s="498"/>
      <c r="F422" s="498"/>
      <c r="G422" s="498"/>
      <c r="H422" s="498"/>
      <c r="I422" s="498"/>
      <c r="J422" s="498"/>
      <c r="K422" s="498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</row>
    <row r="423" spans="1:25">
      <c r="A423" s="498"/>
      <c r="B423" s="498"/>
      <c r="C423" s="498"/>
      <c r="D423" s="498"/>
      <c r="E423" s="498"/>
      <c r="F423" s="498"/>
      <c r="G423" s="498"/>
      <c r="H423" s="498"/>
      <c r="I423" s="498"/>
      <c r="J423" s="498"/>
      <c r="K423" s="498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</row>
    <row r="424" spans="1:25">
      <c r="A424" s="498"/>
      <c r="B424" s="498"/>
      <c r="C424" s="498"/>
      <c r="D424" s="498"/>
      <c r="E424" s="498"/>
      <c r="F424" s="498"/>
      <c r="G424" s="498"/>
      <c r="H424" s="498"/>
      <c r="I424" s="498"/>
      <c r="J424" s="498"/>
      <c r="K424" s="498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</row>
    <row r="425" spans="1:25">
      <c r="A425" s="498"/>
      <c r="B425" s="498"/>
      <c r="C425" s="498"/>
      <c r="D425" s="498"/>
      <c r="E425" s="498"/>
      <c r="F425" s="498"/>
      <c r="G425" s="498"/>
      <c r="H425" s="498"/>
      <c r="I425" s="498"/>
      <c r="J425" s="498"/>
      <c r="K425" s="498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</row>
    <row r="426" spans="1:25">
      <c r="A426" s="498"/>
      <c r="B426" s="498"/>
      <c r="C426" s="498"/>
      <c r="D426" s="498"/>
      <c r="E426" s="498"/>
      <c r="F426" s="498"/>
      <c r="G426" s="498"/>
      <c r="H426" s="498"/>
      <c r="I426" s="498"/>
      <c r="J426" s="498"/>
      <c r="K426" s="498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</row>
    <row r="427" spans="1:25">
      <c r="A427" s="498"/>
      <c r="B427" s="498"/>
      <c r="C427" s="498"/>
      <c r="D427" s="498"/>
      <c r="E427" s="498"/>
      <c r="F427" s="498"/>
      <c r="G427" s="498"/>
      <c r="H427" s="498"/>
      <c r="I427" s="498"/>
      <c r="J427" s="498"/>
      <c r="K427" s="498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</row>
    <row r="428" spans="1:25">
      <c r="A428" s="498"/>
      <c r="B428" s="498"/>
      <c r="C428" s="498"/>
      <c r="D428" s="498"/>
      <c r="E428" s="498"/>
      <c r="F428" s="498"/>
      <c r="G428" s="498"/>
      <c r="H428" s="498"/>
      <c r="I428" s="498"/>
      <c r="J428" s="498"/>
      <c r="K428" s="498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</row>
    <row r="429" spans="1:25">
      <c r="A429" s="498"/>
      <c r="B429" s="498"/>
      <c r="C429" s="498"/>
      <c r="D429" s="498"/>
      <c r="E429" s="498"/>
      <c r="F429" s="498"/>
      <c r="G429" s="498"/>
      <c r="H429" s="498"/>
      <c r="I429" s="498"/>
      <c r="J429" s="498"/>
      <c r="K429" s="498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</row>
    <row r="430" spans="1:25">
      <c r="A430" s="498"/>
      <c r="B430" s="498"/>
      <c r="C430" s="498"/>
      <c r="D430" s="498"/>
      <c r="E430" s="498"/>
      <c r="F430" s="498"/>
      <c r="G430" s="498"/>
      <c r="H430" s="498"/>
      <c r="I430" s="498"/>
      <c r="J430" s="498"/>
      <c r="K430" s="498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</row>
    <row r="431" spans="1:25">
      <c r="A431" s="498"/>
      <c r="B431" s="498"/>
      <c r="C431" s="498"/>
      <c r="D431" s="498"/>
      <c r="E431" s="498"/>
      <c r="F431" s="498"/>
      <c r="G431" s="498"/>
      <c r="H431" s="498"/>
      <c r="I431" s="498"/>
      <c r="J431" s="498"/>
      <c r="K431" s="498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</row>
    <row r="432" spans="1:25">
      <c r="A432" s="498"/>
      <c r="B432" s="498"/>
      <c r="C432" s="498"/>
      <c r="D432" s="498"/>
      <c r="E432" s="498"/>
      <c r="F432" s="498"/>
      <c r="G432" s="498"/>
      <c r="H432" s="498"/>
      <c r="I432" s="498"/>
      <c r="J432" s="498"/>
      <c r="K432" s="498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</row>
    <row r="433" spans="1:25">
      <c r="A433" s="498"/>
      <c r="B433" s="498"/>
      <c r="C433" s="498"/>
      <c r="D433" s="498"/>
      <c r="E433" s="498"/>
      <c r="F433" s="498"/>
      <c r="G433" s="498"/>
      <c r="H433" s="498"/>
      <c r="I433" s="498"/>
      <c r="J433" s="498"/>
      <c r="K433" s="498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</row>
    <row r="434" spans="1:25">
      <c r="A434" s="498"/>
      <c r="B434" s="498"/>
      <c r="C434" s="498"/>
      <c r="D434" s="498"/>
      <c r="E434" s="498"/>
      <c r="F434" s="498"/>
      <c r="G434" s="498"/>
      <c r="H434" s="498"/>
      <c r="I434" s="498"/>
      <c r="J434" s="498"/>
      <c r="K434" s="498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</row>
    <row r="435" spans="1:25">
      <c r="A435" s="498"/>
      <c r="B435" s="498"/>
      <c r="C435" s="498"/>
      <c r="D435" s="498"/>
      <c r="E435" s="498"/>
      <c r="F435" s="498"/>
      <c r="G435" s="498"/>
      <c r="H435" s="498"/>
      <c r="I435" s="498"/>
      <c r="J435" s="498"/>
      <c r="K435" s="498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</row>
    <row r="436" spans="1:25">
      <c r="A436" s="498"/>
      <c r="B436" s="498"/>
      <c r="C436" s="498"/>
      <c r="D436" s="498"/>
      <c r="E436" s="498"/>
      <c r="F436" s="498"/>
      <c r="G436" s="498"/>
      <c r="H436" s="498"/>
      <c r="I436" s="498"/>
      <c r="J436" s="498"/>
      <c r="K436" s="498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</row>
  </sheetData>
  <mergeCells count="2">
    <mergeCell ref="A5:D5"/>
    <mergeCell ref="F5:I5"/>
  </mergeCell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13"/>
  <sheetViews>
    <sheetView zoomScaleNormal="100" workbookViewId="0">
      <selection activeCell="M5" sqref="M5"/>
    </sheetView>
  </sheetViews>
  <sheetFormatPr baseColWidth="10" defaultRowHeight="15"/>
  <cols>
    <col min="1" max="1" width="15.5" style="498" customWidth="1"/>
    <col min="2" max="20" width="12" style="498"/>
    <col min="21" max="21" width="16.5" style="498" bestFit="1" customWidth="1"/>
    <col min="22" max="16384" width="12" style="498"/>
  </cols>
  <sheetData>
    <row r="1" spans="1:57">
      <c r="A1" s="25" t="s">
        <v>300</v>
      </c>
    </row>
    <row r="2" spans="1:57">
      <c r="A2" s="158" t="s">
        <v>328</v>
      </c>
    </row>
    <row r="3" spans="1:57">
      <c r="A3" s="25" t="s">
        <v>374</v>
      </c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</row>
    <row r="4" spans="1:57"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</row>
    <row r="5" spans="1:57">
      <c r="M5" s="746" t="s">
        <v>375</v>
      </c>
      <c r="Q5" s="102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</row>
    <row r="6" spans="1:57">
      <c r="A6" s="525" t="s">
        <v>376</v>
      </c>
      <c r="B6" s="526" t="s">
        <v>203</v>
      </c>
      <c r="C6" s="526" t="s">
        <v>206</v>
      </c>
      <c r="D6" s="526" t="s">
        <v>286</v>
      </c>
      <c r="E6" s="526" t="s">
        <v>223</v>
      </c>
      <c r="F6" s="526" t="s">
        <v>342</v>
      </c>
      <c r="G6" s="526" t="s">
        <v>377</v>
      </c>
      <c r="H6" s="526" t="s">
        <v>378</v>
      </c>
      <c r="I6" s="526" t="s">
        <v>379</v>
      </c>
      <c r="J6" s="526" t="s">
        <v>128</v>
      </c>
      <c r="K6" s="526" t="s">
        <v>7</v>
      </c>
      <c r="L6" s="527"/>
      <c r="M6" s="527"/>
      <c r="AE6" s="528"/>
      <c r="AO6" s="528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</row>
    <row r="7" spans="1:57">
      <c r="A7" s="529">
        <v>2014</v>
      </c>
      <c r="B7" s="530">
        <f>'5-16'!B8</f>
        <v>757.66165716477076</v>
      </c>
      <c r="C7" s="530">
        <f>'5-16'!C8</f>
        <v>50.847900307071015</v>
      </c>
      <c r="D7" s="530">
        <f>'5-16'!D8</f>
        <v>505.89773954750802</v>
      </c>
      <c r="E7" s="530">
        <f>'5-16'!E8</f>
        <v>26.794759137634774</v>
      </c>
      <c r="F7" s="530">
        <f>'5-16'!F8</f>
        <v>130.37591336216687</v>
      </c>
      <c r="G7" s="530">
        <f>'5-16'!G8</f>
        <v>88.673797647378066</v>
      </c>
      <c r="H7" s="530">
        <f>'5-16'!H8</f>
        <v>0.9259440911574458</v>
      </c>
      <c r="I7" s="530">
        <f>'5-16'!I8</f>
        <v>0</v>
      </c>
      <c r="J7" s="530">
        <f>'5-16'!J8</f>
        <v>0</v>
      </c>
      <c r="K7" s="530">
        <f>SUM(B7:J7)</f>
        <v>1561.1777112576867</v>
      </c>
      <c r="L7" s="531"/>
      <c r="M7" s="531"/>
      <c r="N7" s="531"/>
      <c r="O7" s="531"/>
      <c r="P7" s="531"/>
      <c r="Q7" s="531"/>
      <c r="R7" s="531"/>
      <c r="S7" s="531"/>
      <c r="W7" s="532"/>
      <c r="X7" s="533"/>
      <c r="Y7" s="533"/>
      <c r="Z7" s="533"/>
      <c r="AA7" s="533"/>
      <c r="AB7" s="533"/>
      <c r="AC7" s="533"/>
      <c r="AD7" s="533"/>
      <c r="AE7" s="534"/>
      <c r="AG7" s="532"/>
      <c r="AH7" s="533"/>
      <c r="AI7" s="533"/>
      <c r="AJ7" s="533"/>
      <c r="AK7" s="533"/>
      <c r="AL7" s="533"/>
      <c r="AM7" s="533"/>
      <c r="AN7" s="533"/>
      <c r="AO7" s="534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</row>
    <row r="8" spans="1:57">
      <c r="A8" s="529">
        <v>2015</v>
      </c>
      <c r="B8" s="530">
        <f>'5-16'!B9</f>
        <v>781.05534298909788</v>
      </c>
      <c r="C8" s="530">
        <f>'5-16'!C9</f>
        <v>51.304398469252263</v>
      </c>
      <c r="D8" s="530">
        <f>'5-16'!D9</f>
        <v>530.13267485375479</v>
      </c>
      <c r="E8" s="530">
        <f>'5-16'!E9</f>
        <v>29.361390347709602</v>
      </c>
      <c r="F8" s="530">
        <f>'5-16'!F9</f>
        <v>140.2028785743656</v>
      </c>
      <c r="G8" s="530">
        <f>'5-16'!G9</f>
        <v>82.861727811652059</v>
      </c>
      <c r="H8" s="530">
        <f>'5-16'!H9</f>
        <v>0.97484719558507582</v>
      </c>
      <c r="I8" s="530">
        <f>'5-16'!I9</f>
        <v>0</v>
      </c>
      <c r="J8" s="530">
        <f>'5-16'!J9</f>
        <v>0</v>
      </c>
      <c r="K8" s="530">
        <f t="shared" ref="K8:K31" si="0">SUM(B8:J8)</f>
        <v>1615.8932602414172</v>
      </c>
      <c r="L8" s="531"/>
      <c r="M8" s="531"/>
      <c r="N8" s="531"/>
      <c r="O8" s="531"/>
      <c r="P8" s="531"/>
      <c r="Q8" s="531"/>
      <c r="R8" s="531"/>
      <c r="S8" s="531"/>
      <c r="W8" s="532"/>
      <c r="X8" s="533"/>
      <c r="Y8" s="533"/>
      <c r="Z8" s="533"/>
      <c r="AA8" s="533"/>
      <c r="AB8" s="533"/>
      <c r="AC8" s="533"/>
      <c r="AD8" s="533"/>
      <c r="AE8" s="534"/>
      <c r="AG8" s="532"/>
      <c r="AH8" s="533"/>
      <c r="AI8" s="533"/>
      <c r="AJ8" s="533"/>
      <c r="AK8" s="533"/>
      <c r="AL8" s="533"/>
      <c r="AM8" s="533"/>
      <c r="AN8" s="533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</row>
    <row r="9" spans="1:57">
      <c r="A9" s="529">
        <v>2016</v>
      </c>
      <c r="B9" s="530">
        <f>'5-16'!B10</f>
        <v>717.21038053762823</v>
      </c>
      <c r="C9" s="530">
        <f>'5-16'!C10</f>
        <v>49.559869138597215</v>
      </c>
      <c r="D9" s="530">
        <f>'5-16'!D10</f>
        <v>592.96599228578191</v>
      </c>
      <c r="E9" s="530">
        <f>'5-16'!E10</f>
        <v>27.282315933087776</v>
      </c>
      <c r="F9" s="530">
        <f>'5-16'!F10</f>
        <v>146.97491563214882</v>
      </c>
      <c r="G9" s="530">
        <f>'5-16'!G10</f>
        <v>73.48861301590982</v>
      </c>
      <c r="H9" s="530">
        <f>'5-16'!H10</f>
        <v>1.0467758890713699</v>
      </c>
      <c r="I9" s="530">
        <f>'5-16'!I10</f>
        <v>0</v>
      </c>
      <c r="J9" s="530">
        <f>'5-16'!J10</f>
        <v>0</v>
      </c>
      <c r="K9" s="530">
        <f t="shared" si="0"/>
        <v>1608.5288624322252</v>
      </c>
      <c r="L9" s="531"/>
      <c r="M9" s="531"/>
      <c r="N9" s="531"/>
      <c r="O9" s="531"/>
      <c r="P9" s="531"/>
      <c r="Q9" s="531"/>
      <c r="R9" s="531"/>
      <c r="S9" s="531"/>
      <c r="W9" s="532"/>
      <c r="X9" s="533"/>
      <c r="Y9" s="533"/>
      <c r="Z9" s="533"/>
      <c r="AA9" s="533"/>
      <c r="AB9" s="533"/>
      <c r="AC9" s="533"/>
      <c r="AD9" s="533"/>
      <c r="AE9" s="534"/>
      <c r="AG9" s="532"/>
      <c r="AH9" s="533"/>
      <c r="AI9" s="533"/>
      <c r="AJ9" s="533"/>
      <c r="AK9" s="533"/>
      <c r="AL9" s="533"/>
      <c r="AM9" s="533"/>
      <c r="AN9" s="533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</row>
    <row r="10" spans="1:57">
      <c r="A10" s="529">
        <v>2017</v>
      </c>
      <c r="B10" s="530">
        <f>'5-16'!B11</f>
        <v>720.23384749767433</v>
      </c>
      <c r="C10" s="530">
        <f>'5-16'!C11</f>
        <v>51.972074435432177</v>
      </c>
      <c r="D10" s="530">
        <f>'5-16'!D11</f>
        <v>627.76332330194873</v>
      </c>
      <c r="E10" s="530">
        <f>'5-16'!E11</f>
        <v>24.555030890581733</v>
      </c>
      <c r="F10" s="530">
        <f>'5-16'!F11</f>
        <v>147.48472770897826</v>
      </c>
      <c r="G10" s="530">
        <f>'5-16'!G11</f>
        <v>64.968070002246577</v>
      </c>
      <c r="H10" s="530">
        <f>'5-16'!H11</f>
        <v>1.160621724998733</v>
      </c>
      <c r="I10" s="530">
        <f>'5-16'!I11</f>
        <v>0</v>
      </c>
      <c r="J10" s="530">
        <f>'5-16'!J11</f>
        <v>0</v>
      </c>
      <c r="K10" s="530">
        <f t="shared" si="0"/>
        <v>1638.1376955618605</v>
      </c>
      <c r="L10" s="531"/>
      <c r="M10" s="531"/>
      <c r="N10" s="531"/>
      <c r="O10" s="531"/>
      <c r="P10" s="531"/>
      <c r="Q10" s="531"/>
      <c r="R10" s="531"/>
      <c r="S10" s="531"/>
      <c r="W10" s="532"/>
      <c r="X10" s="533"/>
      <c r="Y10" s="533"/>
      <c r="Z10" s="533"/>
      <c r="AA10" s="533"/>
      <c r="AB10" s="533"/>
      <c r="AC10" s="533"/>
      <c r="AD10" s="533"/>
      <c r="AE10" s="534"/>
      <c r="AG10" s="532"/>
      <c r="AH10" s="533"/>
      <c r="AI10" s="533"/>
      <c r="AJ10" s="533"/>
      <c r="AK10" s="533"/>
      <c r="AL10" s="533"/>
      <c r="AM10" s="533"/>
      <c r="AN10" s="533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</row>
    <row r="11" spans="1:57">
      <c r="A11" s="529">
        <v>2018</v>
      </c>
      <c r="B11" s="530">
        <f>'5-16'!B12</f>
        <v>734.87545681738845</v>
      </c>
      <c r="C11" s="530">
        <f>'5-16'!C12</f>
        <v>54.064427330882381</v>
      </c>
      <c r="D11" s="530">
        <f>'5-16'!D12</f>
        <v>614.49686589598707</v>
      </c>
      <c r="E11" s="530">
        <f>'5-16'!E12</f>
        <v>43.342550276148664</v>
      </c>
      <c r="F11" s="530">
        <f>'5-16'!F12</f>
        <v>158.25407923102193</v>
      </c>
      <c r="G11" s="530">
        <f>'5-16'!G12</f>
        <v>68.752272815084424</v>
      </c>
      <c r="H11" s="530">
        <f>'5-16'!H12</f>
        <v>1.2325396436872098</v>
      </c>
      <c r="I11" s="530">
        <f>'5-16'!I12</f>
        <v>0</v>
      </c>
      <c r="J11" s="530">
        <f>'5-16'!J12</f>
        <v>0</v>
      </c>
      <c r="K11" s="530">
        <f t="shared" si="0"/>
        <v>1675.0181920102</v>
      </c>
      <c r="L11" s="531"/>
      <c r="M11" s="531"/>
      <c r="N11" s="531"/>
      <c r="O11" s="531"/>
      <c r="P11" s="531"/>
      <c r="Q11" s="531"/>
      <c r="R11" s="531"/>
      <c r="S11" s="531"/>
      <c r="W11" s="532"/>
      <c r="X11" s="533"/>
      <c r="Y11" s="533"/>
      <c r="Z11" s="533"/>
      <c r="AA11" s="533"/>
      <c r="AB11" s="533"/>
      <c r="AC11" s="533"/>
      <c r="AD11" s="533"/>
      <c r="AE11" s="534"/>
      <c r="AG11" s="532"/>
      <c r="AH11" s="533"/>
      <c r="AI11" s="533"/>
      <c r="AJ11" s="533"/>
      <c r="AK11" s="533"/>
      <c r="AL11" s="533"/>
      <c r="AM11" s="533"/>
      <c r="AN11" s="533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</row>
    <row r="12" spans="1:57">
      <c r="A12" s="529">
        <v>2019</v>
      </c>
      <c r="B12" s="530">
        <f>'5-16'!B13</f>
        <v>745.74594757079808</v>
      </c>
      <c r="C12" s="530">
        <f>'5-16'!C13</f>
        <v>55.025330664023642</v>
      </c>
      <c r="D12" s="530">
        <f>'5-16'!D13</f>
        <v>633.1914149134127</v>
      </c>
      <c r="E12" s="530">
        <f>'5-16'!E13</f>
        <v>44.661140289616434</v>
      </c>
      <c r="F12" s="530">
        <f>'5-16'!F13</f>
        <v>167.59865292441106</v>
      </c>
      <c r="G12" s="530">
        <f>'5-16'!G13</f>
        <v>70.099196856795658</v>
      </c>
      <c r="H12" s="530">
        <f>'5-16'!H13</f>
        <v>1.3108280964854122</v>
      </c>
      <c r="I12" s="530">
        <f>'5-16'!I13</f>
        <v>0</v>
      </c>
      <c r="J12" s="530">
        <f>'5-16'!J13</f>
        <v>0</v>
      </c>
      <c r="K12" s="530">
        <f t="shared" si="0"/>
        <v>1717.6325113155431</v>
      </c>
      <c r="L12" s="531"/>
      <c r="M12" s="531"/>
      <c r="N12" s="531"/>
      <c r="O12" s="531"/>
      <c r="P12" s="531"/>
      <c r="Q12" s="531"/>
      <c r="R12" s="531"/>
      <c r="S12" s="531"/>
      <c r="U12" s="514"/>
      <c r="W12" s="532"/>
      <c r="X12" s="533"/>
      <c r="Y12" s="533"/>
      <c r="Z12" s="533"/>
      <c r="AA12" s="533"/>
      <c r="AB12" s="533"/>
      <c r="AC12" s="533"/>
      <c r="AD12" s="533"/>
      <c r="AE12" s="534"/>
      <c r="AG12" s="532"/>
      <c r="AH12" s="533"/>
      <c r="AI12" s="533"/>
      <c r="AJ12" s="533"/>
      <c r="AK12" s="533"/>
      <c r="AL12" s="533"/>
      <c r="AM12" s="533"/>
      <c r="AN12" s="533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</row>
    <row r="13" spans="1:57">
      <c r="A13" s="529">
        <v>2020</v>
      </c>
      <c r="B13" s="530">
        <f>'5-16'!B14</f>
        <v>756.12104783926861</v>
      </c>
      <c r="C13" s="530">
        <f>'5-16'!C14</f>
        <v>55.165055153378674</v>
      </c>
      <c r="D13" s="530">
        <f>'5-16'!D14</f>
        <v>650.8159810274675</v>
      </c>
      <c r="E13" s="530">
        <f>'5-16'!E14</f>
        <v>45.90426077613008</v>
      </c>
      <c r="F13" s="530">
        <f>'5-16'!F14</f>
        <v>175.99534024992309</v>
      </c>
      <c r="G13" s="530">
        <f>'5-16'!G14</f>
        <v>73.28332508640456</v>
      </c>
      <c r="H13" s="530">
        <f>'5-16'!H14</f>
        <v>1.4136400178106319</v>
      </c>
      <c r="I13" s="530">
        <f>'5-16'!I14</f>
        <v>0</v>
      </c>
      <c r="J13" s="530">
        <f>'5-16'!J14</f>
        <v>0</v>
      </c>
      <c r="K13" s="530">
        <f t="shared" si="0"/>
        <v>1758.6986501503834</v>
      </c>
      <c r="L13" s="531"/>
      <c r="M13" s="531"/>
      <c r="N13" s="531"/>
      <c r="O13" s="531"/>
      <c r="P13" s="531"/>
      <c r="Q13" s="531"/>
      <c r="R13" s="531"/>
      <c r="S13" s="531"/>
      <c r="W13" s="532"/>
      <c r="X13" s="533"/>
      <c r="Y13" s="533"/>
      <c r="Z13" s="533"/>
      <c r="AA13" s="533"/>
      <c r="AB13" s="533"/>
      <c r="AC13" s="533"/>
      <c r="AD13" s="533"/>
      <c r="AE13" s="534"/>
      <c r="AG13" s="532"/>
      <c r="AH13" s="533"/>
      <c r="AI13" s="533"/>
      <c r="AJ13" s="533"/>
      <c r="AK13" s="533"/>
      <c r="AL13" s="533"/>
      <c r="AM13" s="533"/>
      <c r="AN13" s="533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</row>
    <row r="14" spans="1:57">
      <c r="A14" s="529">
        <v>2021</v>
      </c>
      <c r="B14" s="530">
        <f>'5-16'!B15</f>
        <v>765.88875279667423</v>
      </c>
      <c r="C14" s="530">
        <f>'5-16'!C15</f>
        <v>55.914008907700065</v>
      </c>
      <c r="D14" s="530">
        <f>'5-16'!D15</f>
        <v>664.47854795282558</v>
      </c>
      <c r="E14" s="530">
        <f>'5-16'!E15</f>
        <v>46.867928008183647</v>
      </c>
      <c r="F14" s="530">
        <f>'5-16'!F15</f>
        <v>183.32730566903564</v>
      </c>
      <c r="G14" s="530">
        <f>'5-16'!G15</f>
        <v>75.500864776504727</v>
      </c>
      <c r="H14" s="530">
        <f>'5-16'!H15</f>
        <v>1.5578931587849234</v>
      </c>
      <c r="I14" s="530">
        <f>'5-16'!I15</f>
        <v>0</v>
      </c>
      <c r="J14" s="530">
        <f>'5-16'!J15</f>
        <v>0</v>
      </c>
      <c r="K14" s="530">
        <f t="shared" si="0"/>
        <v>1793.535301269709</v>
      </c>
      <c r="L14" s="531"/>
      <c r="M14" s="531"/>
      <c r="N14" s="531"/>
      <c r="O14" s="531"/>
      <c r="P14" s="531"/>
      <c r="Q14" s="531"/>
      <c r="R14" s="531"/>
      <c r="S14" s="531"/>
      <c r="W14" s="532"/>
      <c r="X14" s="533"/>
      <c r="Y14" s="533"/>
      <c r="Z14" s="533"/>
      <c r="AA14" s="533"/>
      <c r="AB14" s="533"/>
      <c r="AC14" s="533"/>
      <c r="AD14" s="533"/>
      <c r="AE14" s="534"/>
      <c r="AG14" s="532"/>
      <c r="AH14" s="533"/>
      <c r="AI14" s="533"/>
      <c r="AJ14" s="533"/>
      <c r="AK14" s="533"/>
      <c r="AL14" s="533"/>
      <c r="AM14" s="533"/>
      <c r="AN14" s="533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</row>
    <row r="15" spans="1:57">
      <c r="A15" s="529">
        <v>2022</v>
      </c>
      <c r="B15" s="530">
        <f>'5-16'!B16</f>
        <v>775.7244358415752</v>
      </c>
      <c r="C15" s="530">
        <f>'5-16'!C16</f>
        <v>55.874172399183834</v>
      </c>
      <c r="D15" s="530">
        <f>'5-16'!D16</f>
        <v>672.95240266165501</v>
      </c>
      <c r="E15" s="530">
        <f>'5-16'!E16</f>
        <v>47.465617751018542</v>
      </c>
      <c r="F15" s="530">
        <f>'5-16'!F16</f>
        <v>190.56092475165954</v>
      </c>
      <c r="G15" s="530">
        <f>'5-16'!G16</f>
        <v>76.973408392302716</v>
      </c>
      <c r="H15" s="530">
        <f>'5-16'!H16</f>
        <v>2.083583520447454</v>
      </c>
      <c r="I15" s="530">
        <f>'5-16'!I16</f>
        <v>0</v>
      </c>
      <c r="J15" s="530">
        <f>'5-16'!J16</f>
        <v>0</v>
      </c>
      <c r="K15" s="530">
        <f t="shared" si="0"/>
        <v>1821.6345453178421</v>
      </c>
      <c r="L15" s="531"/>
      <c r="M15" s="531"/>
      <c r="N15" s="531"/>
      <c r="O15" s="531"/>
      <c r="P15" s="531"/>
      <c r="Q15" s="531"/>
      <c r="R15" s="531"/>
      <c r="S15" s="531"/>
      <c r="W15" s="532"/>
      <c r="X15" s="533"/>
      <c r="Y15" s="533"/>
      <c r="Z15" s="533"/>
      <c r="AA15" s="533"/>
      <c r="AB15" s="533"/>
      <c r="AC15" s="533"/>
      <c r="AD15" s="533"/>
      <c r="AE15" s="534"/>
      <c r="AG15" s="532"/>
      <c r="AH15" s="533"/>
      <c r="AI15" s="533"/>
      <c r="AJ15" s="533"/>
      <c r="AK15" s="533"/>
      <c r="AL15" s="533"/>
      <c r="AM15" s="533"/>
      <c r="AN15" s="533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</row>
    <row r="16" spans="1:57">
      <c r="A16" s="529">
        <v>2023</v>
      </c>
      <c r="B16" s="530">
        <f>'5-16'!B17</f>
        <v>784.62131218429261</v>
      </c>
      <c r="C16" s="530">
        <f>'5-16'!C17</f>
        <v>56.533833709509373</v>
      </c>
      <c r="D16" s="530">
        <f>'5-16'!D17</f>
        <v>679.76943275242616</v>
      </c>
      <c r="E16" s="530">
        <f>'5-16'!E17</f>
        <v>47.946446028331977</v>
      </c>
      <c r="F16" s="530">
        <f>'5-16'!F17</f>
        <v>197.13901368074329</v>
      </c>
      <c r="G16" s="530">
        <f>'5-16'!G17</f>
        <v>78.09427466700123</v>
      </c>
      <c r="H16" s="530">
        <f>'5-16'!H17</f>
        <v>2.6749169427604116</v>
      </c>
      <c r="I16" s="530">
        <f>'5-16'!I17</f>
        <v>0</v>
      </c>
      <c r="J16" s="530">
        <f>'5-16'!J17</f>
        <v>0</v>
      </c>
      <c r="K16" s="530">
        <f t="shared" si="0"/>
        <v>1846.779229965065</v>
      </c>
      <c r="L16" s="531"/>
      <c r="M16" s="531"/>
      <c r="N16" s="531"/>
      <c r="O16" s="531"/>
      <c r="P16" s="531"/>
      <c r="Q16" s="531"/>
      <c r="R16" s="531"/>
      <c r="S16" s="531"/>
      <c r="W16" s="532"/>
      <c r="X16" s="533"/>
      <c r="Y16" s="533"/>
      <c r="Z16" s="533"/>
      <c r="AA16" s="533"/>
      <c r="AB16" s="533"/>
      <c r="AC16" s="533"/>
      <c r="AD16" s="533"/>
      <c r="AE16" s="534"/>
      <c r="AG16" s="532"/>
      <c r="AH16" s="533"/>
      <c r="AI16" s="533"/>
      <c r="AJ16" s="533"/>
      <c r="AK16" s="533"/>
      <c r="AL16" s="533"/>
      <c r="AM16" s="533"/>
      <c r="AN16" s="533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</row>
    <row r="17" spans="1:68">
      <c r="A17" s="529">
        <v>2024</v>
      </c>
      <c r="B17" s="530">
        <f>'5-16'!B18</f>
        <v>792.21475036201582</v>
      </c>
      <c r="C17" s="530">
        <f>'5-16'!C18</f>
        <v>57.096680936024796</v>
      </c>
      <c r="D17" s="530">
        <f>'5-16'!D18</f>
        <v>687.55365986812762</v>
      </c>
      <c r="E17" s="530">
        <f>'5-16'!E18</f>
        <v>48.495493995617061</v>
      </c>
      <c r="F17" s="530">
        <f>'5-16'!F18</f>
        <v>204.02302314392912</v>
      </c>
      <c r="G17" s="530">
        <f>'5-16'!G18</f>
        <v>79.357132064779464</v>
      </c>
      <c r="H17" s="530">
        <f>'5-16'!H18</f>
        <v>3.2410198760540241</v>
      </c>
      <c r="I17" s="530">
        <f>'5-16'!I18</f>
        <v>1.7513230771801549</v>
      </c>
      <c r="J17" s="530">
        <f>'5-16'!J18</f>
        <v>0.65775335885367425</v>
      </c>
      <c r="K17" s="530">
        <f t="shared" si="0"/>
        <v>1874.3908366825817</v>
      </c>
      <c r="L17" s="531"/>
      <c r="M17" s="531"/>
      <c r="N17" s="531"/>
      <c r="O17" s="531"/>
      <c r="P17" s="531"/>
      <c r="Q17" s="531"/>
      <c r="R17" s="531"/>
      <c r="S17" s="531"/>
      <c r="W17" s="532"/>
      <c r="X17" s="533"/>
      <c r="Y17" s="533"/>
      <c r="Z17" s="533"/>
      <c r="AA17" s="533"/>
      <c r="AB17" s="533"/>
      <c r="AC17" s="533"/>
      <c r="AD17" s="533"/>
      <c r="AE17" s="534"/>
      <c r="AG17" s="532"/>
      <c r="AH17" s="533"/>
      <c r="AI17" s="533"/>
      <c r="AJ17" s="533"/>
      <c r="AK17" s="533"/>
      <c r="AL17" s="533"/>
      <c r="AM17" s="533"/>
      <c r="AN17" s="533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</row>
    <row r="18" spans="1:68">
      <c r="A18" s="529">
        <v>2025</v>
      </c>
      <c r="B18" s="530">
        <f>'5-16'!B19</f>
        <v>796.24531097972192</v>
      </c>
      <c r="C18" s="530">
        <f>'5-16'!C19</f>
        <v>57.27329826510622</v>
      </c>
      <c r="D18" s="530">
        <f>'5-16'!D19</f>
        <v>692.92977887850316</v>
      </c>
      <c r="E18" s="530">
        <f>'5-16'!E19</f>
        <v>48.874689922284652</v>
      </c>
      <c r="F18" s="530">
        <f>'5-16'!F19</f>
        <v>208.01026335250251</v>
      </c>
      <c r="G18" s="530">
        <f>'5-16'!G19</f>
        <v>79.182499315963867</v>
      </c>
      <c r="H18" s="530">
        <f>'5-16'!H19</f>
        <v>3.6848238938717581</v>
      </c>
      <c r="I18" s="530">
        <f>'5-16'!I19</f>
        <v>4.8612094164603192</v>
      </c>
      <c r="J18" s="530">
        <f>'5-16'!J19</f>
        <v>1.8837938723841452</v>
      </c>
      <c r="K18" s="530">
        <f t="shared" si="0"/>
        <v>1892.9456678967986</v>
      </c>
      <c r="L18" s="531"/>
      <c r="M18" s="531"/>
      <c r="N18" s="531"/>
      <c r="O18" s="531"/>
      <c r="P18" s="531"/>
      <c r="Q18" s="531"/>
      <c r="R18" s="531"/>
      <c r="S18" s="531"/>
      <c r="W18" s="532"/>
      <c r="X18" s="533"/>
      <c r="Y18" s="533"/>
      <c r="Z18" s="533"/>
      <c r="AA18" s="533"/>
      <c r="AB18" s="533"/>
      <c r="AC18" s="533"/>
      <c r="AD18" s="533"/>
      <c r="AE18" s="534"/>
      <c r="AG18" s="532"/>
      <c r="AH18" s="533"/>
      <c r="AI18" s="533"/>
      <c r="AJ18" s="533"/>
      <c r="AK18" s="533"/>
      <c r="AL18" s="533"/>
      <c r="AM18" s="533"/>
      <c r="AN18" s="533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</row>
    <row r="19" spans="1:68">
      <c r="A19" s="529">
        <v>2026</v>
      </c>
      <c r="B19" s="530">
        <f>'5-16'!B20</f>
        <v>802.50589871740874</v>
      </c>
      <c r="C19" s="530">
        <f>'5-16'!C20</f>
        <v>57.725804254372981</v>
      </c>
      <c r="D19" s="530">
        <f>'5-16'!D20</f>
        <v>705.2210539210547</v>
      </c>
      <c r="E19" s="530">
        <f>'5-16'!E20</f>
        <v>49.741635282067719</v>
      </c>
      <c r="F19" s="530">
        <f>'5-16'!F20</f>
        <v>216.42344680170689</v>
      </c>
      <c r="G19" s="530">
        <f>'5-16'!G20</f>
        <v>79.924217782980634</v>
      </c>
      <c r="H19" s="530">
        <f>'5-16'!H20</f>
        <v>4.0422050297833554</v>
      </c>
      <c r="I19" s="530">
        <f>'5-16'!I20</f>
        <v>9.8729810221369139</v>
      </c>
      <c r="J19" s="530">
        <f>'5-16'!J20</f>
        <v>3.8875685267774767</v>
      </c>
      <c r="K19" s="530">
        <f t="shared" si="0"/>
        <v>1929.3448113382894</v>
      </c>
      <c r="L19" s="531"/>
      <c r="M19" s="531"/>
      <c r="N19" s="531"/>
      <c r="O19" s="531"/>
      <c r="P19" s="531"/>
      <c r="Q19" s="531"/>
      <c r="R19" s="531"/>
      <c r="S19" s="531"/>
      <c r="W19" s="532"/>
      <c r="X19" s="533"/>
      <c r="Y19" s="533"/>
      <c r="Z19" s="533"/>
      <c r="AA19" s="533"/>
      <c r="AB19" s="533"/>
      <c r="AC19" s="533"/>
      <c r="AD19" s="533"/>
      <c r="AE19" s="534"/>
      <c r="AG19" s="532"/>
      <c r="AH19" s="533"/>
      <c r="AI19" s="533"/>
      <c r="AJ19" s="533"/>
      <c r="AK19" s="533"/>
      <c r="AL19" s="533"/>
      <c r="AM19" s="533"/>
      <c r="AN19" s="533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</row>
    <row r="20" spans="1:68">
      <c r="A20" s="529">
        <v>2027</v>
      </c>
      <c r="B20" s="530">
        <f>'5-16'!B21</f>
        <v>806.12853278796058</v>
      </c>
      <c r="C20" s="530">
        <f>'5-16'!C21</f>
        <v>58.124380338184949</v>
      </c>
      <c r="D20" s="530">
        <f>'5-16'!D21</f>
        <v>717.45687169469704</v>
      </c>
      <c r="E20" s="530">
        <f>'5-16'!E21</f>
        <v>50.604669052387479</v>
      </c>
      <c r="F20" s="530">
        <f>'5-16'!F21</f>
        <v>224.66292104822446</v>
      </c>
      <c r="G20" s="530">
        <f>'5-16'!G21</f>
        <v>79.883843132358578</v>
      </c>
      <c r="H20" s="530">
        <f>'5-16'!H21</f>
        <v>4.378923046174279</v>
      </c>
      <c r="I20" s="530">
        <f>'5-16'!I21</f>
        <v>17.172823475846492</v>
      </c>
      <c r="J20" s="530">
        <f>'5-16'!J21</f>
        <v>6.6393320104632876</v>
      </c>
      <c r="K20" s="530">
        <f t="shared" si="0"/>
        <v>1965.0522965862974</v>
      </c>
      <c r="L20" s="531"/>
      <c r="M20" s="531"/>
      <c r="N20" s="531"/>
      <c r="O20" s="531"/>
      <c r="P20" s="531"/>
      <c r="Q20" s="531"/>
      <c r="R20" s="531"/>
      <c r="S20" s="531"/>
      <c r="W20" s="532"/>
      <c r="X20" s="533"/>
      <c r="Y20" s="533"/>
      <c r="Z20" s="533"/>
      <c r="AA20" s="533"/>
      <c r="AB20" s="533"/>
      <c r="AC20" s="533"/>
      <c r="AD20" s="533"/>
      <c r="AE20" s="534"/>
      <c r="AG20" s="532"/>
      <c r="AH20" s="533"/>
      <c r="AI20" s="533"/>
      <c r="AJ20" s="533"/>
      <c r="AK20" s="533"/>
      <c r="AL20" s="533"/>
      <c r="AM20" s="533"/>
      <c r="AN20" s="533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</row>
    <row r="21" spans="1:68">
      <c r="A21" s="529">
        <v>2028</v>
      </c>
      <c r="B21" s="530">
        <f>'5-16'!B22</f>
        <v>807.64997270103208</v>
      </c>
      <c r="C21" s="530">
        <f>'5-16'!C22</f>
        <v>58.350310708415414</v>
      </c>
      <c r="D21" s="530">
        <f>'5-16'!D22</f>
        <v>728.81091075175664</v>
      </c>
      <c r="E21" s="530">
        <f>'5-16'!E22</f>
        <v>51.405507976033427</v>
      </c>
      <c r="F21" s="530">
        <f>'5-16'!F22</f>
        <v>232.92645501927316</v>
      </c>
      <c r="G21" s="530">
        <f>'5-16'!G22</f>
        <v>79.352322931981618</v>
      </c>
      <c r="H21" s="530">
        <f>'5-16'!H22</f>
        <v>4.7311873357158207</v>
      </c>
      <c r="I21" s="530">
        <f>'5-16'!I22</f>
        <v>26.820233773160833</v>
      </c>
      <c r="J21" s="530">
        <f>'5-16'!J22</f>
        <v>9.8097097898337644</v>
      </c>
      <c r="K21" s="530">
        <f t="shared" si="0"/>
        <v>1999.8566109872029</v>
      </c>
      <c r="L21" s="531"/>
      <c r="M21" s="531"/>
      <c r="N21" s="531"/>
      <c r="O21" s="531"/>
      <c r="P21" s="531"/>
      <c r="Q21" s="531"/>
      <c r="R21" s="531"/>
      <c r="S21" s="531"/>
      <c r="W21" s="532"/>
      <c r="X21" s="533"/>
      <c r="Y21" s="533"/>
      <c r="Z21" s="533"/>
      <c r="AA21" s="533"/>
      <c r="AB21" s="533"/>
      <c r="AC21" s="533"/>
      <c r="AD21" s="533"/>
      <c r="AE21" s="534"/>
      <c r="AG21" s="532"/>
      <c r="AH21" s="533"/>
      <c r="AI21" s="533"/>
      <c r="AJ21" s="533"/>
      <c r="AK21" s="533"/>
      <c r="AL21" s="533"/>
      <c r="AM21" s="533"/>
      <c r="AN21" s="533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</row>
    <row r="22" spans="1:68">
      <c r="A22" s="529">
        <v>2029</v>
      </c>
      <c r="B22" s="530">
        <f>'5-16'!B23</f>
        <v>807.11203572441912</v>
      </c>
      <c r="C22" s="530">
        <f>'5-16'!C23</f>
        <v>58.4351214306919</v>
      </c>
      <c r="D22" s="530">
        <f>'5-16'!D23</f>
        <v>738.77719265522148</v>
      </c>
      <c r="E22" s="530">
        <f>'5-16'!E23</f>
        <v>52.108463675957722</v>
      </c>
      <c r="F22" s="530">
        <f>'5-16'!F23</f>
        <v>240.93513469898292</v>
      </c>
      <c r="G22" s="530">
        <f>'5-16'!G23</f>
        <v>78.687840725471716</v>
      </c>
      <c r="H22" s="530">
        <f>'5-16'!H23</f>
        <v>5.1007600164585307</v>
      </c>
      <c r="I22" s="530">
        <f>'5-16'!I23</f>
        <v>38.317389554589091</v>
      </c>
      <c r="J22" s="530">
        <f>'5-16'!J23</f>
        <v>12.915856965020344</v>
      </c>
      <c r="K22" s="530">
        <f t="shared" si="0"/>
        <v>2032.3897954468125</v>
      </c>
      <c r="L22" s="531"/>
      <c r="M22" s="531"/>
      <c r="N22" s="531"/>
      <c r="O22" s="531"/>
      <c r="P22" s="531"/>
      <c r="Q22" s="531"/>
      <c r="R22" s="531"/>
      <c r="S22" s="531"/>
      <c r="W22" s="532"/>
      <c r="X22" s="533"/>
      <c r="Y22" s="533"/>
      <c r="Z22" s="533"/>
      <c r="AA22" s="533"/>
      <c r="AB22" s="533"/>
      <c r="AC22" s="533"/>
      <c r="AD22" s="533"/>
      <c r="AE22" s="534"/>
      <c r="AG22" s="532"/>
      <c r="AH22" s="533"/>
      <c r="AI22" s="533"/>
      <c r="AJ22" s="533"/>
      <c r="AK22" s="533"/>
      <c r="AL22" s="533"/>
      <c r="AM22" s="533"/>
      <c r="AN22" s="533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</row>
    <row r="23" spans="1:68">
      <c r="A23" s="529">
        <v>2030</v>
      </c>
      <c r="B23" s="530">
        <f>'5-16'!B24</f>
        <v>805.60606612252423</v>
      </c>
      <c r="C23" s="530">
        <f>'5-16'!C24</f>
        <v>58.442506453689226</v>
      </c>
      <c r="D23" s="530">
        <f>'5-16'!D24</f>
        <v>747.51634951733422</v>
      </c>
      <c r="E23" s="530">
        <f>'5-16'!E24</f>
        <v>52.724866080410976</v>
      </c>
      <c r="F23" s="530">
        <f>'5-16'!F24</f>
        <v>248.78289361298286</v>
      </c>
      <c r="G23" s="530">
        <f>'5-16'!G24</f>
        <v>78.19186453250056</v>
      </c>
      <c r="H23" s="530">
        <f>'5-16'!H24</f>
        <v>5.4890633535845899</v>
      </c>
      <c r="I23" s="530">
        <f>'5-16'!I24</f>
        <v>50.825511890892514</v>
      </c>
      <c r="J23" s="530">
        <f>'5-16'!J24</f>
        <v>15.609421708214889</v>
      </c>
      <c r="K23" s="530">
        <f t="shared" si="0"/>
        <v>2063.1885432721342</v>
      </c>
      <c r="L23" s="531"/>
      <c r="M23" s="531"/>
      <c r="N23" s="531"/>
      <c r="O23" s="531"/>
      <c r="P23" s="531"/>
      <c r="Q23" s="531"/>
      <c r="R23" s="531"/>
      <c r="S23" s="531"/>
      <c r="W23" s="532"/>
      <c r="X23" s="533"/>
      <c r="Y23" s="533"/>
      <c r="Z23" s="533"/>
      <c r="AA23" s="533"/>
      <c r="AB23" s="533"/>
      <c r="AC23" s="533"/>
      <c r="AD23" s="533"/>
      <c r="AE23" s="534"/>
      <c r="AG23" s="532"/>
      <c r="AH23" s="533"/>
      <c r="AI23" s="533"/>
      <c r="AJ23" s="533"/>
      <c r="AK23" s="533"/>
      <c r="AL23" s="533"/>
      <c r="AM23" s="533"/>
      <c r="AN23" s="533"/>
      <c r="AO23" s="534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</row>
    <row r="24" spans="1:68">
      <c r="A24" s="529">
        <v>2031</v>
      </c>
      <c r="B24" s="530">
        <f>'5-16'!B25</f>
        <v>804.07013995841544</v>
      </c>
      <c r="C24" s="530">
        <f>'5-16'!C25</f>
        <v>58.446674164266078</v>
      </c>
      <c r="D24" s="530">
        <f>'5-16'!D25</f>
        <v>755.49575750828228</v>
      </c>
      <c r="E24" s="530">
        <f>'5-16'!E25</f>
        <v>53.287680817500473</v>
      </c>
      <c r="F24" s="530">
        <f>'5-16'!F25</f>
        <v>256.43532637132063</v>
      </c>
      <c r="G24" s="530">
        <f>'5-16'!G25</f>
        <v>77.995873510683197</v>
      </c>
      <c r="H24" s="530">
        <f>'5-16'!H25</f>
        <v>5.8912026098775003</v>
      </c>
      <c r="I24" s="530">
        <f>'5-16'!I25</f>
        <v>63.412982959825897</v>
      </c>
      <c r="J24" s="530">
        <f>'5-16'!J25</f>
        <v>17.789385815985636</v>
      </c>
      <c r="K24" s="530">
        <f t="shared" si="0"/>
        <v>2092.8250237161569</v>
      </c>
      <c r="L24" s="531"/>
      <c r="M24" s="531"/>
      <c r="N24" s="531"/>
      <c r="O24" s="531"/>
      <c r="P24" s="531"/>
      <c r="Q24" s="531"/>
      <c r="R24" s="531"/>
      <c r="S24" s="531"/>
      <c r="W24" s="532"/>
      <c r="X24" s="533"/>
      <c r="Y24" s="533"/>
      <c r="Z24" s="533"/>
      <c r="AA24" s="533"/>
      <c r="AB24" s="533"/>
      <c r="AC24" s="533"/>
      <c r="AD24" s="533"/>
      <c r="AE24" s="534"/>
      <c r="AG24" s="532"/>
      <c r="AH24" s="533"/>
      <c r="AI24" s="533"/>
      <c r="AJ24" s="533"/>
      <c r="AK24" s="533"/>
      <c r="AL24" s="533"/>
      <c r="AM24" s="533"/>
      <c r="AN24" s="533"/>
      <c r="AO24" s="534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</row>
    <row r="25" spans="1:68">
      <c r="A25" s="529">
        <v>2032</v>
      </c>
      <c r="B25" s="530">
        <f>'5-16'!B26</f>
        <v>803.01657983352891</v>
      </c>
      <c r="C25" s="530">
        <f>'5-16'!C26</f>
        <v>58.49135713858746</v>
      </c>
      <c r="D25" s="530">
        <f>'5-16'!D26</f>
        <v>761.87304335324586</v>
      </c>
      <c r="E25" s="530">
        <f>'5-16'!E26</f>
        <v>53.737492440148337</v>
      </c>
      <c r="F25" s="530">
        <f>'5-16'!F26</f>
        <v>263.67962800769249</v>
      </c>
      <c r="G25" s="530">
        <f>'5-16'!G26</f>
        <v>77.981367620559865</v>
      </c>
      <c r="H25" s="530">
        <f>'5-16'!H26</f>
        <v>6.3191405318767808</v>
      </c>
      <c r="I25" s="530">
        <f>'5-16'!I26</f>
        <v>75.443056118628562</v>
      </c>
      <c r="J25" s="530">
        <f>'5-16'!J26</f>
        <v>19.494094602488968</v>
      </c>
      <c r="K25" s="530">
        <f t="shared" si="0"/>
        <v>2120.035759646757</v>
      </c>
      <c r="L25" s="531"/>
      <c r="M25" s="531"/>
      <c r="N25" s="531"/>
      <c r="O25" s="531"/>
      <c r="P25" s="531"/>
      <c r="Q25" s="531"/>
      <c r="R25" s="531"/>
      <c r="S25" s="531"/>
      <c r="W25" s="532"/>
      <c r="X25" s="533"/>
      <c r="Y25" s="533"/>
      <c r="Z25" s="533"/>
      <c r="AA25" s="533"/>
      <c r="AB25" s="533"/>
      <c r="AC25" s="533"/>
      <c r="AD25" s="533"/>
      <c r="AE25" s="534"/>
      <c r="AG25" s="532"/>
      <c r="AH25" s="533"/>
      <c r="AI25" s="533"/>
      <c r="AJ25" s="533"/>
      <c r="AK25" s="533"/>
      <c r="AL25" s="533"/>
      <c r="AM25" s="533"/>
      <c r="AN25" s="533"/>
      <c r="AO25" s="534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</row>
    <row r="26" spans="1:68">
      <c r="A26" s="529">
        <v>2033</v>
      </c>
      <c r="B26" s="530">
        <f>'5-16'!B27</f>
        <v>802.81813876225272</v>
      </c>
      <c r="C26" s="530">
        <f>'5-16'!C27</f>
        <v>58.591941981940657</v>
      </c>
      <c r="D26" s="530">
        <f>'5-16'!D27</f>
        <v>766.26670507635481</v>
      </c>
      <c r="E26" s="530">
        <f>'5-16'!E27</f>
        <v>54.047392318730424</v>
      </c>
      <c r="F26" s="530">
        <f>'5-16'!F27</f>
        <v>270.52261981954609</v>
      </c>
      <c r="G26" s="530">
        <f>'5-16'!G27</f>
        <v>78.032955850936304</v>
      </c>
      <c r="H26" s="530">
        <f>'5-16'!H27</f>
        <v>6.7868109662415508</v>
      </c>
      <c r="I26" s="530">
        <f>'5-16'!I27</f>
        <v>86.644667249625954</v>
      </c>
      <c r="J26" s="530">
        <f>'5-16'!J27</f>
        <v>20.822388373050305</v>
      </c>
      <c r="K26" s="530">
        <f t="shared" si="0"/>
        <v>2144.5336203986785</v>
      </c>
      <c r="L26" s="531"/>
      <c r="M26" s="531"/>
      <c r="N26" s="531"/>
      <c r="O26" s="531"/>
      <c r="P26" s="531"/>
      <c r="Q26" s="531"/>
      <c r="R26" s="531"/>
      <c r="S26" s="531"/>
      <c r="W26" s="532"/>
      <c r="X26" s="533"/>
      <c r="Y26" s="533"/>
      <c r="Z26" s="533"/>
      <c r="AA26" s="533"/>
      <c r="AB26" s="533"/>
      <c r="AC26" s="533"/>
      <c r="AD26" s="533"/>
      <c r="AE26" s="534"/>
      <c r="AG26" s="532"/>
      <c r="AH26" s="533"/>
      <c r="AI26" s="533"/>
      <c r="AJ26" s="533"/>
      <c r="AK26" s="533"/>
      <c r="AL26" s="533"/>
      <c r="AM26" s="533"/>
      <c r="AN26" s="533"/>
      <c r="AO26" s="534"/>
      <c r="AQ26" s="532"/>
      <c r="AR26" s="514"/>
      <c r="AS26" s="514"/>
      <c r="AT26" s="514"/>
      <c r="AU26" s="514"/>
      <c r="AV26" s="514"/>
      <c r="AW26" s="514"/>
      <c r="AX26" s="514"/>
      <c r="AY26" s="514"/>
      <c r="AZ26" s="514"/>
    </row>
    <row r="27" spans="1:68">
      <c r="A27" s="529">
        <v>2034</v>
      </c>
      <c r="B27" s="530">
        <f>'5-16'!B28</f>
        <v>803.35232566448713</v>
      </c>
      <c r="C27" s="530">
        <f>'5-16'!C28</f>
        <v>58.754430716044951</v>
      </c>
      <c r="D27" s="530">
        <f>'5-16'!D28</f>
        <v>768.56090057004144</v>
      </c>
      <c r="E27" s="530">
        <f>'5-16'!E28</f>
        <v>54.209209716095728</v>
      </c>
      <c r="F27" s="530">
        <f>'5-16'!F28</f>
        <v>276.80333815976297</v>
      </c>
      <c r="G27" s="530">
        <f>'5-16'!G28</f>
        <v>78.060504433283427</v>
      </c>
      <c r="H27" s="530">
        <f>'5-16'!H28</f>
        <v>7.2978975347652435</v>
      </c>
      <c r="I27" s="530">
        <f>'5-16'!I28</f>
        <v>97.005430573249797</v>
      </c>
      <c r="J27" s="530">
        <f>'5-16'!J28</f>
        <v>21.869308256743366</v>
      </c>
      <c r="K27" s="530">
        <f t="shared" si="0"/>
        <v>2165.913345624474</v>
      </c>
      <c r="L27" s="531"/>
      <c r="M27" s="531"/>
      <c r="N27" s="531"/>
      <c r="O27" s="531"/>
      <c r="P27" s="531"/>
      <c r="Q27" s="531"/>
      <c r="R27" s="531"/>
      <c r="S27" s="531"/>
      <c r="W27" s="532"/>
      <c r="X27" s="533"/>
      <c r="Y27" s="533"/>
      <c r="Z27" s="533"/>
      <c r="AA27" s="533"/>
      <c r="AB27" s="533"/>
      <c r="AC27" s="533"/>
      <c r="AD27" s="533"/>
      <c r="AE27" s="534"/>
      <c r="AG27" s="532"/>
      <c r="AH27" s="533"/>
      <c r="AI27" s="533"/>
      <c r="AJ27" s="533"/>
      <c r="AK27" s="533"/>
      <c r="AL27" s="533"/>
      <c r="AM27" s="533"/>
      <c r="AN27" s="533"/>
      <c r="AO27" s="534"/>
      <c r="AQ27" s="532"/>
      <c r="AR27" s="514"/>
      <c r="AS27" s="514"/>
      <c r="AT27" s="514"/>
      <c r="AU27" s="514"/>
      <c r="AV27" s="514"/>
      <c r="AW27" s="514"/>
      <c r="AX27" s="514"/>
      <c r="AY27" s="514"/>
      <c r="AZ27" s="514"/>
    </row>
    <row r="28" spans="1:68">
      <c r="A28" s="529">
        <v>2035</v>
      </c>
      <c r="B28" s="530">
        <f>'5-16'!B29</f>
        <v>800.95180909653175</v>
      </c>
      <c r="C28" s="530">
        <f>'5-16'!C29</f>
        <v>58.895710788931801</v>
      </c>
      <c r="D28" s="530">
        <f>'5-16'!D29</f>
        <v>754.27104028482825</v>
      </c>
      <c r="E28" s="530">
        <f>'5-16'!E29</f>
        <v>53.201297353600751</v>
      </c>
      <c r="F28" s="530">
        <f>'5-16'!F29</f>
        <v>278.25425998268054</v>
      </c>
      <c r="G28" s="530">
        <f>'5-16'!G29</f>
        <v>76.943563776498252</v>
      </c>
      <c r="H28" s="530">
        <f>'5-16'!H29</f>
        <v>7.8303471913316587</v>
      </c>
      <c r="I28" s="530">
        <f>'5-16'!I29</f>
        <v>106.58631600111181</v>
      </c>
      <c r="J28" s="530">
        <f>'5-16'!J29</f>
        <v>22.663426288722281</v>
      </c>
      <c r="K28" s="530">
        <f t="shared" si="0"/>
        <v>2159.5977707642373</v>
      </c>
      <c r="L28" s="531"/>
      <c r="M28" s="531"/>
      <c r="N28" s="531"/>
      <c r="O28" s="531"/>
      <c r="P28" s="531"/>
      <c r="Q28" s="531"/>
      <c r="R28" s="531"/>
      <c r="S28" s="531"/>
      <c r="W28" s="532"/>
      <c r="X28" s="533"/>
      <c r="Y28" s="533"/>
      <c r="Z28" s="533"/>
      <c r="AA28" s="533"/>
      <c r="AB28" s="533"/>
      <c r="AC28" s="533"/>
      <c r="AD28" s="533"/>
      <c r="AE28" s="534"/>
      <c r="AG28" s="532"/>
      <c r="AH28" s="533"/>
      <c r="AI28" s="533"/>
      <c r="AJ28" s="533"/>
      <c r="AK28" s="533"/>
      <c r="AL28" s="533"/>
      <c r="AM28" s="533"/>
      <c r="AN28" s="533"/>
      <c r="AO28" s="534"/>
      <c r="AQ28" s="532"/>
      <c r="AR28" s="514"/>
      <c r="AS28" s="514"/>
      <c r="AT28" s="514"/>
      <c r="AU28" s="514"/>
      <c r="AV28" s="514"/>
      <c r="AW28" s="514"/>
      <c r="AX28" s="514"/>
      <c r="AY28" s="514"/>
      <c r="AZ28" s="514"/>
    </row>
    <row r="29" spans="1:68">
      <c r="A29" s="529">
        <v>2036</v>
      </c>
      <c r="B29" s="530">
        <f>'5-16'!B30</f>
        <v>803.5901361129454</v>
      </c>
      <c r="C29" s="530">
        <f>'5-16'!C30</f>
        <v>59.207157536250001</v>
      </c>
      <c r="D29" s="530">
        <f>'5-16'!D30</f>
        <v>756.80773131575995</v>
      </c>
      <c r="E29" s="530">
        <f>'5-16'!E30</f>
        <v>53.380218784522775</v>
      </c>
      <c r="F29" s="530">
        <f>'5-16'!F30</f>
        <v>284.090291361612</v>
      </c>
      <c r="G29" s="530">
        <f>'5-16'!G30</f>
        <v>76.906360528740436</v>
      </c>
      <c r="H29" s="530">
        <f>'5-16'!H30</f>
        <v>8.3865320401169345</v>
      </c>
      <c r="I29" s="530">
        <f>'5-16'!I30</f>
        <v>115.3657941731407</v>
      </c>
      <c r="J29" s="530">
        <f>'5-16'!J30</f>
        <v>23.538101665970281</v>
      </c>
      <c r="K29" s="530">
        <f t="shared" si="0"/>
        <v>2181.2723235190583</v>
      </c>
      <c r="L29" s="531"/>
      <c r="M29" s="531"/>
      <c r="N29" s="531"/>
      <c r="O29" s="531"/>
      <c r="P29" s="531"/>
      <c r="Q29" s="531"/>
      <c r="R29" s="531"/>
      <c r="S29" s="531"/>
      <c r="W29" s="532"/>
      <c r="X29" s="533"/>
      <c r="Y29" s="533"/>
      <c r="Z29" s="533"/>
      <c r="AA29" s="533"/>
      <c r="AB29" s="533"/>
      <c r="AC29" s="533"/>
      <c r="AD29" s="533"/>
      <c r="AE29" s="534"/>
      <c r="AG29" s="532"/>
      <c r="AH29" s="533"/>
      <c r="AI29" s="533"/>
      <c r="AJ29" s="533"/>
      <c r="AK29" s="533"/>
      <c r="AL29" s="533"/>
      <c r="AM29" s="533"/>
      <c r="AN29" s="533"/>
      <c r="AO29" s="534"/>
      <c r="AQ29" s="532"/>
      <c r="AR29" s="514"/>
      <c r="AS29" s="514"/>
      <c r="AT29" s="514"/>
      <c r="AU29" s="514"/>
      <c r="AV29" s="514"/>
      <c r="AW29" s="514"/>
      <c r="AX29" s="514"/>
      <c r="AY29" s="514"/>
      <c r="AZ29" s="514"/>
      <c r="BG29" s="37"/>
      <c r="BH29" s="37"/>
      <c r="BI29" s="37"/>
      <c r="BJ29" s="37"/>
      <c r="BK29" s="37"/>
      <c r="BL29" s="37"/>
      <c r="BM29" s="37"/>
      <c r="BN29" s="37"/>
      <c r="BO29" s="37"/>
      <c r="BP29" s="37"/>
    </row>
    <row r="30" spans="1:68">
      <c r="A30" s="529">
        <v>2037</v>
      </c>
      <c r="B30" s="530">
        <f>'5-16'!B31</f>
        <v>807.06878902338201</v>
      </c>
      <c r="C30" s="530">
        <f>'5-16'!C31</f>
        <v>59.58030704302503</v>
      </c>
      <c r="D30" s="530">
        <f>'5-16'!D31</f>
        <v>758.56958651936645</v>
      </c>
      <c r="E30" s="530">
        <f>'5-16'!E31</f>
        <v>53.504488413840193</v>
      </c>
      <c r="F30" s="530">
        <f>'5-16'!F31</f>
        <v>289.69414888415395</v>
      </c>
      <c r="G30" s="530">
        <f>'5-16'!G31</f>
        <v>76.859863411895802</v>
      </c>
      <c r="H30" s="530">
        <f>'5-16'!H31</f>
        <v>8.9687716118354093</v>
      </c>
      <c r="I30" s="530">
        <f>'5-16'!I31</f>
        <v>123.49820505775567</v>
      </c>
      <c r="J30" s="530">
        <f>'5-16'!J31</f>
        <v>24.292640949855446</v>
      </c>
      <c r="K30" s="530">
        <f t="shared" si="0"/>
        <v>2202.0368009151098</v>
      </c>
      <c r="L30" s="531"/>
      <c r="M30" s="531"/>
      <c r="N30" s="531"/>
      <c r="O30" s="531"/>
      <c r="P30" s="531"/>
      <c r="Q30" s="531"/>
      <c r="R30" s="531"/>
      <c r="S30" s="531"/>
      <c r="W30" s="532"/>
      <c r="X30" s="533"/>
      <c r="Y30" s="533"/>
      <c r="Z30" s="533"/>
      <c r="AA30" s="533"/>
      <c r="AB30" s="533"/>
      <c r="AC30" s="533"/>
      <c r="AD30" s="533"/>
      <c r="AE30" s="534"/>
      <c r="AG30" s="532"/>
      <c r="AH30" s="533"/>
      <c r="AI30" s="533"/>
      <c r="AJ30" s="533"/>
      <c r="AK30" s="533"/>
      <c r="AL30" s="533"/>
      <c r="AM30" s="533"/>
      <c r="AN30" s="533"/>
      <c r="AO30" s="534"/>
      <c r="AQ30" s="532"/>
      <c r="AR30" s="514"/>
      <c r="AS30" s="514"/>
      <c r="AT30" s="514"/>
      <c r="AU30" s="514"/>
      <c r="AV30" s="514"/>
      <c r="AW30" s="514"/>
      <c r="AX30" s="514"/>
      <c r="AY30" s="514"/>
      <c r="AZ30" s="514"/>
      <c r="BG30" s="37"/>
      <c r="BH30" s="37"/>
      <c r="BI30" s="37"/>
      <c r="BJ30" s="37"/>
      <c r="BK30" s="37"/>
      <c r="BL30" s="37"/>
      <c r="BM30" s="37"/>
      <c r="BN30" s="37"/>
      <c r="BO30" s="37"/>
      <c r="BP30" s="37"/>
    </row>
    <row r="31" spans="1:68">
      <c r="A31" s="529">
        <v>2038</v>
      </c>
      <c r="B31" s="530">
        <f>'5-16'!B32</f>
        <v>811.24340722889883</v>
      </c>
      <c r="C31" s="530">
        <f>'5-16'!C32</f>
        <v>60.012291261783197</v>
      </c>
      <c r="D31" s="530">
        <f>'5-16'!D32</f>
        <v>759.55770529036249</v>
      </c>
      <c r="E31" s="530">
        <f>'5-16'!E32</f>
        <v>53.574183785594855</v>
      </c>
      <c r="F31" s="530">
        <f>'5-16'!F32</f>
        <v>295.06459688032521</v>
      </c>
      <c r="G31" s="530">
        <f>'5-16'!G32</f>
        <v>76.797250320063966</v>
      </c>
      <c r="H31" s="530">
        <f>'5-16'!H32</f>
        <v>9.5786736812831581</v>
      </c>
      <c r="I31" s="530">
        <f>'5-16'!I32</f>
        <v>131.11220870404705</v>
      </c>
      <c r="J31" s="530">
        <f>'5-16'!J32</f>
        <v>24.953442927843039</v>
      </c>
      <c r="K31" s="530">
        <f t="shared" si="0"/>
        <v>2221.8937600802019</v>
      </c>
      <c r="L31" s="531"/>
      <c r="M31" s="531"/>
      <c r="N31" s="531"/>
      <c r="O31" s="531"/>
      <c r="P31" s="531"/>
      <c r="Q31" s="531"/>
      <c r="R31" s="531"/>
      <c r="S31" s="531"/>
      <c r="W31" s="532"/>
      <c r="X31" s="533"/>
      <c r="Y31" s="533"/>
      <c r="Z31" s="533"/>
      <c r="AA31" s="533"/>
      <c r="AB31" s="533"/>
      <c r="AC31" s="533"/>
      <c r="AD31" s="533"/>
      <c r="AE31" s="534"/>
      <c r="AG31" s="532"/>
      <c r="AH31" s="533"/>
      <c r="AI31" s="533"/>
      <c r="AJ31" s="533"/>
      <c r="AK31" s="533"/>
      <c r="AL31" s="533"/>
      <c r="AM31" s="533"/>
      <c r="AN31" s="533"/>
      <c r="AO31" s="534"/>
      <c r="AQ31" s="532"/>
      <c r="AR31" s="514"/>
      <c r="AS31" s="514"/>
      <c r="AT31" s="514"/>
      <c r="AU31" s="514"/>
      <c r="AV31" s="514"/>
      <c r="AW31" s="514"/>
      <c r="AX31" s="514"/>
      <c r="AY31" s="514"/>
      <c r="AZ31" s="514"/>
      <c r="BG31" s="37"/>
      <c r="BH31" s="37"/>
      <c r="BI31" s="37"/>
      <c r="BJ31" s="37"/>
      <c r="BK31" s="37"/>
      <c r="BL31" s="37"/>
      <c r="BM31" s="37"/>
      <c r="BN31" s="37"/>
      <c r="BO31" s="37"/>
      <c r="BP31" s="37"/>
    </row>
    <row r="32" spans="1:68">
      <c r="A32" s="529"/>
      <c r="B32" s="535"/>
      <c r="C32" s="535"/>
      <c r="D32" s="535"/>
      <c r="E32" s="535"/>
      <c r="F32" s="535"/>
      <c r="G32" s="535"/>
      <c r="H32" s="535"/>
      <c r="I32" s="535"/>
      <c r="J32" s="536"/>
      <c r="K32" s="535"/>
      <c r="L32" s="531"/>
      <c r="M32" s="531"/>
      <c r="N32" s="531"/>
      <c r="O32" s="531"/>
      <c r="P32" s="531"/>
      <c r="Q32" s="531"/>
      <c r="R32" s="531"/>
      <c r="S32" s="531"/>
      <c r="X32" s="531"/>
      <c r="Y32" s="531"/>
      <c r="Z32" s="531"/>
      <c r="AA32" s="531"/>
      <c r="AB32" s="531"/>
      <c r="AC32" s="531"/>
      <c r="AD32" s="531"/>
      <c r="AE32" s="531"/>
      <c r="AO32" s="531"/>
      <c r="AR32" s="531"/>
      <c r="AS32" s="531"/>
      <c r="AT32" s="531"/>
      <c r="AU32" s="531"/>
      <c r="AV32" s="531"/>
      <c r="AW32" s="531"/>
      <c r="AX32" s="531"/>
      <c r="AY32" s="531"/>
      <c r="AZ32" s="531"/>
      <c r="BG32" s="37"/>
      <c r="BH32" s="37"/>
      <c r="BI32" s="37"/>
      <c r="BJ32" s="37"/>
      <c r="BK32" s="37"/>
      <c r="BL32" s="37"/>
      <c r="BM32" s="37"/>
      <c r="BN32" s="37"/>
      <c r="BO32" s="37"/>
      <c r="BP32" s="37"/>
    </row>
    <row r="33" spans="1:68">
      <c r="A33" s="525" t="s">
        <v>376</v>
      </c>
      <c r="B33" s="526" t="s">
        <v>203</v>
      </c>
      <c r="C33" s="526" t="s">
        <v>206</v>
      </c>
      <c r="D33" s="526" t="s">
        <v>286</v>
      </c>
      <c r="E33" s="526" t="s">
        <v>223</v>
      </c>
      <c r="F33" s="526" t="s">
        <v>342</v>
      </c>
      <c r="G33" s="526" t="s">
        <v>377</v>
      </c>
      <c r="H33" s="526" t="s">
        <v>378</v>
      </c>
      <c r="I33" s="526" t="s">
        <v>379</v>
      </c>
      <c r="J33" s="526" t="s">
        <v>128</v>
      </c>
      <c r="K33" s="535"/>
      <c r="L33" s="531"/>
      <c r="M33" s="531"/>
      <c r="N33" s="531"/>
      <c r="O33" s="531"/>
      <c r="P33" s="531"/>
      <c r="Q33" s="531"/>
      <c r="R33" s="531"/>
      <c r="S33" s="531"/>
      <c r="AE33" s="531"/>
      <c r="AO33" s="531"/>
      <c r="AS33" s="5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</row>
    <row r="34" spans="1:68">
      <c r="A34" s="529">
        <v>2014</v>
      </c>
      <c r="B34" s="538"/>
      <c r="C34" s="538"/>
      <c r="D34" s="538"/>
      <c r="E34" s="538"/>
      <c r="F34" s="538"/>
      <c r="G34" s="538"/>
      <c r="H34" s="538"/>
      <c r="I34" s="539"/>
      <c r="J34" s="517"/>
      <c r="K34" s="535"/>
      <c r="L34" s="531"/>
      <c r="M34" s="531"/>
      <c r="N34" s="531"/>
      <c r="O34" s="531"/>
      <c r="P34" s="531"/>
      <c r="Q34" s="531"/>
      <c r="R34" s="531"/>
      <c r="S34" s="531"/>
      <c r="BG34" s="37"/>
      <c r="BH34" s="37"/>
      <c r="BI34" s="37"/>
      <c r="BJ34" s="37"/>
      <c r="BK34" s="37"/>
      <c r="BL34" s="37"/>
      <c r="BM34" s="37"/>
      <c r="BN34" s="37"/>
      <c r="BO34" s="37"/>
      <c r="BP34" s="37"/>
    </row>
    <row r="35" spans="1:68">
      <c r="A35" s="529">
        <v>2015</v>
      </c>
      <c r="B35" s="540">
        <f>+B8/B7-1</f>
        <v>3.0876164318342392E-2</v>
      </c>
      <c r="C35" s="540">
        <f t="shared" ref="C35:H35" si="1">+C8/C7-1</f>
        <v>8.9777190291919773E-3</v>
      </c>
      <c r="D35" s="540">
        <f t="shared" si="1"/>
        <v>4.7904810422602973E-2</v>
      </c>
      <c r="E35" s="540">
        <f t="shared" si="1"/>
        <v>9.5788553160377043E-2</v>
      </c>
      <c r="F35" s="540">
        <f t="shared" si="1"/>
        <v>7.5374085279853231E-2</v>
      </c>
      <c r="G35" s="540">
        <f t="shared" si="1"/>
        <v>-6.5544388420561317E-2</v>
      </c>
      <c r="H35" s="540">
        <f t="shared" si="1"/>
        <v>5.2814316646807802E-2</v>
      </c>
      <c r="I35" s="540">
        <v>0</v>
      </c>
      <c r="J35" s="540">
        <v>0</v>
      </c>
      <c r="K35" s="535"/>
      <c r="L35" s="531"/>
      <c r="M35" s="531"/>
      <c r="N35" s="531"/>
      <c r="O35" s="531"/>
      <c r="P35" s="531"/>
      <c r="Q35" s="531"/>
      <c r="R35" s="531"/>
      <c r="S35" s="531"/>
      <c r="BG35" s="37"/>
      <c r="BH35" s="37"/>
      <c r="BI35" s="37"/>
      <c r="BJ35" s="37"/>
      <c r="BK35" s="37"/>
      <c r="BL35" s="37"/>
      <c r="BM35" s="37"/>
      <c r="BN35" s="37"/>
      <c r="BO35" s="37"/>
      <c r="BP35" s="37"/>
    </row>
    <row r="36" spans="1:68">
      <c r="A36" s="529">
        <v>2016</v>
      </c>
      <c r="B36" s="540">
        <f t="shared" ref="B36:J51" si="2">+B9/B8-1</f>
        <v>-8.1741918833990734E-2</v>
      </c>
      <c r="C36" s="540">
        <f t="shared" si="2"/>
        <v>-3.4003504235617932E-2</v>
      </c>
      <c r="D36" s="540">
        <f t="shared" si="2"/>
        <v>0.11852375907476498</v>
      </c>
      <c r="E36" s="540">
        <f t="shared" si="2"/>
        <v>-7.0809808050660283E-2</v>
      </c>
      <c r="F36" s="540">
        <f t="shared" si="2"/>
        <v>4.8301697701529367E-2</v>
      </c>
      <c r="G36" s="540">
        <f t="shared" si="2"/>
        <v>-0.11311753982547523</v>
      </c>
      <c r="H36" s="540">
        <f t="shared" si="2"/>
        <v>7.3784582662849596E-2</v>
      </c>
      <c r="I36" s="540">
        <v>0</v>
      </c>
      <c r="J36" s="540">
        <v>0</v>
      </c>
      <c r="K36" s="535"/>
      <c r="L36" s="531"/>
      <c r="M36" s="531"/>
      <c r="N36" s="531"/>
      <c r="O36" s="531"/>
      <c r="P36" s="531"/>
      <c r="Q36" s="531"/>
      <c r="R36" s="531"/>
      <c r="S36" s="531"/>
      <c r="BG36" s="37"/>
      <c r="BH36" s="37"/>
      <c r="BI36" s="37"/>
      <c r="BJ36" s="37"/>
      <c r="BK36" s="37"/>
      <c r="BL36" s="37"/>
      <c r="BM36" s="37"/>
      <c r="BN36" s="37"/>
      <c r="BO36" s="37"/>
      <c r="BP36" s="37"/>
    </row>
    <row r="37" spans="1:68">
      <c r="A37" s="529">
        <v>2017</v>
      </c>
      <c r="B37" s="540">
        <f t="shared" si="2"/>
        <v>4.2155928610230209E-3</v>
      </c>
      <c r="C37" s="540">
        <f t="shared" si="2"/>
        <v>4.8672551779527229E-2</v>
      </c>
      <c r="D37" s="540">
        <f t="shared" si="2"/>
        <v>5.8683518901360809E-2</v>
      </c>
      <c r="E37" s="540">
        <f t="shared" si="2"/>
        <v>-9.9965305335329435E-2</v>
      </c>
      <c r="F37" s="540">
        <f t="shared" si="2"/>
        <v>3.468701272163921E-3</v>
      </c>
      <c r="G37" s="540">
        <f t="shared" si="2"/>
        <v>-0.11594371786304636</v>
      </c>
      <c r="H37" s="540">
        <f t="shared" si="2"/>
        <v>0.10875855769696763</v>
      </c>
      <c r="I37" s="540">
        <v>0</v>
      </c>
      <c r="J37" s="540">
        <v>0</v>
      </c>
      <c r="K37" s="535"/>
      <c r="L37" s="531"/>
      <c r="M37" s="531"/>
      <c r="N37" s="531"/>
      <c r="O37" s="531"/>
      <c r="P37" s="531"/>
      <c r="Q37" s="531"/>
      <c r="R37" s="531"/>
      <c r="S37" s="531"/>
      <c r="BG37" s="37"/>
      <c r="BH37" s="37"/>
      <c r="BI37" s="37"/>
      <c r="BJ37" s="37"/>
      <c r="BK37" s="37"/>
      <c r="BL37" s="37"/>
      <c r="BM37" s="37"/>
      <c r="BN37" s="37"/>
      <c r="BO37" s="37"/>
      <c r="BP37" s="37"/>
    </row>
    <row r="38" spans="1:68">
      <c r="A38" s="529">
        <v>2018</v>
      </c>
      <c r="B38" s="540">
        <f t="shared" si="2"/>
        <v>2.0328965891541761E-2</v>
      </c>
      <c r="C38" s="540">
        <f t="shared" si="2"/>
        <v>4.025917607059637E-2</v>
      </c>
      <c r="D38" s="540">
        <f t="shared" si="2"/>
        <v>-2.1132896608521023E-2</v>
      </c>
      <c r="E38" s="540">
        <f t="shared" si="2"/>
        <v>0.76511894728558549</v>
      </c>
      <c r="F38" s="540">
        <f t="shared" si="2"/>
        <v>7.3020113264161912E-2</v>
      </c>
      <c r="G38" s="540">
        <f t="shared" si="2"/>
        <v>5.8247117587254538E-2</v>
      </c>
      <c r="H38" s="540">
        <f t="shared" si="2"/>
        <v>6.196499439863179E-2</v>
      </c>
      <c r="I38" s="540">
        <v>0</v>
      </c>
      <c r="J38" s="540">
        <v>0</v>
      </c>
      <c r="K38" s="535"/>
      <c r="L38" s="531"/>
      <c r="M38" s="531"/>
      <c r="N38" s="531"/>
      <c r="O38" s="531"/>
      <c r="P38" s="531"/>
      <c r="Q38" s="531"/>
      <c r="R38" s="531"/>
      <c r="S38" s="531"/>
      <c r="BG38" s="37"/>
      <c r="BH38" s="37"/>
      <c r="BI38" s="37"/>
      <c r="BJ38" s="37"/>
      <c r="BK38" s="37"/>
      <c r="BL38" s="37"/>
      <c r="BM38" s="37"/>
      <c r="BN38" s="37"/>
      <c r="BO38" s="37"/>
      <c r="BP38" s="37"/>
    </row>
    <row r="39" spans="1:68">
      <c r="A39" s="529">
        <v>2019</v>
      </c>
      <c r="B39" s="540">
        <f t="shared" si="2"/>
        <v>1.4792289839815398E-2</v>
      </c>
      <c r="C39" s="540">
        <f t="shared" si="2"/>
        <v>1.7773300866767539E-2</v>
      </c>
      <c r="D39" s="540">
        <f t="shared" si="2"/>
        <v>3.0422529478921545E-2</v>
      </c>
      <c r="E39" s="540">
        <f t="shared" si="2"/>
        <v>3.0422529478921545E-2</v>
      </c>
      <c r="F39" s="540">
        <f t="shared" si="2"/>
        <v>5.9047916734884076E-2</v>
      </c>
      <c r="G39" s="540">
        <f t="shared" si="2"/>
        <v>1.9590974764338576E-2</v>
      </c>
      <c r="H39" s="540">
        <f t="shared" si="2"/>
        <v>6.3517999765101418E-2</v>
      </c>
      <c r="I39" s="540">
        <v>0</v>
      </c>
      <c r="J39" s="540">
        <v>0</v>
      </c>
      <c r="K39" s="535"/>
      <c r="L39" s="531"/>
      <c r="M39" s="531"/>
      <c r="N39" s="531"/>
      <c r="O39" s="531"/>
      <c r="P39" s="531"/>
      <c r="Q39" s="531"/>
      <c r="R39" s="531"/>
      <c r="S39" s="531"/>
      <c r="BG39" s="37"/>
      <c r="BH39" s="37"/>
      <c r="BI39" s="37"/>
      <c r="BJ39" s="37"/>
      <c r="BK39" s="37"/>
      <c r="BL39" s="37"/>
      <c r="BM39" s="37"/>
      <c r="BN39" s="37"/>
      <c r="BO39" s="37"/>
      <c r="BP39" s="37"/>
    </row>
    <row r="40" spans="1:68">
      <c r="A40" s="529">
        <v>2020</v>
      </c>
      <c r="B40" s="540">
        <f t="shared" si="2"/>
        <v>1.3912379010930565E-2</v>
      </c>
      <c r="C40" s="540">
        <f t="shared" si="2"/>
        <v>2.5392757784259423E-3</v>
      </c>
      <c r="D40" s="540">
        <f t="shared" si="2"/>
        <v>2.783449948774952E-2</v>
      </c>
      <c r="E40" s="540">
        <f t="shared" si="2"/>
        <v>2.7834499487749742E-2</v>
      </c>
      <c r="F40" s="540">
        <f t="shared" si="2"/>
        <v>5.009996905702474E-2</v>
      </c>
      <c r="G40" s="540">
        <f t="shared" si="2"/>
        <v>4.5423177046003849E-2</v>
      </c>
      <c r="H40" s="540">
        <f t="shared" si="2"/>
        <v>7.8432802593168871E-2</v>
      </c>
      <c r="I40" s="540">
        <v>0</v>
      </c>
      <c r="J40" s="540">
        <v>0</v>
      </c>
      <c r="K40" s="535"/>
      <c r="L40" s="531"/>
      <c r="M40" s="531"/>
      <c r="N40" s="531"/>
      <c r="O40" s="531"/>
      <c r="P40" s="531"/>
      <c r="Q40" s="531"/>
      <c r="R40" s="531"/>
      <c r="S40" s="531"/>
      <c r="BG40" s="37"/>
      <c r="BH40" s="37"/>
      <c r="BI40" s="37"/>
      <c r="BJ40" s="37"/>
      <c r="BK40" s="37"/>
      <c r="BL40" s="37"/>
      <c r="BM40" s="37"/>
      <c r="BN40" s="37"/>
      <c r="BO40" s="37"/>
      <c r="BP40" s="37"/>
    </row>
    <row r="41" spans="1:68">
      <c r="A41" s="529">
        <v>2021</v>
      </c>
      <c r="B41" s="540">
        <f t="shared" si="2"/>
        <v>1.2918176243497337E-2</v>
      </c>
      <c r="C41" s="540">
        <f t="shared" si="2"/>
        <v>1.3576597580461591E-2</v>
      </c>
      <c r="D41" s="540">
        <f t="shared" si="2"/>
        <v>2.0992980079850732E-2</v>
      </c>
      <c r="E41" s="540">
        <f t="shared" si="2"/>
        <v>2.099298007985051E-2</v>
      </c>
      <c r="F41" s="540">
        <f t="shared" si="2"/>
        <v>4.1659997410731231E-2</v>
      </c>
      <c r="G41" s="540">
        <f t="shared" si="2"/>
        <v>3.0259812685704102E-2</v>
      </c>
      <c r="H41" s="540">
        <f t="shared" si="2"/>
        <v>0.10204375877651151</v>
      </c>
      <c r="I41" s="540">
        <v>0</v>
      </c>
      <c r="J41" s="540">
        <v>0</v>
      </c>
      <c r="K41" s="535"/>
      <c r="L41" s="531"/>
      <c r="M41" s="531"/>
      <c r="N41" s="531"/>
      <c r="O41" s="531"/>
      <c r="P41" s="531"/>
      <c r="Q41" s="531"/>
      <c r="R41" s="531"/>
      <c r="S41" s="531"/>
      <c r="BG41" s="37"/>
      <c r="BH41" s="37"/>
      <c r="BI41" s="37"/>
      <c r="BJ41" s="37"/>
      <c r="BK41" s="37"/>
      <c r="BL41" s="37"/>
      <c r="BM41" s="37"/>
      <c r="BN41" s="37"/>
      <c r="BO41" s="37"/>
      <c r="BP41" s="37"/>
    </row>
    <row r="42" spans="1:68">
      <c r="A42" s="529">
        <v>2022</v>
      </c>
      <c r="B42" s="540">
        <f t="shared" si="2"/>
        <v>1.2842182378296485E-2</v>
      </c>
      <c r="C42" s="540">
        <f t="shared" si="2"/>
        <v>-7.1246024555293719E-4</v>
      </c>
      <c r="D42" s="540">
        <f t="shared" si="2"/>
        <v>1.2752638493652269E-2</v>
      </c>
      <c r="E42" s="540">
        <f t="shared" si="2"/>
        <v>1.2752638493652491E-2</v>
      </c>
      <c r="F42" s="540">
        <f t="shared" si="2"/>
        <v>3.9457401374145995E-2</v>
      </c>
      <c r="G42" s="540">
        <f t="shared" si="2"/>
        <v>1.9503665556109384E-2</v>
      </c>
      <c r="H42" s="540">
        <f t="shared" si="2"/>
        <v>0.33743672260076041</v>
      </c>
      <c r="I42" s="540">
        <v>0</v>
      </c>
      <c r="J42" s="540">
        <v>0</v>
      </c>
      <c r="K42" s="535"/>
      <c r="L42" s="531"/>
      <c r="M42" s="531"/>
      <c r="N42" s="531"/>
      <c r="O42" s="531"/>
      <c r="P42" s="531"/>
      <c r="Q42" s="531"/>
      <c r="R42" s="531"/>
      <c r="S42" s="531"/>
      <c r="BG42" s="37"/>
      <c r="BH42" s="37"/>
      <c r="BI42" s="37"/>
      <c r="BJ42" s="37"/>
      <c r="BK42" s="37"/>
      <c r="BL42" s="37"/>
      <c r="BM42" s="37"/>
      <c r="BN42" s="37"/>
      <c r="BO42" s="37"/>
      <c r="BP42" s="37"/>
    </row>
    <row r="43" spans="1:68">
      <c r="A43" s="529">
        <v>2023</v>
      </c>
      <c r="B43" s="540">
        <f t="shared" si="2"/>
        <v>1.1469119614706091E-2</v>
      </c>
      <c r="C43" s="540">
        <f t="shared" si="2"/>
        <v>1.1806193845927515E-2</v>
      </c>
      <c r="D43" s="540">
        <f t="shared" si="2"/>
        <v>1.0130033065947064E-2</v>
      </c>
      <c r="E43" s="540">
        <f t="shared" si="2"/>
        <v>1.0130033065947286E-2</v>
      </c>
      <c r="F43" s="540">
        <f t="shared" si="2"/>
        <v>3.4519610658147126E-2</v>
      </c>
      <c r="G43" s="540">
        <f t="shared" si="2"/>
        <v>1.4561733696212498E-2</v>
      </c>
      <c r="H43" s="540">
        <f t="shared" si="2"/>
        <v>0.28380596050498963</v>
      </c>
      <c r="I43" s="540">
        <v>0</v>
      </c>
      <c r="J43" s="540">
        <v>0</v>
      </c>
      <c r="K43" s="535"/>
      <c r="L43" s="531"/>
      <c r="M43" s="531"/>
      <c r="N43" s="531"/>
      <c r="O43" s="531"/>
      <c r="P43" s="531"/>
      <c r="Q43" s="531"/>
      <c r="R43" s="531"/>
      <c r="S43" s="531"/>
      <c r="BG43" s="37"/>
      <c r="BH43" s="37"/>
      <c r="BI43" s="37"/>
      <c r="BJ43" s="37"/>
      <c r="BK43" s="37"/>
      <c r="BL43" s="37"/>
      <c r="BM43" s="37"/>
      <c r="BN43" s="37"/>
      <c r="BO43" s="37"/>
      <c r="BP43" s="37"/>
    </row>
    <row r="44" spans="1:68">
      <c r="A44" s="529">
        <v>2024</v>
      </c>
      <c r="B44" s="540">
        <f t="shared" si="2"/>
        <v>9.6778382893831782E-3</v>
      </c>
      <c r="C44" s="540">
        <f t="shared" si="2"/>
        <v>9.9559359340024578E-3</v>
      </c>
      <c r="D44" s="540">
        <f t="shared" si="2"/>
        <v>1.1451275595289134E-2</v>
      </c>
      <c r="E44" s="540">
        <f t="shared" si="2"/>
        <v>1.1451275595289134E-2</v>
      </c>
      <c r="F44" s="540">
        <f t="shared" si="2"/>
        <v>3.491956936709717E-2</v>
      </c>
      <c r="G44" s="540">
        <f t="shared" si="2"/>
        <v>1.61709344655947E-2</v>
      </c>
      <c r="H44" s="540">
        <f t="shared" si="2"/>
        <v>0.21163383589376639</v>
      </c>
      <c r="I44" s="540">
        <v>0</v>
      </c>
      <c r="J44" s="540">
        <v>0</v>
      </c>
      <c r="K44" s="535"/>
      <c r="L44" s="531"/>
      <c r="M44" s="531"/>
      <c r="N44" s="531"/>
      <c r="O44" s="531"/>
      <c r="P44" s="531"/>
      <c r="Q44" s="531"/>
      <c r="R44" s="531"/>
      <c r="S44" s="531"/>
      <c r="BG44" s="37"/>
      <c r="BH44" s="37"/>
      <c r="BI44" s="37"/>
      <c r="BJ44" s="37"/>
      <c r="BK44" s="37"/>
      <c r="BL44" s="37"/>
      <c r="BM44" s="37"/>
      <c r="BN44" s="37"/>
      <c r="BO44" s="37"/>
      <c r="BP44" s="37"/>
    </row>
    <row r="45" spans="1:68">
      <c r="A45" s="529">
        <v>2025</v>
      </c>
      <c r="B45" s="540">
        <f t="shared" si="2"/>
        <v>5.087712158684532E-3</v>
      </c>
      <c r="C45" s="540">
        <f t="shared" si="2"/>
        <v>3.0933029063338058E-3</v>
      </c>
      <c r="D45" s="540">
        <f t="shared" si="2"/>
        <v>7.8191991755329759E-3</v>
      </c>
      <c r="E45" s="540">
        <f t="shared" si="2"/>
        <v>7.8191991755329759E-3</v>
      </c>
      <c r="F45" s="540">
        <f t="shared" si="2"/>
        <v>1.9543089535344116E-2</v>
      </c>
      <c r="G45" s="540">
        <f t="shared" si="2"/>
        <v>-2.2005929936208535E-3</v>
      </c>
      <c r="H45" s="540">
        <f t="shared" si="2"/>
        <v>0.1369334452703419</v>
      </c>
      <c r="I45" s="540">
        <f t="shared" si="2"/>
        <v>1.775735373902263</v>
      </c>
      <c r="J45" s="540">
        <f t="shared" si="2"/>
        <v>1.8639821401553944</v>
      </c>
      <c r="K45" s="535"/>
      <c r="L45" s="531"/>
      <c r="M45" s="531"/>
      <c r="N45" s="531"/>
      <c r="O45" s="531"/>
      <c r="P45" s="531"/>
      <c r="Q45" s="531"/>
      <c r="R45" s="531"/>
      <c r="S45" s="531"/>
      <c r="BG45" s="37"/>
      <c r="BH45" s="37"/>
      <c r="BI45" s="37"/>
      <c r="BJ45" s="37"/>
      <c r="BK45" s="37"/>
      <c r="BL45" s="37"/>
      <c r="BM45" s="37"/>
      <c r="BN45" s="37"/>
      <c r="BO45" s="37"/>
      <c r="BP45" s="37"/>
    </row>
    <row r="46" spans="1:68">
      <c r="A46" s="529">
        <v>2026</v>
      </c>
      <c r="B46" s="540">
        <f t="shared" si="2"/>
        <v>7.8626368675045466E-3</v>
      </c>
      <c r="C46" s="540">
        <f t="shared" si="2"/>
        <v>7.9008194564280654E-3</v>
      </c>
      <c r="D46" s="540">
        <f t="shared" si="2"/>
        <v>1.7738125012385586E-2</v>
      </c>
      <c r="E46" s="540">
        <f t="shared" si="2"/>
        <v>1.7738125012385586E-2</v>
      </c>
      <c r="F46" s="540">
        <f t="shared" si="2"/>
        <v>4.0446001623232641E-2</v>
      </c>
      <c r="G46" s="540">
        <f t="shared" si="2"/>
        <v>9.3672020133777067E-3</v>
      </c>
      <c r="H46" s="540">
        <f t="shared" si="2"/>
        <v>9.6987304198162372E-2</v>
      </c>
      <c r="I46" s="540">
        <f t="shared" si="2"/>
        <v>1.0309721668658138</v>
      </c>
      <c r="J46" s="540">
        <f t="shared" si="2"/>
        <v>1.0636910352921669</v>
      </c>
      <c r="K46" s="541"/>
      <c r="L46" s="508"/>
      <c r="M46" s="508"/>
      <c r="N46" s="508"/>
      <c r="O46" s="508"/>
      <c r="P46" s="508"/>
      <c r="Q46" s="508"/>
      <c r="R46" s="508"/>
      <c r="S46" s="508"/>
      <c r="BG46" s="37"/>
      <c r="BH46" s="37"/>
      <c r="BI46" s="37"/>
      <c r="BJ46" s="37"/>
      <c r="BK46" s="37"/>
      <c r="BL46" s="37"/>
      <c r="BM46" s="37"/>
      <c r="BN46" s="37"/>
      <c r="BO46" s="37"/>
      <c r="BP46" s="37"/>
    </row>
    <row r="47" spans="1:68">
      <c r="A47" s="529">
        <v>2027</v>
      </c>
      <c r="B47" s="540">
        <f t="shared" si="2"/>
        <v>4.514152576749364E-3</v>
      </c>
      <c r="C47" s="540">
        <f t="shared" si="2"/>
        <v>6.9046432346895337E-3</v>
      </c>
      <c r="D47" s="540">
        <f t="shared" si="2"/>
        <v>1.7350329667004116E-2</v>
      </c>
      <c r="E47" s="540">
        <f t="shared" si="2"/>
        <v>1.7350329667004116E-2</v>
      </c>
      <c r="F47" s="540">
        <f t="shared" si="2"/>
        <v>3.807107948921451E-2</v>
      </c>
      <c r="G47" s="540">
        <f t="shared" si="2"/>
        <v>-5.0516166115865957E-4</v>
      </c>
      <c r="H47" s="540">
        <f t="shared" si="2"/>
        <v>8.3300578251215063E-2</v>
      </c>
      <c r="I47" s="540">
        <f t="shared" si="2"/>
        <v>0.73937572019454723</v>
      </c>
      <c r="J47" s="540">
        <f t="shared" si="2"/>
        <v>0.70783665026911602</v>
      </c>
      <c r="K47" s="517"/>
      <c r="BG47" s="37"/>
      <c r="BH47" s="37"/>
      <c r="BI47" s="37"/>
      <c r="BJ47" s="37"/>
      <c r="BK47" s="37"/>
      <c r="BL47" s="37"/>
      <c r="BM47" s="37"/>
      <c r="BN47" s="37"/>
      <c r="BO47" s="37"/>
      <c r="BP47" s="37"/>
    </row>
    <row r="48" spans="1:68">
      <c r="A48" s="529">
        <v>2028</v>
      </c>
      <c r="B48" s="540">
        <f t="shared" si="2"/>
        <v>1.8873415977593844E-3</v>
      </c>
      <c r="C48" s="540">
        <f t="shared" si="2"/>
        <v>3.8870155503754056E-3</v>
      </c>
      <c r="D48" s="540">
        <f t="shared" si="2"/>
        <v>1.5825395929709885E-2</v>
      </c>
      <c r="E48" s="540">
        <f t="shared" si="2"/>
        <v>1.582539592970944E-2</v>
      </c>
      <c r="F48" s="540">
        <f t="shared" si="2"/>
        <v>3.6781921700710596E-2</v>
      </c>
      <c r="G48" s="540">
        <f t="shared" si="2"/>
        <v>-6.6536633633949016E-3</v>
      </c>
      <c r="H48" s="540">
        <f t="shared" si="2"/>
        <v>8.0445416790163371E-2</v>
      </c>
      <c r="I48" s="540">
        <f t="shared" si="2"/>
        <v>0.56178358269875561</v>
      </c>
      <c r="J48" s="540">
        <f t="shared" si="2"/>
        <v>0.47751457140177722</v>
      </c>
      <c r="K48" s="517"/>
      <c r="BG48" s="37"/>
      <c r="BH48" s="37"/>
      <c r="BI48" s="37"/>
      <c r="BJ48" s="37"/>
      <c r="BK48" s="37"/>
      <c r="BL48" s="37"/>
      <c r="BM48" s="37"/>
      <c r="BN48" s="37"/>
      <c r="BO48" s="37"/>
      <c r="BP48" s="37"/>
    </row>
    <row r="49" spans="1:68">
      <c r="A49" s="529">
        <v>2029</v>
      </c>
      <c r="B49" s="540">
        <f t="shared" si="2"/>
        <v>-6.6605212009596126E-4</v>
      </c>
      <c r="C49" s="540">
        <f t="shared" si="2"/>
        <v>1.4534750757420056E-3</v>
      </c>
      <c r="D49" s="540">
        <f t="shared" si="2"/>
        <v>1.3674715562620676E-2</v>
      </c>
      <c r="E49" s="540">
        <f t="shared" si="2"/>
        <v>1.3674715562620898E-2</v>
      </c>
      <c r="F49" s="540">
        <f t="shared" si="2"/>
        <v>3.4382868528382016E-2</v>
      </c>
      <c r="G49" s="540">
        <f t="shared" si="2"/>
        <v>-8.3738217352437028E-3</v>
      </c>
      <c r="H49" s="540">
        <f t="shared" si="2"/>
        <v>7.8114150744528432E-2</v>
      </c>
      <c r="I49" s="540">
        <f t="shared" si="2"/>
        <v>0.42867470427992793</v>
      </c>
      <c r="J49" s="540">
        <f t="shared" si="2"/>
        <v>0.31664006802786537</v>
      </c>
      <c r="K49" s="517"/>
      <c r="BG49" s="37"/>
      <c r="BH49" s="37"/>
      <c r="BI49" s="37"/>
      <c r="BJ49" s="37"/>
      <c r="BK49" s="37"/>
      <c r="BL49" s="37"/>
      <c r="BM49" s="37"/>
      <c r="BN49" s="37"/>
      <c r="BO49" s="37"/>
      <c r="BP49" s="37"/>
    </row>
    <row r="50" spans="1:68">
      <c r="A50" s="529">
        <v>2030</v>
      </c>
      <c r="B50" s="540">
        <f t="shared" si="2"/>
        <v>-1.865874296550718E-3</v>
      </c>
      <c r="C50" s="540">
        <f t="shared" si="2"/>
        <v>1.2637986910113419E-4</v>
      </c>
      <c r="D50" s="540">
        <f t="shared" si="2"/>
        <v>1.1829218537057873E-2</v>
      </c>
      <c r="E50" s="540">
        <f t="shared" si="2"/>
        <v>1.1829218537058095E-2</v>
      </c>
      <c r="F50" s="540">
        <f t="shared" si="2"/>
        <v>3.2572081792075158E-2</v>
      </c>
      <c r="G50" s="540">
        <f t="shared" si="2"/>
        <v>-6.3030855644079509E-3</v>
      </c>
      <c r="H50" s="540">
        <f t="shared" si="2"/>
        <v>7.6126564643921313E-2</v>
      </c>
      <c r="I50" s="540">
        <f t="shared" si="2"/>
        <v>0.32643461576325938</v>
      </c>
      <c r="J50" s="540">
        <f t="shared" si="2"/>
        <v>0.20854711773980239</v>
      </c>
      <c r="K50" s="517"/>
      <c r="BG50" s="37"/>
      <c r="BH50" s="37"/>
      <c r="BI50" s="37"/>
      <c r="BJ50" s="37"/>
      <c r="BK50" s="37"/>
      <c r="BL50" s="37"/>
      <c r="BM50" s="37"/>
      <c r="BN50" s="37"/>
      <c r="BO50" s="37"/>
      <c r="BP50" s="37"/>
    </row>
    <row r="51" spans="1:68">
      <c r="A51" s="529">
        <v>2031</v>
      </c>
      <c r="B51" s="540">
        <f t="shared" si="2"/>
        <v>-1.9065474165325114E-3</v>
      </c>
      <c r="C51" s="540">
        <f t="shared" si="2"/>
        <v>7.1313001952733046E-5</v>
      </c>
      <c r="D51" s="540">
        <f t="shared" si="2"/>
        <v>1.067455982213672E-2</v>
      </c>
      <c r="E51" s="540">
        <f t="shared" si="2"/>
        <v>1.067455982213672E-2</v>
      </c>
      <c r="F51" s="540">
        <f t="shared" si="2"/>
        <v>3.0759481277849554E-2</v>
      </c>
      <c r="G51" s="540">
        <f t="shared" si="2"/>
        <v>-2.5065398170150965E-3</v>
      </c>
      <c r="H51" s="540">
        <f t="shared" si="2"/>
        <v>7.3261908341847981E-2</v>
      </c>
      <c r="I51" s="540">
        <f t="shared" si="2"/>
        <v>0.24766048782656624</v>
      </c>
      <c r="J51" s="540">
        <f t="shared" si="2"/>
        <v>0.13965694235959303</v>
      </c>
      <c r="K51" s="517"/>
    </row>
    <row r="52" spans="1:68">
      <c r="A52" s="529">
        <v>2032</v>
      </c>
      <c r="B52" s="540">
        <f t="shared" ref="B52:J58" si="3">+B25/B24-1</f>
        <v>-1.3102838577503384E-3</v>
      </c>
      <c r="C52" s="540">
        <f t="shared" si="3"/>
        <v>7.6450841660902213E-4</v>
      </c>
      <c r="D52" s="540">
        <f t="shared" si="3"/>
        <v>8.4411934568588975E-3</v>
      </c>
      <c r="E52" s="540">
        <f t="shared" si="3"/>
        <v>8.4411934568586755E-3</v>
      </c>
      <c r="F52" s="540">
        <f t="shared" si="3"/>
        <v>2.8250014297492188E-2</v>
      </c>
      <c r="G52" s="540">
        <f t="shared" si="3"/>
        <v>-1.8598278947856706E-4</v>
      </c>
      <c r="H52" s="540">
        <f t="shared" si="3"/>
        <v>7.2640163704737803E-2</v>
      </c>
      <c r="I52" s="540">
        <f t="shared" si="3"/>
        <v>0.18970993946813852</v>
      </c>
      <c r="J52" s="540">
        <f t="shared" si="3"/>
        <v>9.5827298600240196E-2</v>
      </c>
      <c r="K52" s="517"/>
    </row>
    <row r="53" spans="1:68">
      <c r="A53" s="529">
        <v>2033</v>
      </c>
      <c r="B53" s="540">
        <f t="shared" si="3"/>
        <v>-2.4711951939693222E-4</v>
      </c>
      <c r="C53" s="540">
        <f t="shared" si="3"/>
        <v>1.719653095326068E-3</v>
      </c>
      <c r="D53" s="540">
        <f t="shared" si="3"/>
        <v>5.7669210919590874E-3</v>
      </c>
      <c r="E53" s="540">
        <f t="shared" si="3"/>
        <v>5.7669210919590874E-3</v>
      </c>
      <c r="F53" s="540">
        <f t="shared" si="3"/>
        <v>2.595191696665311E-2</v>
      </c>
      <c r="G53" s="540">
        <f t="shared" si="3"/>
        <v>6.6154559673092805E-4</v>
      </c>
      <c r="H53" s="540">
        <f t="shared" si="3"/>
        <v>7.4008551005570355E-2</v>
      </c>
      <c r="I53" s="540">
        <f t="shared" si="3"/>
        <v>0.14847769572568348</v>
      </c>
      <c r="J53" s="540">
        <f t="shared" si="3"/>
        <v>6.8138264312708419E-2</v>
      </c>
      <c r="K53" s="517"/>
    </row>
    <row r="54" spans="1:68">
      <c r="A54" s="529">
        <v>2034</v>
      </c>
      <c r="B54" s="540">
        <f t="shared" si="3"/>
        <v>6.6538967724127929E-4</v>
      </c>
      <c r="C54" s="540">
        <f t="shared" si="3"/>
        <v>2.7732266350615209E-3</v>
      </c>
      <c r="D54" s="540">
        <f t="shared" si="3"/>
        <v>2.9939908369867041E-3</v>
      </c>
      <c r="E54" s="540">
        <f t="shared" si="3"/>
        <v>2.9939908369867041E-3</v>
      </c>
      <c r="F54" s="540">
        <f t="shared" si="3"/>
        <v>2.3216980319081815E-2</v>
      </c>
      <c r="G54" s="540">
        <f t="shared" si="3"/>
        <v>3.530377908500526E-4</v>
      </c>
      <c r="H54" s="540">
        <f t="shared" si="3"/>
        <v>7.530584998844092E-2</v>
      </c>
      <c r="I54" s="540">
        <f t="shared" si="3"/>
        <v>0.11957762263399507</v>
      </c>
      <c r="J54" s="540">
        <f t="shared" si="3"/>
        <v>5.0278568670251822E-2</v>
      </c>
      <c r="K54" s="517"/>
    </row>
    <row r="55" spans="1:68">
      <c r="A55" s="529">
        <v>2035</v>
      </c>
      <c r="B55" s="540">
        <f t="shared" si="3"/>
        <v>-2.9881242529170571E-3</v>
      </c>
      <c r="C55" s="540">
        <f t="shared" si="3"/>
        <v>2.4045858527614872E-3</v>
      </c>
      <c r="D55" s="540">
        <f t="shared" si="3"/>
        <v>-1.8593009707642438E-2</v>
      </c>
      <c r="E55" s="540">
        <f t="shared" si="3"/>
        <v>-1.8593009707642105E-2</v>
      </c>
      <c r="F55" s="540">
        <f t="shared" si="3"/>
        <v>5.2417063773997352E-3</v>
      </c>
      <c r="G55" s="540">
        <f t="shared" si="3"/>
        <v>-1.4308652818658119E-2</v>
      </c>
      <c r="H55" s="540">
        <f t="shared" si="3"/>
        <v>7.2959322055422993E-2</v>
      </c>
      <c r="I55" s="540">
        <f t="shared" si="3"/>
        <v>9.876648524978604E-2</v>
      </c>
      <c r="J55" s="540">
        <f t="shared" si="3"/>
        <v>3.631198676501568E-2</v>
      </c>
      <c r="K55" s="517"/>
    </row>
    <row r="56" spans="1:68">
      <c r="A56" s="529">
        <v>2036</v>
      </c>
      <c r="B56" s="540">
        <f t="shared" si="3"/>
        <v>3.2939897088062331E-3</v>
      </c>
      <c r="C56" s="540">
        <f t="shared" si="3"/>
        <v>5.288105757554229E-3</v>
      </c>
      <c r="D56" s="540">
        <f t="shared" si="3"/>
        <v>3.3631027779799094E-3</v>
      </c>
      <c r="E56" s="540">
        <f t="shared" si="3"/>
        <v>3.3631027779799094E-3</v>
      </c>
      <c r="F56" s="540">
        <f t="shared" si="3"/>
        <v>2.0973735961112405E-2</v>
      </c>
      <c r="G56" s="540">
        <f t="shared" si="3"/>
        <v>-4.835134471530278E-4</v>
      </c>
      <c r="H56" s="540">
        <f t="shared" si="3"/>
        <v>7.1029398211229111E-2</v>
      </c>
      <c r="I56" s="540">
        <f t="shared" si="3"/>
        <v>8.2369655894076521E-2</v>
      </c>
      <c r="J56" s="540">
        <f t="shared" si="3"/>
        <v>3.8594136919325894E-2</v>
      </c>
      <c r="K56" s="517"/>
    </row>
    <row r="57" spans="1:68">
      <c r="A57" s="529">
        <v>2037</v>
      </c>
      <c r="B57" s="540">
        <f t="shared" si="3"/>
        <v>4.3288895098478886E-3</v>
      </c>
      <c r="C57" s="540">
        <f t="shared" si="3"/>
        <v>6.3024391357846543E-3</v>
      </c>
      <c r="D57" s="540">
        <f t="shared" si="3"/>
        <v>2.3280089918524816E-3</v>
      </c>
      <c r="E57" s="540">
        <f t="shared" si="3"/>
        <v>2.3280089918524816E-3</v>
      </c>
      <c r="F57" s="540">
        <f t="shared" si="3"/>
        <v>1.9725621370879409E-2</v>
      </c>
      <c r="G57" s="540">
        <f t="shared" si="3"/>
        <v>-6.0459390517197953E-4</v>
      </c>
      <c r="H57" s="540">
        <f t="shared" si="3"/>
        <v>6.9425546690018436E-2</v>
      </c>
      <c r="I57" s="540">
        <f t="shared" si="3"/>
        <v>7.0492392852684382E-2</v>
      </c>
      <c r="J57" s="540">
        <f t="shared" si="3"/>
        <v>3.2056080587672175E-2</v>
      </c>
      <c r="K57" s="517"/>
    </row>
    <row r="58" spans="1:68">
      <c r="A58" s="529">
        <v>2038</v>
      </c>
      <c r="B58" s="540">
        <f t="shared" si="3"/>
        <v>5.1725680168706045E-3</v>
      </c>
      <c r="C58" s="540">
        <f t="shared" si="3"/>
        <v>7.2504530472832229E-3</v>
      </c>
      <c r="D58" s="540">
        <f t="shared" si="3"/>
        <v>1.3026079460025652E-3</v>
      </c>
      <c r="E58" s="540">
        <f t="shared" si="3"/>
        <v>1.3026079460023432E-3</v>
      </c>
      <c r="F58" s="540">
        <f t="shared" si="3"/>
        <v>1.8538337818893469E-2</v>
      </c>
      <c r="G58" s="540">
        <f t="shared" si="3"/>
        <v>-8.1463964483374784E-4</v>
      </c>
      <c r="H58" s="540">
        <f t="shared" si="3"/>
        <v>6.8002854331010942E-2</v>
      </c>
      <c r="I58" s="540">
        <f t="shared" si="3"/>
        <v>6.165274744463356E-2</v>
      </c>
      <c r="J58" s="540">
        <f t="shared" si="3"/>
        <v>2.7201734852608794E-2</v>
      </c>
      <c r="K58" s="517"/>
    </row>
    <row r="59" spans="1:68">
      <c r="A59" s="532"/>
    </row>
    <row r="60" spans="1:68">
      <c r="A60" s="532"/>
      <c r="B60" s="542">
        <f t="shared" ref="B60:H60" si="4">AVERAGE(B37:B58)</f>
        <v>5.6356919445188251E-3</v>
      </c>
      <c r="C60" s="542">
        <f t="shared" si="4"/>
        <v>8.8095678475072093E-3</v>
      </c>
      <c r="D60" s="542">
        <f t="shared" si="4"/>
        <v>1.143858807248614E-2</v>
      </c>
      <c r="E60" s="542">
        <f t="shared" si="4"/>
        <v>3.996599805691417E-2</v>
      </c>
      <c r="F60" s="542">
        <f t="shared" si="4"/>
        <v>3.2302187099848952E-2</v>
      </c>
      <c r="G60" s="542">
        <f t="shared" si="4"/>
        <v>2.5116016181360623E-3</v>
      </c>
      <c r="H60" s="542">
        <f t="shared" si="4"/>
        <v>0.10800616756620492</v>
      </c>
      <c r="I60" s="542">
        <f>AVERAGE(I45:I58)</f>
        <v>0.42012022791429526</v>
      </c>
      <c r="J60" s="542">
        <f>AVERAGE(J45:J58)</f>
        <v>0.36616261399668143</v>
      </c>
    </row>
    <row r="61" spans="1:68">
      <c r="A61" s="543"/>
      <c r="B61" s="544"/>
      <c r="C61" s="545"/>
      <c r="D61" s="545"/>
      <c r="E61" s="545"/>
      <c r="F61" s="545"/>
      <c r="G61" s="545"/>
      <c r="H61" s="545"/>
      <c r="I61" s="545"/>
    </row>
    <row r="62" spans="1:68">
      <c r="A62" s="543"/>
      <c r="B62" s="544"/>
      <c r="C62" s="545"/>
      <c r="D62" s="545"/>
      <c r="E62" s="545"/>
      <c r="F62" s="545"/>
      <c r="G62" s="545"/>
      <c r="H62" s="545"/>
      <c r="I62" s="545"/>
    </row>
    <row r="63" spans="1:68">
      <c r="A63" s="543"/>
      <c r="B63" s="544"/>
      <c r="C63" s="545"/>
      <c r="D63" s="545"/>
      <c r="E63" s="545"/>
      <c r="F63" s="545"/>
      <c r="G63" s="545"/>
      <c r="H63" s="545"/>
      <c r="I63" s="545"/>
    </row>
    <row r="64" spans="1:68">
      <c r="A64" s="543"/>
      <c r="B64" s="544"/>
      <c r="C64" s="545"/>
      <c r="D64" s="545"/>
      <c r="E64" s="545"/>
      <c r="F64" s="545"/>
      <c r="G64" s="545"/>
      <c r="H64" s="545"/>
      <c r="I64" s="545"/>
    </row>
    <row r="65" spans="1:9">
      <c r="A65" s="543"/>
      <c r="B65" s="544"/>
      <c r="C65" s="545"/>
      <c r="D65" s="545"/>
      <c r="E65" s="545"/>
      <c r="F65" s="545"/>
      <c r="G65" s="545"/>
      <c r="H65" s="545"/>
      <c r="I65" s="545"/>
    </row>
    <row r="66" spans="1:9">
      <c r="A66" s="543"/>
      <c r="B66" s="544"/>
      <c r="C66" s="545"/>
      <c r="D66" s="545"/>
      <c r="E66" s="545"/>
      <c r="F66" s="545"/>
      <c r="G66" s="545"/>
      <c r="H66" s="545"/>
      <c r="I66" s="545"/>
    </row>
    <row r="67" spans="1:9">
      <c r="A67" s="543"/>
      <c r="B67" s="544"/>
      <c r="C67" s="545"/>
      <c r="D67" s="545"/>
      <c r="E67" s="545"/>
      <c r="F67" s="545"/>
      <c r="G67" s="545"/>
      <c r="H67" s="545"/>
      <c r="I67" s="545"/>
    </row>
    <row r="68" spans="1:9">
      <c r="A68" s="543"/>
      <c r="B68" s="544"/>
      <c r="C68" s="545"/>
      <c r="D68" s="545"/>
      <c r="E68" s="545"/>
      <c r="F68" s="545"/>
      <c r="G68" s="545"/>
      <c r="H68" s="545"/>
      <c r="I68" s="545"/>
    </row>
    <row r="69" spans="1:9">
      <c r="A69" s="543"/>
      <c r="B69" s="544"/>
      <c r="C69" s="545"/>
      <c r="D69" s="545"/>
      <c r="E69" s="545"/>
      <c r="F69" s="545"/>
      <c r="G69" s="545"/>
      <c r="H69" s="545"/>
      <c r="I69" s="545"/>
    </row>
    <row r="70" spans="1:9">
      <c r="A70" s="543"/>
      <c r="B70" s="544"/>
      <c r="C70" s="545"/>
      <c r="D70" s="545"/>
      <c r="E70" s="545"/>
      <c r="F70" s="545"/>
      <c r="G70" s="545"/>
      <c r="H70" s="545"/>
      <c r="I70" s="545"/>
    </row>
    <row r="71" spans="1:9">
      <c r="A71" s="543"/>
      <c r="B71" s="544"/>
      <c r="C71" s="545"/>
      <c r="D71" s="545"/>
      <c r="E71" s="545"/>
      <c r="F71" s="545"/>
      <c r="G71" s="545"/>
      <c r="H71" s="545"/>
      <c r="I71" s="545"/>
    </row>
    <row r="72" spans="1:9">
      <c r="A72" s="543"/>
      <c r="B72" s="544"/>
      <c r="C72" s="546"/>
      <c r="D72" s="545"/>
      <c r="E72" s="546"/>
      <c r="F72" s="546"/>
      <c r="G72" s="546"/>
      <c r="H72" s="546"/>
      <c r="I72" s="545"/>
    </row>
    <row r="73" spans="1:9">
      <c r="A73" s="543"/>
      <c r="B73" s="544"/>
      <c r="D73" s="545"/>
      <c r="I73" s="545"/>
    </row>
    <row r="74" spans="1:9">
      <c r="A74" s="543"/>
      <c r="B74" s="544"/>
      <c r="D74" s="545"/>
      <c r="I74" s="545"/>
    </row>
    <row r="75" spans="1:9">
      <c r="A75" s="543"/>
      <c r="B75" s="544"/>
      <c r="D75" s="545"/>
      <c r="I75" s="545"/>
    </row>
    <row r="76" spans="1:9">
      <c r="A76" s="543"/>
      <c r="B76" s="544"/>
      <c r="D76" s="545"/>
      <c r="I76" s="545"/>
    </row>
    <row r="77" spans="1:9">
      <c r="A77" s="543"/>
      <c r="B77" s="544"/>
      <c r="D77" s="545"/>
      <c r="I77" s="545"/>
    </row>
    <row r="78" spans="1:9">
      <c r="A78" s="543"/>
      <c r="B78" s="544"/>
      <c r="D78" s="545"/>
      <c r="I78" s="545"/>
    </row>
    <row r="79" spans="1:9">
      <c r="A79" s="543"/>
      <c r="B79" s="544"/>
      <c r="D79" s="545"/>
      <c r="I79" s="545"/>
    </row>
    <row r="80" spans="1:9">
      <c r="A80" s="543"/>
      <c r="B80" s="544"/>
      <c r="D80" s="545"/>
      <c r="I80" s="545"/>
    </row>
    <row r="81" spans="1:9">
      <c r="A81" s="543"/>
      <c r="B81" s="544"/>
      <c r="D81" s="545"/>
      <c r="I81" s="545"/>
    </row>
    <row r="82" spans="1:9">
      <c r="A82" s="532"/>
      <c r="B82" s="545"/>
    </row>
    <row r="83" spans="1:9">
      <c r="A83" s="532"/>
      <c r="B83" s="545"/>
    </row>
    <row r="84" spans="1:9">
      <c r="A84" s="532"/>
      <c r="B84" s="545"/>
    </row>
    <row r="85" spans="1:9">
      <c r="A85" s="532"/>
      <c r="B85" s="545"/>
    </row>
    <row r="86" spans="1:9">
      <c r="B86" s="545"/>
    </row>
    <row r="87" spans="1:9">
      <c r="B87" s="545"/>
    </row>
    <row r="88" spans="1:9">
      <c r="B88" s="545"/>
    </row>
    <row r="89" spans="1:9">
      <c r="B89" s="545"/>
    </row>
    <row r="90" spans="1:9">
      <c r="B90" s="545"/>
    </row>
    <row r="91" spans="1:9">
      <c r="B91" s="545"/>
    </row>
    <row r="92" spans="1:9">
      <c r="B92" s="545"/>
    </row>
    <row r="93" spans="1:9">
      <c r="B93" s="545"/>
    </row>
    <row r="94" spans="1:9">
      <c r="B94" s="545"/>
    </row>
    <row r="95" spans="1:9">
      <c r="B95" s="545"/>
    </row>
    <row r="96" spans="1:9">
      <c r="B96" s="545"/>
    </row>
    <row r="97" spans="2:2">
      <c r="B97" s="545"/>
    </row>
    <row r="98" spans="2:2">
      <c r="B98" s="545"/>
    </row>
    <row r="99" spans="2:2">
      <c r="B99" s="545"/>
    </row>
    <row r="100" spans="2:2">
      <c r="B100" s="545"/>
    </row>
    <row r="101" spans="2:2">
      <c r="B101" s="545"/>
    </row>
    <row r="102" spans="2:2">
      <c r="B102" s="545"/>
    </row>
    <row r="103" spans="2:2">
      <c r="B103" s="545"/>
    </row>
    <row r="104" spans="2:2">
      <c r="B104" s="545"/>
    </row>
    <row r="105" spans="2:2">
      <c r="B105" s="545"/>
    </row>
    <row r="106" spans="2:2">
      <c r="B106" s="545"/>
    </row>
    <row r="107" spans="2:2">
      <c r="B107" s="545"/>
    </row>
    <row r="108" spans="2:2">
      <c r="B108" s="545"/>
    </row>
    <row r="109" spans="2:2">
      <c r="B109" s="545"/>
    </row>
    <row r="110" spans="2:2">
      <c r="B110" s="545"/>
    </row>
    <row r="111" spans="2:2">
      <c r="B111" s="545"/>
    </row>
    <row r="112" spans="2:2">
      <c r="B112" s="545"/>
    </row>
    <row r="113" spans="2:2">
      <c r="B113" s="545"/>
    </row>
  </sheetData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15"/>
  <sheetViews>
    <sheetView zoomScale="85" zoomScaleNormal="85" workbookViewId="0">
      <selection activeCell="AP38" sqref="AP38"/>
    </sheetView>
  </sheetViews>
  <sheetFormatPr baseColWidth="10" defaultRowHeight="15"/>
  <cols>
    <col min="1" max="1" width="12" style="498"/>
    <col min="2" max="11" width="12.83203125" style="498" customWidth="1"/>
    <col min="12" max="16384" width="12" style="498"/>
  </cols>
  <sheetData>
    <row r="1" spans="1:38">
      <c r="A1" s="25" t="s">
        <v>300</v>
      </c>
    </row>
    <row r="2" spans="1:38">
      <c r="A2" s="158" t="s">
        <v>328</v>
      </c>
    </row>
    <row r="3" spans="1:38">
      <c r="A3" s="25" t="s">
        <v>374</v>
      </c>
    </row>
    <row r="4" spans="1:38">
      <c r="A4" s="547"/>
      <c r="M4" s="547"/>
    </row>
    <row r="5" spans="1:38">
      <c r="A5" s="772" t="s">
        <v>380</v>
      </c>
      <c r="B5" s="772"/>
      <c r="C5" s="772"/>
      <c r="D5" s="772"/>
      <c r="E5" s="772"/>
      <c r="F5" s="772"/>
      <c r="G5" s="772"/>
      <c r="H5" s="772"/>
      <c r="I5" s="772"/>
      <c r="J5" s="772"/>
      <c r="K5" s="772"/>
      <c r="L5" s="500"/>
      <c r="M5" s="772" t="s">
        <v>381</v>
      </c>
      <c r="N5" s="772"/>
      <c r="O5" s="772"/>
      <c r="P5" s="772"/>
      <c r="Q5" s="772"/>
      <c r="R5" s="772"/>
      <c r="S5" s="772"/>
      <c r="T5" s="772"/>
      <c r="U5" s="772"/>
      <c r="V5" s="772"/>
      <c r="W5" s="772"/>
      <c r="X5" s="500"/>
      <c r="Y5" s="772" t="s">
        <v>382</v>
      </c>
      <c r="Z5" s="772"/>
      <c r="AA5" s="772"/>
      <c r="AB5" s="772"/>
      <c r="AC5" s="772"/>
      <c r="AD5" s="772"/>
      <c r="AE5" s="772"/>
      <c r="AF5" s="772"/>
      <c r="AG5" s="772"/>
      <c r="AH5" s="772"/>
      <c r="AI5" s="772"/>
      <c r="AL5" s="38" t="s">
        <v>383</v>
      </c>
    </row>
    <row r="6" spans="1:38">
      <c r="A6" s="548"/>
      <c r="B6" s="548"/>
      <c r="C6" s="548"/>
      <c r="D6" s="548"/>
      <c r="E6" s="548"/>
      <c r="F6" s="548"/>
      <c r="G6" s="548"/>
      <c r="H6" s="548"/>
      <c r="I6" s="548"/>
      <c r="J6" s="548"/>
      <c r="K6" s="548"/>
      <c r="L6" s="549"/>
      <c r="M6" s="548"/>
      <c r="N6" s="548"/>
      <c r="O6" s="548"/>
      <c r="P6" s="548"/>
      <c r="Q6" s="548"/>
      <c r="R6" s="548"/>
      <c r="S6" s="548"/>
      <c r="T6" s="548"/>
      <c r="U6" s="548"/>
      <c r="V6" s="548"/>
      <c r="W6" s="548"/>
      <c r="X6" s="549"/>
      <c r="Y6" s="548"/>
      <c r="Z6" s="548"/>
      <c r="AA6" s="548"/>
      <c r="AB6" s="548"/>
      <c r="AC6" s="548"/>
      <c r="AD6" s="548"/>
      <c r="AE6" s="548"/>
      <c r="AF6" s="548"/>
      <c r="AG6" s="548"/>
      <c r="AH6" s="548"/>
      <c r="AI6" s="548"/>
    </row>
    <row r="7" spans="1:38">
      <c r="A7" s="550" t="s">
        <v>97</v>
      </c>
      <c r="B7" s="551" t="s">
        <v>384</v>
      </c>
      <c r="C7" s="551" t="s">
        <v>385</v>
      </c>
      <c r="D7" s="551" t="s">
        <v>286</v>
      </c>
      <c r="E7" s="551" t="s">
        <v>223</v>
      </c>
      <c r="F7" s="551" t="s">
        <v>212</v>
      </c>
      <c r="G7" s="551" t="s">
        <v>377</v>
      </c>
      <c r="H7" s="551" t="s">
        <v>378</v>
      </c>
      <c r="I7" s="551" t="s">
        <v>379</v>
      </c>
      <c r="J7" s="551" t="s">
        <v>128</v>
      </c>
      <c r="K7" s="551" t="s">
        <v>7</v>
      </c>
      <c r="L7" s="549"/>
      <c r="M7" s="550"/>
      <c r="N7" s="551" t="s">
        <v>384</v>
      </c>
      <c r="O7" s="551" t="s">
        <v>385</v>
      </c>
      <c r="P7" s="551" t="s">
        <v>286</v>
      </c>
      <c r="Q7" s="551" t="s">
        <v>223</v>
      </c>
      <c r="R7" s="551" t="s">
        <v>212</v>
      </c>
      <c r="S7" s="551" t="s">
        <v>377</v>
      </c>
      <c r="T7" s="551" t="s">
        <v>378</v>
      </c>
      <c r="U7" s="551" t="s">
        <v>379</v>
      </c>
      <c r="V7" s="551" t="s">
        <v>128</v>
      </c>
      <c r="W7" s="551" t="s">
        <v>7</v>
      </c>
      <c r="X7" s="549"/>
      <c r="Y7" s="550"/>
      <c r="Z7" s="551" t="s">
        <v>384</v>
      </c>
      <c r="AA7" s="551" t="s">
        <v>385</v>
      </c>
      <c r="AB7" s="551" t="s">
        <v>286</v>
      </c>
      <c r="AC7" s="551" t="s">
        <v>223</v>
      </c>
      <c r="AD7" s="551" t="s">
        <v>212</v>
      </c>
      <c r="AE7" s="551" t="s">
        <v>377</v>
      </c>
      <c r="AF7" s="551" t="s">
        <v>378</v>
      </c>
      <c r="AG7" s="551" t="s">
        <v>379</v>
      </c>
      <c r="AH7" s="551" t="s">
        <v>128</v>
      </c>
      <c r="AI7" s="551" t="s">
        <v>7</v>
      </c>
    </row>
    <row r="8" spans="1:38">
      <c r="A8" s="552">
        <v>2014</v>
      </c>
      <c r="B8" s="553">
        <v>757.66165716477076</v>
      </c>
      <c r="C8" s="553">
        <v>50.847900307071015</v>
      </c>
      <c r="D8" s="553">
        <v>505.89773954750802</v>
      </c>
      <c r="E8" s="553">
        <v>26.794759137634774</v>
      </c>
      <c r="F8" s="553">
        <v>130.37591336216687</v>
      </c>
      <c r="G8" s="553">
        <v>88.673797647378066</v>
      </c>
      <c r="H8" s="553">
        <v>0.9259440911574458</v>
      </c>
      <c r="I8" s="553">
        <v>0</v>
      </c>
      <c r="J8" s="553">
        <v>0</v>
      </c>
      <c r="K8" s="554">
        <f>SUM(B8:J8)</f>
        <v>1561.1777112576867</v>
      </c>
      <c r="L8" s="549"/>
      <c r="M8" s="552">
        <v>2014</v>
      </c>
      <c r="N8" s="553">
        <v>757.66165716477076</v>
      </c>
      <c r="O8" s="553">
        <v>50.847900307071015</v>
      </c>
      <c r="P8" s="553">
        <v>505.89773954750802</v>
      </c>
      <c r="Q8" s="553">
        <v>26.794759137634774</v>
      </c>
      <c r="R8" s="553">
        <v>130.37591336216687</v>
      </c>
      <c r="S8" s="553">
        <v>88.673797647378066</v>
      </c>
      <c r="T8" s="553">
        <v>0.9259440911574458</v>
      </c>
      <c r="U8" s="553">
        <v>0</v>
      </c>
      <c r="V8" s="553">
        <v>0</v>
      </c>
      <c r="W8" s="554">
        <f>SUM(N8:V8)</f>
        <v>1561.1777112576867</v>
      </c>
      <c r="X8" s="549"/>
      <c r="Y8" s="552">
        <v>2014</v>
      </c>
      <c r="Z8" s="553">
        <v>757.66165716477076</v>
      </c>
      <c r="AA8" s="553">
        <v>50.847900307071015</v>
      </c>
      <c r="AB8" s="553">
        <v>505.89773954750802</v>
      </c>
      <c r="AC8" s="553">
        <v>26.794759137634774</v>
      </c>
      <c r="AD8" s="553">
        <v>130.37591336216687</v>
      </c>
      <c r="AE8" s="553">
        <v>88.673797647378066</v>
      </c>
      <c r="AF8" s="553">
        <v>0.9259440911574458</v>
      </c>
      <c r="AG8" s="553">
        <v>0</v>
      </c>
      <c r="AH8" s="553">
        <v>0</v>
      </c>
      <c r="AI8" s="554">
        <f>SUM(Z8:AH8)</f>
        <v>1561.1777112576867</v>
      </c>
    </row>
    <row r="9" spans="1:38">
      <c r="A9" s="555">
        <v>2015</v>
      </c>
      <c r="B9" s="553">
        <v>781.05534298909788</v>
      </c>
      <c r="C9" s="553">
        <v>51.304398469252263</v>
      </c>
      <c r="D9" s="553">
        <v>530.13267485375479</v>
      </c>
      <c r="E9" s="553">
        <v>29.361390347709602</v>
      </c>
      <c r="F9" s="553">
        <v>140.2028785743656</v>
      </c>
      <c r="G9" s="553">
        <v>82.861727811652059</v>
      </c>
      <c r="H9" s="553">
        <v>0.97484719558507582</v>
      </c>
      <c r="I9" s="553">
        <v>0</v>
      </c>
      <c r="J9" s="553">
        <v>0</v>
      </c>
      <c r="K9" s="554">
        <f t="shared" ref="K9:K32" si="0">SUM(B9:J9)</f>
        <v>1615.8932602414172</v>
      </c>
      <c r="L9" s="556">
        <f>+K9/K8-1</f>
        <v>3.5047610908851334E-2</v>
      </c>
      <c r="M9" s="555">
        <v>2015</v>
      </c>
      <c r="N9" s="553">
        <v>781.05534298909788</v>
      </c>
      <c r="O9" s="553">
        <v>51.304398469252263</v>
      </c>
      <c r="P9" s="553">
        <v>530.13267485375479</v>
      </c>
      <c r="Q9" s="553">
        <v>29.361390347709602</v>
      </c>
      <c r="R9" s="553">
        <v>140.2028785743656</v>
      </c>
      <c r="S9" s="553">
        <v>82.861727811652059</v>
      </c>
      <c r="T9" s="553">
        <v>0.97484719558507582</v>
      </c>
      <c r="U9" s="553">
        <v>0</v>
      </c>
      <c r="V9" s="553">
        <v>0</v>
      </c>
      <c r="W9" s="554">
        <f t="shared" ref="W9:W32" si="1">SUM(N9:V9)</f>
        <v>1615.8932602414172</v>
      </c>
      <c r="X9" s="549"/>
      <c r="Y9" s="555">
        <v>2015</v>
      </c>
      <c r="Z9" s="553">
        <v>781.05534298909788</v>
      </c>
      <c r="AA9" s="553">
        <v>51.304398469252263</v>
      </c>
      <c r="AB9" s="553">
        <v>530.13267485375479</v>
      </c>
      <c r="AC9" s="553">
        <v>29.361390347709602</v>
      </c>
      <c r="AD9" s="553">
        <v>140.2028785743656</v>
      </c>
      <c r="AE9" s="553">
        <v>82.861727811652059</v>
      </c>
      <c r="AF9" s="553">
        <v>0.97484719558507582</v>
      </c>
      <c r="AG9" s="553">
        <v>0</v>
      </c>
      <c r="AH9" s="553">
        <v>0</v>
      </c>
      <c r="AI9" s="554">
        <f t="shared" ref="AI9:AI32" si="2">SUM(Z9:AH9)</f>
        <v>1615.8932602414172</v>
      </c>
    </row>
    <row r="10" spans="1:38">
      <c r="A10" s="555">
        <v>2016</v>
      </c>
      <c r="B10" s="553">
        <v>717.21038053762823</v>
      </c>
      <c r="C10" s="553">
        <v>49.559869138597215</v>
      </c>
      <c r="D10" s="553">
        <v>592.96599228578191</v>
      </c>
      <c r="E10" s="553">
        <v>27.282315933087776</v>
      </c>
      <c r="F10" s="553">
        <v>146.97491563214882</v>
      </c>
      <c r="G10" s="553">
        <v>73.48861301590982</v>
      </c>
      <c r="H10" s="553">
        <v>1.0467758890713699</v>
      </c>
      <c r="I10" s="553">
        <v>0</v>
      </c>
      <c r="J10" s="553">
        <v>0</v>
      </c>
      <c r="K10" s="554">
        <f t="shared" si="0"/>
        <v>1608.5288624322252</v>
      </c>
      <c r="L10" s="556">
        <f t="shared" ref="L10:L32" si="3">+K10/K9-1</f>
        <v>-4.5574778918824332E-3</v>
      </c>
      <c r="M10" s="555">
        <v>2016</v>
      </c>
      <c r="N10" s="553">
        <v>717.21038053762823</v>
      </c>
      <c r="O10" s="553">
        <v>49.559869138597215</v>
      </c>
      <c r="P10" s="553">
        <v>592.96599228578191</v>
      </c>
      <c r="Q10" s="553">
        <v>27.282315933087776</v>
      </c>
      <c r="R10" s="553">
        <v>146.97491563214882</v>
      </c>
      <c r="S10" s="553">
        <v>73.48861301590982</v>
      </c>
      <c r="T10" s="553">
        <v>1.0467758890713699</v>
      </c>
      <c r="U10" s="553">
        <v>0</v>
      </c>
      <c r="V10" s="553">
        <v>0</v>
      </c>
      <c r="W10" s="554">
        <f t="shared" si="1"/>
        <v>1608.5288624322252</v>
      </c>
      <c r="X10" s="549"/>
      <c r="Y10" s="555">
        <v>2016</v>
      </c>
      <c r="Z10" s="553">
        <v>717.21038053762823</v>
      </c>
      <c r="AA10" s="553">
        <v>49.559869138597215</v>
      </c>
      <c r="AB10" s="553">
        <v>592.96599228578191</v>
      </c>
      <c r="AC10" s="553">
        <v>27.282315933087776</v>
      </c>
      <c r="AD10" s="553">
        <v>146.97491563214882</v>
      </c>
      <c r="AE10" s="553">
        <v>73.48861301590982</v>
      </c>
      <c r="AF10" s="553">
        <v>1.0467758890713699</v>
      </c>
      <c r="AG10" s="553">
        <v>0</v>
      </c>
      <c r="AH10" s="553">
        <v>0</v>
      </c>
      <c r="AI10" s="554">
        <f t="shared" si="2"/>
        <v>1608.5288624322252</v>
      </c>
    </row>
    <row r="11" spans="1:38">
      <c r="A11" s="555">
        <v>2017</v>
      </c>
      <c r="B11" s="553">
        <v>720.23384749767433</v>
      </c>
      <c r="C11" s="553">
        <v>51.972074435432177</v>
      </c>
      <c r="D11" s="553">
        <v>627.76332330194873</v>
      </c>
      <c r="E11" s="553">
        <v>24.555030890581733</v>
      </c>
      <c r="F11" s="553">
        <v>147.48472770897826</v>
      </c>
      <c r="G11" s="553">
        <v>64.968070002246577</v>
      </c>
      <c r="H11" s="553">
        <v>1.160621724998733</v>
      </c>
      <c r="I11" s="553">
        <v>0</v>
      </c>
      <c r="J11" s="553">
        <v>0</v>
      </c>
      <c r="K11" s="554">
        <f t="shared" si="0"/>
        <v>1638.1376955618605</v>
      </c>
      <c r="L11" s="556">
        <f t="shared" si="3"/>
        <v>1.8407399345551356E-2</v>
      </c>
      <c r="M11" s="555">
        <v>2017</v>
      </c>
      <c r="N11" s="553">
        <v>720.23384749767433</v>
      </c>
      <c r="O11" s="553">
        <v>51.972074435432177</v>
      </c>
      <c r="P11" s="553">
        <v>627.76332330194873</v>
      </c>
      <c r="Q11" s="553">
        <v>24.555030890581733</v>
      </c>
      <c r="R11" s="553">
        <v>147.48472770897826</v>
      </c>
      <c r="S11" s="553">
        <v>64.968070002246577</v>
      </c>
      <c r="T11" s="553">
        <v>1.0926639682837456</v>
      </c>
      <c r="U11" s="553">
        <v>0</v>
      </c>
      <c r="V11" s="553">
        <v>0</v>
      </c>
      <c r="W11" s="554">
        <f t="shared" si="1"/>
        <v>1638.0697378051455</v>
      </c>
      <c r="X11" s="549"/>
      <c r="Y11" s="555">
        <v>2017</v>
      </c>
      <c r="Z11" s="553">
        <v>720.23384749767433</v>
      </c>
      <c r="AA11" s="553">
        <v>51.972074435432177</v>
      </c>
      <c r="AB11" s="553">
        <v>627.76332330194873</v>
      </c>
      <c r="AC11" s="553">
        <v>24.555030890581733</v>
      </c>
      <c r="AD11" s="553">
        <v>147.48472770897826</v>
      </c>
      <c r="AE11" s="553">
        <v>64.968070002246577</v>
      </c>
      <c r="AF11" s="553">
        <v>1.0940701595589666</v>
      </c>
      <c r="AG11" s="553">
        <v>0</v>
      </c>
      <c r="AH11" s="553">
        <v>0</v>
      </c>
      <c r="AI11" s="554">
        <f t="shared" si="2"/>
        <v>1638.0711439964207</v>
      </c>
    </row>
    <row r="12" spans="1:38">
      <c r="A12" s="555">
        <v>2018</v>
      </c>
      <c r="B12" s="553">
        <v>734.87545681738845</v>
      </c>
      <c r="C12" s="553">
        <v>54.064427330882381</v>
      </c>
      <c r="D12" s="553">
        <v>614.49686589598707</v>
      </c>
      <c r="E12" s="553">
        <v>43.342550276148664</v>
      </c>
      <c r="F12" s="553">
        <v>158.25407923102193</v>
      </c>
      <c r="G12" s="553">
        <v>68.752272815084424</v>
      </c>
      <c r="H12" s="553">
        <v>1.2325396436872098</v>
      </c>
      <c r="I12" s="553">
        <v>0</v>
      </c>
      <c r="J12" s="553">
        <v>0</v>
      </c>
      <c r="K12" s="554">
        <f t="shared" si="0"/>
        <v>1675.0181920102</v>
      </c>
      <c r="L12" s="556">
        <f t="shared" si="3"/>
        <v>2.2513673025325254E-2</v>
      </c>
      <c r="M12" s="555">
        <v>2018</v>
      </c>
      <c r="N12" s="553">
        <v>747.7415590060657</v>
      </c>
      <c r="O12" s="553">
        <v>53.957030897877708</v>
      </c>
      <c r="P12" s="553">
        <v>653.20569720335936</v>
      </c>
      <c r="Q12" s="553">
        <v>46.072815571520778</v>
      </c>
      <c r="R12" s="553">
        <v>150.87687644034597</v>
      </c>
      <c r="S12" s="553">
        <v>67.997393993379731</v>
      </c>
      <c r="T12" s="553">
        <v>1.1190526490733714</v>
      </c>
      <c r="U12" s="553">
        <v>0</v>
      </c>
      <c r="V12" s="553">
        <v>0</v>
      </c>
      <c r="W12" s="554">
        <f t="shared" si="1"/>
        <v>1720.9704257616229</v>
      </c>
      <c r="X12" s="549"/>
      <c r="Y12" s="555">
        <v>2018</v>
      </c>
      <c r="Z12" s="553">
        <v>749.22986877608616</v>
      </c>
      <c r="AA12" s="553">
        <v>54.064427330882381</v>
      </c>
      <c r="AB12" s="553">
        <v>584.22345073171721</v>
      </c>
      <c r="AC12" s="553">
        <v>41.207263521065052</v>
      </c>
      <c r="AD12" s="553">
        <v>162.17439116723261</v>
      </c>
      <c r="AE12" s="553">
        <v>64.288350894142667</v>
      </c>
      <c r="AF12" s="553">
        <v>1.0863811613660017</v>
      </c>
      <c r="AG12" s="553">
        <v>0</v>
      </c>
      <c r="AH12" s="553">
        <v>0</v>
      </c>
      <c r="AI12" s="554">
        <f t="shared" si="2"/>
        <v>1656.2741335824921</v>
      </c>
    </row>
    <row r="13" spans="1:38">
      <c r="A13" s="555">
        <v>2019</v>
      </c>
      <c r="B13" s="553">
        <v>745.74594757079808</v>
      </c>
      <c r="C13" s="553">
        <v>55.025330664023642</v>
      </c>
      <c r="D13" s="553">
        <v>633.1914149134127</v>
      </c>
      <c r="E13" s="553">
        <v>44.661140289616434</v>
      </c>
      <c r="F13" s="553">
        <v>167.59865292441106</v>
      </c>
      <c r="G13" s="553">
        <v>70.099196856795658</v>
      </c>
      <c r="H13" s="553">
        <v>1.3108280964854122</v>
      </c>
      <c r="I13" s="553">
        <v>0</v>
      </c>
      <c r="J13" s="553">
        <v>0</v>
      </c>
      <c r="K13" s="554">
        <f t="shared" si="0"/>
        <v>1717.6325113155431</v>
      </c>
      <c r="L13" s="556">
        <f t="shared" si="3"/>
        <v>2.5441108346531571E-2</v>
      </c>
      <c r="M13" s="555">
        <v>2019</v>
      </c>
      <c r="N13" s="553">
        <v>761.08458173023359</v>
      </c>
      <c r="O13" s="553">
        <v>54.919863417653659</v>
      </c>
      <c r="P13" s="553">
        <v>668.32898191263405</v>
      </c>
      <c r="Q13" s="553">
        <v>47.13951218826675</v>
      </c>
      <c r="R13" s="553">
        <v>152.17441758336983</v>
      </c>
      <c r="S13" s="553">
        <v>66.38406988622522</v>
      </c>
      <c r="T13" s="553">
        <v>1.1045228719045768</v>
      </c>
      <c r="U13" s="553">
        <v>0</v>
      </c>
      <c r="V13" s="553">
        <v>0</v>
      </c>
      <c r="W13" s="554">
        <f t="shared" si="1"/>
        <v>1751.1359495902877</v>
      </c>
      <c r="X13" s="549"/>
      <c r="Y13" s="555">
        <v>2019</v>
      </c>
      <c r="Z13" s="553">
        <v>762.54615665221229</v>
      </c>
      <c r="AA13" s="553">
        <v>55.025330664023642</v>
      </c>
      <c r="AB13" s="553">
        <v>590.04951935524275</v>
      </c>
      <c r="AC13" s="553">
        <v>41.618195921605881</v>
      </c>
      <c r="AD13" s="553">
        <v>176.50212769871351</v>
      </c>
      <c r="AE13" s="553">
        <v>66.267669524617745</v>
      </c>
      <c r="AF13" s="553">
        <v>1.1021239848813844</v>
      </c>
      <c r="AG13" s="553">
        <v>0</v>
      </c>
      <c r="AH13" s="553">
        <v>0</v>
      </c>
      <c r="AI13" s="554">
        <f t="shared" si="2"/>
        <v>1693.1111238012973</v>
      </c>
    </row>
    <row r="14" spans="1:38">
      <c r="A14" s="555">
        <v>2020</v>
      </c>
      <c r="B14" s="553">
        <v>756.12104783926861</v>
      </c>
      <c r="C14" s="553">
        <v>55.165055153378674</v>
      </c>
      <c r="D14" s="553">
        <v>650.8159810274675</v>
      </c>
      <c r="E14" s="553">
        <v>45.90426077613008</v>
      </c>
      <c r="F14" s="553">
        <v>175.99534024992309</v>
      </c>
      <c r="G14" s="553">
        <v>73.28332508640456</v>
      </c>
      <c r="H14" s="553">
        <v>1.4136400178106319</v>
      </c>
      <c r="I14" s="553">
        <v>0</v>
      </c>
      <c r="J14" s="553">
        <v>0</v>
      </c>
      <c r="K14" s="554">
        <f t="shared" si="0"/>
        <v>1758.6986501503834</v>
      </c>
      <c r="L14" s="556">
        <f t="shared" si="3"/>
        <v>2.3908570991933331E-2</v>
      </c>
      <c r="M14" s="555">
        <v>2020</v>
      </c>
      <c r="N14" s="553">
        <v>790.15307803666542</v>
      </c>
      <c r="O14" s="553">
        <v>57.017446111125786</v>
      </c>
      <c r="P14" s="553">
        <v>709.59168788908073</v>
      </c>
      <c r="Q14" s="553">
        <v>50.049910934900538</v>
      </c>
      <c r="R14" s="553">
        <v>154.12225012984365</v>
      </c>
      <c r="S14" s="553">
        <v>68.559806383094426</v>
      </c>
      <c r="T14" s="553">
        <v>1.1470602155223335</v>
      </c>
      <c r="U14" s="553">
        <v>0</v>
      </c>
      <c r="V14" s="553">
        <v>0</v>
      </c>
      <c r="W14" s="554">
        <f t="shared" si="1"/>
        <v>1830.6412397002327</v>
      </c>
      <c r="X14" s="549"/>
      <c r="Y14" s="555">
        <v>2020</v>
      </c>
      <c r="Z14" s="553">
        <v>764.48247163773112</v>
      </c>
      <c r="AA14" s="553">
        <v>55.165055153378674</v>
      </c>
      <c r="AB14" s="553">
        <v>572.88636676241811</v>
      </c>
      <c r="AC14" s="553">
        <v>40.407620497324345</v>
      </c>
      <c r="AD14" s="553">
        <v>190.44413502741688</v>
      </c>
      <c r="AE14" s="553">
        <v>67.445746544255513</v>
      </c>
      <c r="AF14" s="553">
        <v>1.5313858841037997</v>
      </c>
      <c r="AG14" s="553">
        <v>0</v>
      </c>
      <c r="AH14" s="553">
        <v>0</v>
      </c>
      <c r="AI14" s="554">
        <f t="shared" si="2"/>
        <v>1692.3627815066286</v>
      </c>
    </row>
    <row r="15" spans="1:38">
      <c r="A15" s="555">
        <v>2021</v>
      </c>
      <c r="B15" s="553">
        <v>765.88875279667423</v>
      </c>
      <c r="C15" s="553">
        <v>55.914008907700065</v>
      </c>
      <c r="D15" s="553">
        <v>664.47854795282558</v>
      </c>
      <c r="E15" s="553">
        <v>46.867928008183647</v>
      </c>
      <c r="F15" s="553">
        <v>183.32730566903564</v>
      </c>
      <c r="G15" s="553">
        <v>75.500864776504727</v>
      </c>
      <c r="H15" s="553">
        <v>1.5578931587849234</v>
      </c>
      <c r="I15" s="553">
        <v>0</v>
      </c>
      <c r="J15" s="553">
        <v>0</v>
      </c>
      <c r="K15" s="554">
        <f t="shared" si="0"/>
        <v>1793.535301269709</v>
      </c>
      <c r="L15" s="556">
        <f t="shared" si="3"/>
        <v>1.9808198019795276E-2</v>
      </c>
      <c r="M15" s="555">
        <v>2021</v>
      </c>
      <c r="N15" s="553">
        <v>804.76353321522129</v>
      </c>
      <c r="O15" s="553">
        <v>58.071736556810372</v>
      </c>
      <c r="P15" s="553">
        <v>728.45019872374451</v>
      </c>
      <c r="Q15" s="553">
        <v>51.380065732017215</v>
      </c>
      <c r="R15" s="553">
        <v>155.60182373393019</v>
      </c>
      <c r="S15" s="553">
        <v>67.662106691108534</v>
      </c>
      <c r="T15" s="553">
        <v>1.153499243802292</v>
      </c>
      <c r="U15" s="553">
        <v>0</v>
      </c>
      <c r="V15" s="553">
        <v>0</v>
      </c>
      <c r="W15" s="554">
        <f t="shared" si="1"/>
        <v>1867.0829638966343</v>
      </c>
      <c r="X15" s="549"/>
      <c r="Y15" s="555">
        <v>2021</v>
      </c>
      <c r="Z15" s="553">
        <v>774.86154251247319</v>
      </c>
      <c r="AA15" s="553">
        <v>55.914008907700065</v>
      </c>
      <c r="AB15" s="553">
        <v>578.09525902168707</v>
      </c>
      <c r="AC15" s="553">
        <v>40.775021353472269</v>
      </c>
      <c r="AD15" s="553">
        <v>203.87726310146098</v>
      </c>
      <c r="AE15" s="553">
        <v>71.16327233745686</v>
      </c>
      <c r="AF15" s="553">
        <v>2.0639264483926532</v>
      </c>
      <c r="AG15" s="553">
        <v>0</v>
      </c>
      <c r="AH15" s="553">
        <v>0</v>
      </c>
      <c r="AI15" s="554">
        <f t="shared" si="2"/>
        <v>1726.7502936826434</v>
      </c>
    </row>
    <row r="16" spans="1:38">
      <c r="A16" s="555">
        <v>2022</v>
      </c>
      <c r="B16" s="553">
        <v>775.7244358415752</v>
      </c>
      <c r="C16" s="553">
        <v>55.874172399183834</v>
      </c>
      <c r="D16" s="553">
        <v>672.95240266165501</v>
      </c>
      <c r="E16" s="553">
        <v>47.465617751018542</v>
      </c>
      <c r="F16" s="553">
        <v>190.56092475165954</v>
      </c>
      <c r="G16" s="553">
        <v>76.973408392302716</v>
      </c>
      <c r="H16" s="553">
        <v>2.083583520447454</v>
      </c>
      <c r="I16" s="553">
        <v>0</v>
      </c>
      <c r="J16" s="553">
        <v>0</v>
      </c>
      <c r="K16" s="554">
        <f t="shared" si="0"/>
        <v>1821.6345453178421</v>
      </c>
      <c r="L16" s="556">
        <f t="shared" si="3"/>
        <v>1.566695901008508E-2</v>
      </c>
      <c r="M16" s="555">
        <v>2022</v>
      </c>
      <c r="N16" s="553">
        <v>836.41217392852241</v>
      </c>
      <c r="O16" s="553">
        <v>60.355502470682175</v>
      </c>
      <c r="P16" s="553">
        <v>777.04605179572184</v>
      </c>
      <c r="Q16" s="553">
        <v>54.80769624061778</v>
      </c>
      <c r="R16" s="553">
        <v>157.68688816137461</v>
      </c>
      <c r="S16" s="553">
        <v>70.630789622306452</v>
      </c>
      <c r="T16" s="553">
        <v>1.3999949539710475</v>
      </c>
      <c r="U16" s="553">
        <v>0</v>
      </c>
      <c r="V16" s="553">
        <v>0</v>
      </c>
      <c r="W16" s="554">
        <f t="shared" si="1"/>
        <v>1958.3390971731965</v>
      </c>
      <c r="X16" s="549"/>
      <c r="Y16" s="555">
        <v>2022</v>
      </c>
      <c r="Z16" s="553">
        <v>774.30948446762511</v>
      </c>
      <c r="AA16" s="553">
        <v>55.874172399183834</v>
      </c>
      <c r="AB16" s="553">
        <v>545.49699143053033</v>
      </c>
      <c r="AC16" s="553">
        <v>38.475754863439093</v>
      </c>
      <c r="AD16" s="553">
        <v>217.13876687172663</v>
      </c>
      <c r="AE16" s="553">
        <v>70.938420613911816</v>
      </c>
      <c r="AF16" s="553">
        <v>4.1358554760798594</v>
      </c>
      <c r="AG16" s="553">
        <v>0</v>
      </c>
      <c r="AH16" s="553">
        <v>0</v>
      </c>
      <c r="AI16" s="554">
        <f t="shared" si="2"/>
        <v>1706.3694461224966</v>
      </c>
    </row>
    <row r="17" spans="1:35">
      <c r="A17" s="555">
        <v>2023</v>
      </c>
      <c r="B17" s="553">
        <v>784.62131218429261</v>
      </c>
      <c r="C17" s="553">
        <v>56.533833709509373</v>
      </c>
      <c r="D17" s="553">
        <v>679.76943275242616</v>
      </c>
      <c r="E17" s="553">
        <v>47.946446028331977</v>
      </c>
      <c r="F17" s="553">
        <v>197.13901368074329</v>
      </c>
      <c r="G17" s="553">
        <v>78.09427466700123</v>
      </c>
      <c r="H17" s="553">
        <v>2.6749169427604116</v>
      </c>
      <c r="I17" s="553">
        <v>0</v>
      </c>
      <c r="J17" s="553">
        <v>0</v>
      </c>
      <c r="K17" s="554">
        <f t="shared" si="0"/>
        <v>1846.779229965065</v>
      </c>
      <c r="L17" s="556">
        <f t="shared" si="3"/>
        <v>1.3803363968833526E-2</v>
      </c>
      <c r="M17" s="555">
        <v>2023</v>
      </c>
      <c r="N17" s="553">
        <v>851.19649733145798</v>
      </c>
      <c r="O17" s="553">
        <v>61.422339247438011</v>
      </c>
      <c r="P17" s="553">
        <v>786.516045963544</v>
      </c>
      <c r="Q17" s="553">
        <v>55.475647081563388</v>
      </c>
      <c r="R17" s="553">
        <v>160.03642280523255</v>
      </c>
      <c r="S17" s="553">
        <v>69.997988273983822</v>
      </c>
      <c r="T17" s="553">
        <v>1.6492283157126051</v>
      </c>
      <c r="U17" s="553">
        <v>0</v>
      </c>
      <c r="V17" s="553">
        <v>0</v>
      </c>
      <c r="W17" s="554">
        <f t="shared" si="1"/>
        <v>1986.2941690189325</v>
      </c>
      <c r="X17" s="549"/>
      <c r="Y17" s="555">
        <v>2023</v>
      </c>
      <c r="Z17" s="553">
        <v>783.45113233799032</v>
      </c>
      <c r="AA17" s="553">
        <v>56.533833709509373</v>
      </c>
      <c r="AB17" s="553">
        <v>539.38558806292019</v>
      </c>
      <c r="AC17" s="553">
        <v>38.04469683463654</v>
      </c>
      <c r="AD17" s="553">
        <v>230.48358986986298</v>
      </c>
      <c r="AE17" s="553">
        <v>73.252544174159013</v>
      </c>
      <c r="AF17" s="553">
        <v>6.4623878760111841</v>
      </c>
      <c r="AG17" s="553">
        <v>0</v>
      </c>
      <c r="AH17" s="553">
        <v>0</v>
      </c>
      <c r="AI17" s="554">
        <f t="shared" si="2"/>
        <v>1727.6137728650899</v>
      </c>
    </row>
    <row r="18" spans="1:35">
      <c r="A18" s="555">
        <v>2024</v>
      </c>
      <c r="B18" s="553">
        <v>792.21475036201582</v>
      </c>
      <c r="C18" s="553">
        <v>57.096680936024796</v>
      </c>
      <c r="D18" s="553">
        <v>687.55365986812762</v>
      </c>
      <c r="E18" s="553">
        <v>48.495493995617061</v>
      </c>
      <c r="F18" s="553">
        <v>204.02302314392912</v>
      </c>
      <c r="G18" s="553">
        <v>79.357132064779464</v>
      </c>
      <c r="H18" s="553">
        <v>3.2410198760540241</v>
      </c>
      <c r="I18" s="553">
        <v>1.7513230771801549</v>
      </c>
      <c r="J18" s="553">
        <v>0.65775335885367425</v>
      </c>
      <c r="K18" s="554">
        <f t="shared" si="0"/>
        <v>1874.3908366825817</v>
      </c>
      <c r="L18" s="556">
        <f t="shared" si="3"/>
        <v>1.4951222251962992E-2</v>
      </c>
      <c r="M18" s="555">
        <v>2024</v>
      </c>
      <c r="N18" s="553">
        <v>866.29483800195737</v>
      </c>
      <c r="O18" s="553">
        <v>62.511835510221239</v>
      </c>
      <c r="P18" s="553">
        <v>798.36214405764463</v>
      </c>
      <c r="Q18" s="553">
        <v>56.311192599718488</v>
      </c>
      <c r="R18" s="553">
        <v>162.48498007508655</v>
      </c>
      <c r="S18" s="553">
        <v>69.63647145365961</v>
      </c>
      <c r="T18" s="553">
        <v>1.8874401080806558</v>
      </c>
      <c r="U18" s="553">
        <v>0</v>
      </c>
      <c r="V18" s="553">
        <v>0</v>
      </c>
      <c r="W18" s="554">
        <f t="shared" si="1"/>
        <v>2017.4889018063684</v>
      </c>
      <c r="X18" s="549"/>
      <c r="Y18" s="555">
        <v>2024</v>
      </c>
      <c r="Z18" s="553">
        <v>791.25112161896891</v>
      </c>
      <c r="AA18" s="553">
        <v>57.096680936024796</v>
      </c>
      <c r="AB18" s="553">
        <v>534.46337191430928</v>
      </c>
      <c r="AC18" s="553">
        <v>37.697516217888939</v>
      </c>
      <c r="AD18" s="553">
        <v>244.40509725057035</v>
      </c>
      <c r="AE18" s="553">
        <v>76.33336100473349</v>
      </c>
      <c r="AF18" s="553">
        <v>8.7757360450205955</v>
      </c>
      <c r="AG18" s="553">
        <v>1.5761211567638138</v>
      </c>
      <c r="AH18" s="553">
        <v>0.5067296065757817</v>
      </c>
      <c r="AI18" s="554">
        <f t="shared" si="2"/>
        <v>1752.1057357508557</v>
      </c>
    </row>
    <row r="19" spans="1:35">
      <c r="A19" s="555">
        <v>2025</v>
      </c>
      <c r="B19" s="553">
        <v>796.24531097972192</v>
      </c>
      <c r="C19" s="553">
        <v>57.27329826510622</v>
      </c>
      <c r="D19" s="553">
        <v>692.92977887850316</v>
      </c>
      <c r="E19" s="553">
        <v>48.874689922284652</v>
      </c>
      <c r="F19" s="553">
        <v>208.01026335250251</v>
      </c>
      <c r="G19" s="553">
        <v>79.182499315963867</v>
      </c>
      <c r="H19" s="553">
        <v>3.6848238938717581</v>
      </c>
      <c r="I19" s="553">
        <v>4.8612094164603192</v>
      </c>
      <c r="J19" s="553">
        <v>1.8837938723841452</v>
      </c>
      <c r="K19" s="554">
        <f t="shared" si="0"/>
        <v>1892.9456678967986</v>
      </c>
      <c r="L19" s="556">
        <f t="shared" si="3"/>
        <v>9.8991260793059865E-3</v>
      </c>
      <c r="M19" s="555">
        <v>2025</v>
      </c>
      <c r="N19" s="553">
        <v>880.99450779015081</v>
      </c>
      <c r="O19" s="553">
        <v>63.572563682137286</v>
      </c>
      <c r="P19" s="553">
        <v>811.30971627139706</v>
      </c>
      <c r="Q19" s="553">
        <v>57.224428827230206</v>
      </c>
      <c r="R19" s="553">
        <v>164.62978181094965</v>
      </c>
      <c r="S19" s="553">
        <v>69.414852691026965</v>
      </c>
      <c r="T19" s="553">
        <v>2.088970571103498</v>
      </c>
      <c r="U19" s="553">
        <v>0</v>
      </c>
      <c r="V19" s="553">
        <v>0</v>
      </c>
      <c r="W19" s="554">
        <f t="shared" si="1"/>
        <v>2049.2348216439955</v>
      </c>
      <c r="X19" s="549"/>
      <c r="Y19" s="555">
        <v>2025</v>
      </c>
      <c r="Z19" s="553">
        <v>793.69870101311278</v>
      </c>
      <c r="AA19" s="553">
        <v>57.27329826510622</v>
      </c>
      <c r="AB19" s="553">
        <v>518.97086721598021</v>
      </c>
      <c r="AC19" s="553">
        <v>36.604777261748431</v>
      </c>
      <c r="AD19" s="553">
        <v>259.06786665723348</v>
      </c>
      <c r="AE19" s="553">
        <v>77.305888703166843</v>
      </c>
      <c r="AF19" s="553">
        <v>10.759134178938941</v>
      </c>
      <c r="AG19" s="553">
        <v>4.3887889874975512</v>
      </c>
      <c r="AH19" s="553">
        <v>1.4571821718784495</v>
      </c>
      <c r="AI19" s="554">
        <f t="shared" si="2"/>
        <v>1759.5265044546629</v>
      </c>
    </row>
    <row r="20" spans="1:35">
      <c r="A20" s="555">
        <v>2026</v>
      </c>
      <c r="B20" s="553">
        <v>802.50589871740874</v>
      </c>
      <c r="C20" s="553">
        <v>57.725804254372981</v>
      </c>
      <c r="D20" s="553">
        <v>705.2210539210547</v>
      </c>
      <c r="E20" s="553">
        <v>49.741635282067719</v>
      </c>
      <c r="F20" s="553">
        <v>216.42344680170689</v>
      </c>
      <c r="G20" s="553">
        <v>79.924217782980634</v>
      </c>
      <c r="H20" s="553">
        <v>4.0422050297833554</v>
      </c>
      <c r="I20" s="553">
        <v>9.8729810221369139</v>
      </c>
      <c r="J20" s="553">
        <v>3.8875685267774767</v>
      </c>
      <c r="K20" s="554">
        <f t="shared" si="0"/>
        <v>1929.3448113382894</v>
      </c>
      <c r="L20" s="556">
        <f t="shared" si="3"/>
        <v>1.9228836864574772E-2</v>
      </c>
      <c r="M20" s="555">
        <v>2026</v>
      </c>
      <c r="N20" s="553">
        <v>896.95715622554212</v>
      </c>
      <c r="O20" s="553">
        <v>64.724428393235115</v>
      </c>
      <c r="P20" s="553">
        <v>825.71018855837451</v>
      </c>
      <c r="Q20" s="553">
        <v>58.240143029756759</v>
      </c>
      <c r="R20" s="553">
        <v>167.09922853363494</v>
      </c>
      <c r="S20" s="553">
        <v>69.363205676621448</v>
      </c>
      <c r="T20" s="553">
        <v>2.2544096149886252</v>
      </c>
      <c r="U20" s="553">
        <v>0</v>
      </c>
      <c r="V20" s="553">
        <v>0</v>
      </c>
      <c r="W20" s="554">
        <f t="shared" si="1"/>
        <v>2084.3487600321537</v>
      </c>
      <c r="X20" s="549"/>
      <c r="Y20" s="555">
        <v>2026</v>
      </c>
      <c r="Z20" s="553">
        <v>799.96957115261887</v>
      </c>
      <c r="AA20" s="553">
        <v>57.725804254372981</v>
      </c>
      <c r="AB20" s="553">
        <v>521.64620814437626</v>
      </c>
      <c r="AC20" s="553">
        <v>36.793478140679305</v>
      </c>
      <c r="AD20" s="553">
        <v>274.38200412572542</v>
      </c>
      <c r="AE20" s="553">
        <v>79.633037026034032</v>
      </c>
      <c r="AF20" s="553">
        <v>12.47803617569846</v>
      </c>
      <c r="AG20" s="553">
        <v>8.9312344176510994</v>
      </c>
      <c r="AH20" s="553">
        <v>3.0748068348165676</v>
      </c>
      <c r="AI20" s="554">
        <f t="shared" si="2"/>
        <v>1794.634180271973</v>
      </c>
    </row>
    <row r="21" spans="1:35">
      <c r="A21" s="555">
        <v>2027</v>
      </c>
      <c r="B21" s="553">
        <v>806.12853278796058</v>
      </c>
      <c r="C21" s="553">
        <v>58.124380338184949</v>
      </c>
      <c r="D21" s="553">
        <v>717.45687169469704</v>
      </c>
      <c r="E21" s="553">
        <v>50.604669052387479</v>
      </c>
      <c r="F21" s="553">
        <v>224.66292104822446</v>
      </c>
      <c r="G21" s="553">
        <v>79.883843132358578</v>
      </c>
      <c r="H21" s="553">
        <v>4.378923046174279</v>
      </c>
      <c r="I21" s="553">
        <v>17.172823475846492</v>
      </c>
      <c r="J21" s="553">
        <v>6.6393320104632876</v>
      </c>
      <c r="K21" s="554">
        <f t="shared" si="0"/>
        <v>1965.0522965862974</v>
      </c>
      <c r="L21" s="556">
        <f t="shared" si="3"/>
        <v>1.8507570569119558E-2</v>
      </c>
      <c r="M21" s="555">
        <v>2027</v>
      </c>
      <c r="N21" s="553">
        <v>912.20804738556672</v>
      </c>
      <c r="O21" s="553">
        <v>65.824932699342511</v>
      </c>
      <c r="P21" s="553">
        <v>839.9641826646556</v>
      </c>
      <c r="Q21" s="553">
        <v>59.245525628879719</v>
      </c>
      <c r="R21" s="553">
        <v>169.42190781209879</v>
      </c>
      <c r="S21" s="553">
        <v>69.360799842999683</v>
      </c>
      <c r="T21" s="553">
        <v>2.4077851285359224</v>
      </c>
      <c r="U21" s="553">
        <v>0</v>
      </c>
      <c r="V21" s="553">
        <v>0</v>
      </c>
      <c r="W21" s="554">
        <f t="shared" si="1"/>
        <v>2118.4331811620791</v>
      </c>
      <c r="X21" s="549"/>
      <c r="Y21" s="555">
        <v>2027</v>
      </c>
      <c r="Z21" s="553">
        <v>805.49307564003527</v>
      </c>
      <c r="AA21" s="553">
        <v>58.124380338184949</v>
      </c>
      <c r="AB21" s="553">
        <v>525.49899458165396</v>
      </c>
      <c r="AC21" s="553">
        <v>37.06522824898537</v>
      </c>
      <c r="AD21" s="553">
        <v>290.04551324228203</v>
      </c>
      <c r="AE21" s="553">
        <v>79.859448629546179</v>
      </c>
      <c r="AF21" s="553">
        <v>14.236635414651774</v>
      </c>
      <c r="AG21" s="553">
        <v>15.57422734122839</v>
      </c>
      <c r="AH21" s="553">
        <v>5.368779238175259</v>
      </c>
      <c r="AI21" s="554">
        <f t="shared" si="2"/>
        <v>1831.2662826747433</v>
      </c>
    </row>
    <row r="22" spans="1:35">
      <c r="A22" s="555">
        <v>2028</v>
      </c>
      <c r="B22" s="553">
        <v>807.64997270103208</v>
      </c>
      <c r="C22" s="553">
        <v>58.350310708415414</v>
      </c>
      <c r="D22" s="553">
        <v>728.81091075175664</v>
      </c>
      <c r="E22" s="553">
        <v>51.405507976033427</v>
      </c>
      <c r="F22" s="553">
        <v>232.92645501927316</v>
      </c>
      <c r="G22" s="553">
        <v>79.352322931981618</v>
      </c>
      <c r="H22" s="553">
        <v>4.7311873357158207</v>
      </c>
      <c r="I22" s="553">
        <v>26.820233773160833</v>
      </c>
      <c r="J22" s="553">
        <v>9.8097097898337644</v>
      </c>
      <c r="K22" s="554">
        <f t="shared" si="0"/>
        <v>1999.8566109872029</v>
      </c>
      <c r="L22" s="556">
        <f t="shared" si="3"/>
        <v>1.7711647909507411E-2</v>
      </c>
      <c r="M22" s="555">
        <v>2028</v>
      </c>
      <c r="N22" s="553">
        <v>927.73474249186506</v>
      </c>
      <c r="O22" s="553">
        <v>66.945339018212977</v>
      </c>
      <c r="P22" s="553">
        <v>852.80781295777933</v>
      </c>
      <c r="Q22" s="553">
        <v>60.15143047982847</v>
      </c>
      <c r="R22" s="553">
        <v>171.8785254738066</v>
      </c>
      <c r="S22" s="553">
        <v>69.310394657373052</v>
      </c>
      <c r="T22" s="553">
        <v>2.5645118295349412</v>
      </c>
      <c r="U22" s="553">
        <v>0</v>
      </c>
      <c r="V22" s="553">
        <v>0</v>
      </c>
      <c r="W22" s="554">
        <f t="shared" si="1"/>
        <v>2151.3927569084003</v>
      </c>
      <c r="X22" s="549"/>
      <c r="Y22" s="555">
        <v>2028</v>
      </c>
      <c r="Z22" s="553">
        <v>808.62403975076779</v>
      </c>
      <c r="AA22" s="553">
        <v>58.350310708415414</v>
      </c>
      <c r="AB22" s="553">
        <v>529.41072676345277</v>
      </c>
      <c r="AC22" s="553">
        <v>37.341136000783642</v>
      </c>
      <c r="AD22" s="553">
        <v>305.87689693420492</v>
      </c>
      <c r="AE22" s="553">
        <v>79.625332349755993</v>
      </c>
      <c r="AF22" s="553">
        <v>16.098124551031397</v>
      </c>
      <c r="AG22" s="553">
        <v>24.374478682293251</v>
      </c>
      <c r="AH22" s="553">
        <v>8.0955691918710553</v>
      </c>
      <c r="AI22" s="554">
        <f t="shared" si="2"/>
        <v>1867.7966149325764</v>
      </c>
    </row>
    <row r="23" spans="1:35">
      <c r="A23" s="555">
        <v>2029</v>
      </c>
      <c r="B23" s="553">
        <v>807.11203572441912</v>
      </c>
      <c r="C23" s="553">
        <v>58.4351214306919</v>
      </c>
      <c r="D23" s="553">
        <v>738.77719265522148</v>
      </c>
      <c r="E23" s="553">
        <v>52.108463675957722</v>
      </c>
      <c r="F23" s="553">
        <v>240.93513469898292</v>
      </c>
      <c r="G23" s="553">
        <v>78.687840725471716</v>
      </c>
      <c r="H23" s="553">
        <v>5.1007600164585307</v>
      </c>
      <c r="I23" s="553">
        <v>38.317389554589091</v>
      </c>
      <c r="J23" s="553">
        <v>12.915856965020344</v>
      </c>
      <c r="K23" s="554">
        <f t="shared" si="0"/>
        <v>2032.3897954468125</v>
      </c>
      <c r="L23" s="556">
        <f t="shared" si="3"/>
        <v>1.626775853872342E-2</v>
      </c>
      <c r="M23" s="555">
        <v>2029</v>
      </c>
      <c r="N23" s="553">
        <v>942.93272012759826</v>
      </c>
      <c r="O23" s="553">
        <v>68.042025084407484</v>
      </c>
      <c r="P23" s="553">
        <v>864.95461666507811</v>
      </c>
      <c r="Q23" s="553">
        <v>61.008185785830662</v>
      </c>
      <c r="R23" s="553">
        <v>174.35357624200961</v>
      </c>
      <c r="S23" s="553">
        <v>69.265541575343192</v>
      </c>
      <c r="T23" s="553">
        <v>2.7236074344345655</v>
      </c>
      <c r="U23" s="553">
        <v>0</v>
      </c>
      <c r="V23" s="553">
        <v>0</v>
      </c>
      <c r="W23" s="554">
        <f t="shared" si="1"/>
        <v>2183.280272914702</v>
      </c>
      <c r="X23" s="549"/>
      <c r="Y23" s="555">
        <v>2029</v>
      </c>
      <c r="Z23" s="553">
        <v>809.79935463819163</v>
      </c>
      <c r="AA23" s="553">
        <v>58.4351214306919</v>
      </c>
      <c r="AB23" s="553">
        <v>533.08487147944015</v>
      </c>
      <c r="AC23" s="553">
        <v>37.600285901967162</v>
      </c>
      <c r="AD23" s="553">
        <v>321.78915452776681</v>
      </c>
      <c r="AE23" s="553">
        <v>79.173993801879476</v>
      </c>
      <c r="AF23" s="553">
        <v>18.07748836510703</v>
      </c>
      <c r="AG23" s="553">
        <v>34.900273365140549</v>
      </c>
      <c r="AH23" s="553">
        <v>10.857046560666635</v>
      </c>
      <c r="AI23" s="554">
        <f t="shared" si="2"/>
        <v>1903.7175900708514</v>
      </c>
    </row>
    <row r="24" spans="1:35">
      <c r="A24" s="555">
        <v>2030</v>
      </c>
      <c r="B24" s="553">
        <v>805.60606612252423</v>
      </c>
      <c r="C24" s="553">
        <v>58.442506453689226</v>
      </c>
      <c r="D24" s="553">
        <v>747.51634951733422</v>
      </c>
      <c r="E24" s="553">
        <v>52.724866080410976</v>
      </c>
      <c r="F24" s="553">
        <v>248.78289361298286</v>
      </c>
      <c r="G24" s="553">
        <v>78.19186453250056</v>
      </c>
      <c r="H24" s="553">
        <v>5.4890633535845899</v>
      </c>
      <c r="I24" s="553">
        <v>50.825511890892514</v>
      </c>
      <c r="J24" s="553">
        <v>15.609421708214889</v>
      </c>
      <c r="K24" s="554">
        <f t="shared" si="0"/>
        <v>2063.1885432721342</v>
      </c>
      <c r="L24" s="556">
        <f t="shared" si="3"/>
        <v>1.5153957126885942E-2</v>
      </c>
      <c r="M24" s="555">
        <v>2030</v>
      </c>
      <c r="N24" s="553">
        <v>957.89919592444744</v>
      </c>
      <c r="O24" s="553">
        <v>69.122005977908117</v>
      </c>
      <c r="P24" s="553">
        <v>875.65656007179609</v>
      </c>
      <c r="Q24" s="553">
        <v>61.763030189279057</v>
      </c>
      <c r="R24" s="553">
        <v>176.82939702692212</v>
      </c>
      <c r="S24" s="553">
        <v>69.166370718316983</v>
      </c>
      <c r="T24" s="553">
        <v>2.8866465361394593</v>
      </c>
      <c r="U24" s="553">
        <v>0</v>
      </c>
      <c r="V24" s="553">
        <v>0</v>
      </c>
      <c r="W24" s="554">
        <f t="shared" si="1"/>
        <v>2213.3232064448093</v>
      </c>
      <c r="X24" s="549"/>
      <c r="Y24" s="555">
        <v>2030</v>
      </c>
      <c r="Z24" s="553">
        <v>809.90169697462898</v>
      </c>
      <c r="AA24" s="553">
        <v>58.442506453689226</v>
      </c>
      <c r="AB24" s="553">
        <v>536.51623379878367</v>
      </c>
      <c r="AC24" s="553">
        <v>37.842311536426614</v>
      </c>
      <c r="AD24" s="553">
        <v>337.75208980444393</v>
      </c>
      <c r="AE24" s="553">
        <v>78.73256069468809</v>
      </c>
      <c r="AF24" s="553">
        <v>20.178499768847601</v>
      </c>
      <c r="AG24" s="553">
        <v>46.38659307855152</v>
      </c>
      <c r="AH24" s="553">
        <v>13.335614015659422</v>
      </c>
      <c r="AI24" s="554">
        <f t="shared" si="2"/>
        <v>1939.0881061257194</v>
      </c>
    </row>
    <row r="25" spans="1:35">
      <c r="A25" s="555">
        <v>2031</v>
      </c>
      <c r="B25" s="553">
        <v>804.07013995841544</v>
      </c>
      <c r="C25" s="553">
        <v>58.446674164266078</v>
      </c>
      <c r="D25" s="553">
        <v>755.49575750828228</v>
      </c>
      <c r="E25" s="553">
        <v>53.287680817500473</v>
      </c>
      <c r="F25" s="553">
        <v>256.43532637132063</v>
      </c>
      <c r="G25" s="553">
        <v>77.995873510683197</v>
      </c>
      <c r="H25" s="553">
        <v>5.8912026098775003</v>
      </c>
      <c r="I25" s="553">
        <v>63.412982959825897</v>
      </c>
      <c r="J25" s="553">
        <v>17.789385815985636</v>
      </c>
      <c r="K25" s="554">
        <f t="shared" si="0"/>
        <v>2092.8250237161569</v>
      </c>
      <c r="L25" s="556">
        <f t="shared" si="3"/>
        <v>1.4364407237847709E-2</v>
      </c>
      <c r="M25" s="555">
        <v>2031</v>
      </c>
      <c r="N25" s="553">
        <v>972.65845336310883</v>
      </c>
      <c r="O25" s="553">
        <v>70.187033994681926</v>
      </c>
      <c r="P25" s="553">
        <v>885.96675015586197</v>
      </c>
      <c r="Q25" s="553">
        <v>62.490242900809662</v>
      </c>
      <c r="R25" s="553">
        <v>179.32269152442277</v>
      </c>
      <c r="S25" s="553">
        <v>69.089560514723772</v>
      </c>
      <c r="T25" s="553">
        <v>3.0524397284089297</v>
      </c>
      <c r="U25" s="553">
        <v>0</v>
      </c>
      <c r="V25" s="553">
        <v>0</v>
      </c>
      <c r="W25" s="554">
        <f t="shared" si="1"/>
        <v>2242.7671721820179</v>
      </c>
      <c r="X25" s="549"/>
      <c r="Y25" s="555">
        <v>2031</v>
      </c>
      <c r="Z25" s="553">
        <v>809.95945349592694</v>
      </c>
      <c r="AA25" s="553">
        <v>58.446674164266078</v>
      </c>
      <c r="AB25" s="553">
        <v>539.89196854232387</v>
      </c>
      <c r="AC25" s="553">
        <v>38.080413569099314</v>
      </c>
      <c r="AD25" s="553">
        <v>353.83857262687246</v>
      </c>
      <c r="AE25" s="553">
        <v>78.420729472485064</v>
      </c>
      <c r="AF25" s="553">
        <v>22.375921703107402</v>
      </c>
      <c r="AG25" s="553">
        <v>57.991273086258118</v>
      </c>
      <c r="AH25" s="553">
        <v>15.410846891699498</v>
      </c>
      <c r="AI25" s="554">
        <f t="shared" si="2"/>
        <v>1974.4158535520389</v>
      </c>
    </row>
    <row r="26" spans="1:35">
      <c r="A26" s="555">
        <v>2032</v>
      </c>
      <c r="B26" s="553">
        <v>803.01657983352891</v>
      </c>
      <c r="C26" s="553">
        <v>58.49135713858746</v>
      </c>
      <c r="D26" s="553">
        <v>761.87304335324586</v>
      </c>
      <c r="E26" s="553">
        <v>53.737492440148337</v>
      </c>
      <c r="F26" s="553">
        <v>263.67962800769249</v>
      </c>
      <c r="G26" s="553">
        <v>77.981367620559865</v>
      </c>
      <c r="H26" s="553">
        <v>6.3191405318767808</v>
      </c>
      <c r="I26" s="553">
        <v>75.443056118628562</v>
      </c>
      <c r="J26" s="553">
        <v>19.494094602488968</v>
      </c>
      <c r="K26" s="554">
        <f t="shared" si="0"/>
        <v>2120.035759646757</v>
      </c>
      <c r="L26" s="556">
        <f t="shared" si="3"/>
        <v>1.3001916367706201E-2</v>
      </c>
      <c r="M26" s="555">
        <v>2032</v>
      </c>
      <c r="N26" s="553">
        <v>986.83710253876177</v>
      </c>
      <c r="O26" s="553">
        <v>71.21016531919706</v>
      </c>
      <c r="P26" s="553">
        <v>895.08297218931978</v>
      </c>
      <c r="Q26" s="553">
        <v>63.133240992000182</v>
      </c>
      <c r="R26" s="553">
        <v>181.72561559152351</v>
      </c>
      <c r="S26" s="553">
        <v>68.974623148840948</v>
      </c>
      <c r="T26" s="553">
        <v>3.2234250062464525</v>
      </c>
      <c r="U26" s="553">
        <v>0</v>
      </c>
      <c r="V26" s="553">
        <v>0</v>
      </c>
      <c r="W26" s="554">
        <f t="shared" si="1"/>
        <v>2270.1871447858898</v>
      </c>
      <c r="X26" s="549"/>
      <c r="Y26" s="555">
        <v>2032</v>
      </c>
      <c r="Z26" s="553">
        <v>810.57867431523641</v>
      </c>
      <c r="AA26" s="553">
        <v>58.49135713858746</v>
      </c>
      <c r="AB26" s="553">
        <v>542.71601014950397</v>
      </c>
      <c r="AC26" s="553">
        <v>38.279602811769685</v>
      </c>
      <c r="AD26" s="553">
        <v>369.79527109010291</v>
      </c>
      <c r="AE26" s="553">
        <v>78.167350943302665</v>
      </c>
      <c r="AF26" s="553">
        <v>24.722220526298699</v>
      </c>
      <c r="AG26" s="553">
        <v>69.137133420983318</v>
      </c>
      <c r="AH26" s="553">
        <v>17.087909394046406</v>
      </c>
      <c r="AI26" s="554">
        <f t="shared" si="2"/>
        <v>2008.9755297898314</v>
      </c>
    </row>
    <row r="27" spans="1:35">
      <c r="A27" s="555">
        <v>2033</v>
      </c>
      <c r="B27" s="553">
        <v>802.81813876225272</v>
      </c>
      <c r="C27" s="553">
        <v>58.591941981940657</v>
      </c>
      <c r="D27" s="553">
        <v>766.26670507635481</v>
      </c>
      <c r="E27" s="553">
        <v>54.047392318730424</v>
      </c>
      <c r="F27" s="553">
        <v>270.52261981954609</v>
      </c>
      <c r="G27" s="553">
        <v>78.032955850936304</v>
      </c>
      <c r="H27" s="553">
        <v>6.7868109662415508</v>
      </c>
      <c r="I27" s="553">
        <v>86.644667249625954</v>
      </c>
      <c r="J27" s="553">
        <v>20.822388373050305</v>
      </c>
      <c r="K27" s="554">
        <f t="shared" si="0"/>
        <v>2144.5336203986785</v>
      </c>
      <c r="L27" s="556">
        <f t="shared" si="3"/>
        <v>1.1555399780616593E-2</v>
      </c>
      <c r="M27" s="555">
        <v>2033</v>
      </c>
      <c r="N27" s="553">
        <v>1001.0804789476681</v>
      </c>
      <c r="O27" s="553">
        <v>72.237967360863721</v>
      </c>
      <c r="P27" s="553">
        <v>902.58147075452439</v>
      </c>
      <c r="Q27" s="553">
        <v>63.662135554520248</v>
      </c>
      <c r="R27" s="553">
        <v>184.30611933358668</v>
      </c>
      <c r="S27" s="553">
        <v>68.792144822044776</v>
      </c>
      <c r="T27" s="553">
        <v>3.4064018185232703</v>
      </c>
      <c r="U27" s="553">
        <v>0</v>
      </c>
      <c r="V27" s="553">
        <v>0</v>
      </c>
      <c r="W27" s="554">
        <f t="shared" si="1"/>
        <v>2296.0667185917314</v>
      </c>
      <c r="X27" s="549"/>
      <c r="Y27" s="555">
        <v>2033</v>
      </c>
      <c r="Z27" s="553">
        <v>811.97258844152793</v>
      </c>
      <c r="AA27" s="553">
        <v>58.591941981940657</v>
      </c>
      <c r="AB27" s="553">
        <v>544.54146648400354</v>
      </c>
      <c r="AC27" s="553">
        <v>38.408358444785975</v>
      </c>
      <c r="AD27" s="553">
        <v>385.50230353703955</v>
      </c>
      <c r="AE27" s="553">
        <v>77.871598715371277</v>
      </c>
      <c r="AF27" s="553">
        <v>27.253299878544432</v>
      </c>
      <c r="AG27" s="553">
        <v>79.558600543714945</v>
      </c>
      <c r="AH27" s="553">
        <v>18.424422028027763</v>
      </c>
      <c r="AI27" s="554">
        <f t="shared" si="2"/>
        <v>2042.1245800549559</v>
      </c>
    </row>
    <row r="28" spans="1:35">
      <c r="A28" s="555">
        <v>2034</v>
      </c>
      <c r="B28" s="553">
        <v>803.35232566448713</v>
      </c>
      <c r="C28" s="553">
        <v>58.754430716044951</v>
      </c>
      <c r="D28" s="553">
        <v>768.56090057004144</v>
      </c>
      <c r="E28" s="553">
        <v>54.209209716095728</v>
      </c>
      <c r="F28" s="553">
        <v>276.80333815976297</v>
      </c>
      <c r="G28" s="553">
        <v>78.060504433283427</v>
      </c>
      <c r="H28" s="553">
        <v>7.2978975347652435</v>
      </c>
      <c r="I28" s="553">
        <v>97.005430573249797</v>
      </c>
      <c r="J28" s="553">
        <v>21.869308256743366</v>
      </c>
      <c r="K28" s="554">
        <f t="shared" si="0"/>
        <v>2165.913345624474</v>
      </c>
      <c r="L28" s="556">
        <f t="shared" si="3"/>
        <v>9.9694054793233455E-3</v>
      </c>
      <c r="M28" s="555">
        <v>2034</v>
      </c>
      <c r="N28" s="553">
        <v>1014.9561733236859</v>
      </c>
      <c r="O28" s="553">
        <v>73.239237467037171</v>
      </c>
      <c r="P28" s="553">
        <v>908.44200350647861</v>
      </c>
      <c r="Q28" s="553">
        <v>64.075498827050893</v>
      </c>
      <c r="R28" s="553">
        <v>186.90483561809296</v>
      </c>
      <c r="S28" s="553">
        <v>68.536375696975469</v>
      </c>
      <c r="T28" s="553">
        <v>3.6008933806853713</v>
      </c>
      <c r="U28" s="553">
        <v>0</v>
      </c>
      <c r="V28" s="553">
        <v>0</v>
      </c>
      <c r="W28" s="554">
        <f t="shared" si="1"/>
        <v>2319.7550178200063</v>
      </c>
      <c r="X28" s="549"/>
      <c r="Y28" s="555">
        <v>2034</v>
      </c>
      <c r="Z28" s="553">
        <v>814.22437245073377</v>
      </c>
      <c r="AA28" s="553">
        <v>58.754430716044951</v>
      </c>
      <c r="AB28" s="553">
        <v>545.31902236332905</v>
      </c>
      <c r="AC28" s="553">
        <v>38.46320210089322</v>
      </c>
      <c r="AD28" s="553">
        <v>400.87543073069997</v>
      </c>
      <c r="AE28" s="553">
        <v>77.48440977641549</v>
      </c>
      <c r="AF28" s="553">
        <v>29.966184750300595</v>
      </c>
      <c r="AG28" s="553">
        <v>89.253249307327707</v>
      </c>
      <c r="AH28" s="553">
        <v>19.491359080133162</v>
      </c>
      <c r="AI28" s="554">
        <f t="shared" si="2"/>
        <v>2073.8316612758777</v>
      </c>
    </row>
    <row r="29" spans="1:35">
      <c r="A29" s="555">
        <v>2035</v>
      </c>
      <c r="B29" s="553">
        <v>800.95180909653175</v>
      </c>
      <c r="C29" s="553">
        <v>58.895710788931801</v>
      </c>
      <c r="D29" s="553">
        <v>754.27104028482825</v>
      </c>
      <c r="E29" s="553">
        <v>53.201297353600751</v>
      </c>
      <c r="F29" s="553">
        <v>278.25425998268054</v>
      </c>
      <c r="G29" s="553">
        <v>76.943563776498252</v>
      </c>
      <c r="H29" s="553">
        <v>7.8303471913316587</v>
      </c>
      <c r="I29" s="553">
        <v>106.58631600111181</v>
      </c>
      <c r="J29" s="553">
        <v>22.663426288722281</v>
      </c>
      <c r="K29" s="554">
        <f t="shared" si="0"/>
        <v>2159.5977707642373</v>
      </c>
      <c r="L29" s="556">
        <f t="shared" si="3"/>
        <v>-2.9158945222786947E-3</v>
      </c>
      <c r="M29" s="555">
        <v>2035</v>
      </c>
      <c r="N29" s="553">
        <v>1028.5440590064495</v>
      </c>
      <c r="O29" s="553">
        <v>74.219739297905392</v>
      </c>
      <c r="P29" s="553">
        <v>912.79685172626682</v>
      </c>
      <c r="Q29" s="553">
        <v>64.382661057465128</v>
      </c>
      <c r="R29" s="553">
        <v>189.50281282391299</v>
      </c>
      <c r="S29" s="553">
        <v>68.214017678630711</v>
      </c>
      <c r="T29" s="553">
        <v>3.8077294637528425</v>
      </c>
      <c r="U29" s="553">
        <v>0</v>
      </c>
      <c r="V29" s="553">
        <v>0</v>
      </c>
      <c r="W29" s="554">
        <f t="shared" si="1"/>
        <v>2341.4678710543831</v>
      </c>
      <c r="X29" s="549"/>
      <c r="Y29" s="555">
        <v>2035</v>
      </c>
      <c r="Z29" s="553">
        <v>816.18224485770213</v>
      </c>
      <c r="AA29" s="553">
        <v>58.895710788931801</v>
      </c>
      <c r="AB29" s="553">
        <v>536.58201650146123</v>
      </c>
      <c r="AC29" s="553">
        <v>37.846951413790272</v>
      </c>
      <c r="AD29" s="553">
        <v>415.9868493324222</v>
      </c>
      <c r="AE29" s="553">
        <v>75.226830621760641</v>
      </c>
      <c r="AF29" s="553">
        <v>32.717906610234522</v>
      </c>
      <c r="AG29" s="553">
        <v>98.793776190716315</v>
      </c>
      <c r="AH29" s="553">
        <v>19.983782198612936</v>
      </c>
      <c r="AI29" s="554">
        <f t="shared" si="2"/>
        <v>2092.2160685156323</v>
      </c>
    </row>
    <row r="30" spans="1:35">
      <c r="A30" s="555">
        <v>2036</v>
      </c>
      <c r="B30" s="553">
        <v>803.5901361129454</v>
      </c>
      <c r="C30" s="553">
        <v>59.207157536250001</v>
      </c>
      <c r="D30" s="553">
        <v>756.80773131575995</v>
      </c>
      <c r="E30" s="553">
        <v>53.380218784522775</v>
      </c>
      <c r="F30" s="553">
        <v>284.090291361612</v>
      </c>
      <c r="G30" s="553">
        <v>76.906360528740436</v>
      </c>
      <c r="H30" s="553">
        <v>8.3865320401169345</v>
      </c>
      <c r="I30" s="553">
        <v>115.3657941731407</v>
      </c>
      <c r="J30" s="553">
        <v>23.538101665970281</v>
      </c>
      <c r="K30" s="554">
        <f t="shared" si="0"/>
        <v>2181.2723235190583</v>
      </c>
      <c r="L30" s="556">
        <f t="shared" si="3"/>
        <v>1.0036384112005692E-2</v>
      </c>
      <c r="M30" s="555">
        <v>2036</v>
      </c>
      <c r="N30" s="553">
        <v>1041.9598286239602</v>
      </c>
      <c r="O30" s="553">
        <v>75.187821233504977</v>
      </c>
      <c r="P30" s="553">
        <v>916.70598562710381</v>
      </c>
      <c r="Q30" s="553">
        <v>64.65838554368554</v>
      </c>
      <c r="R30" s="553">
        <v>192.1179516415333</v>
      </c>
      <c r="S30" s="553">
        <v>67.898117156825307</v>
      </c>
      <c r="T30" s="553">
        <v>4.023565130963898</v>
      </c>
      <c r="U30" s="553">
        <v>0</v>
      </c>
      <c r="V30" s="553">
        <v>0</v>
      </c>
      <c r="W30" s="554">
        <f t="shared" si="1"/>
        <v>2362.5516549575773</v>
      </c>
      <c r="X30" s="549"/>
      <c r="Y30" s="555">
        <v>2036</v>
      </c>
      <c r="Z30" s="553">
        <v>820.49830288594785</v>
      </c>
      <c r="AA30" s="553">
        <v>59.207157536250001</v>
      </c>
      <c r="AB30" s="553">
        <v>536.55747510908066</v>
      </c>
      <c r="AC30" s="553">
        <v>37.845220426063342</v>
      </c>
      <c r="AD30" s="553">
        <v>430.99187986035224</v>
      </c>
      <c r="AE30" s="553">
        <v>74.979203850457594</v>
      </c>
      <c r="AF30" s="553">
        <v>35.574365839510051</v>
      </c>
      <c r="AG30" s="553">
        <v>107.14933239670485</v>
      </c>
      <c r="AH30" s="553">
        <v>20.579339082906401</v>
      </c>
      <c r="AI30" s="554">
        <f t="shared" si="2"/>
        <v>2123.3822769872727</v>
      </c>
    </row>
    <row r="31" spans="1:35">
      <c r="A31" s="555">
        <v>2037</v>
      </c>
      <c r="B31" s="553">
        <v>807.06878902338201</v>
      </c>
      <c r="C31" s="553">
        <v>59.58030704302503</v>
      </c>
      <c r="D31" s="553">
        <v>758.56958651936645</v>
      </c>
      <c r="E31" s="553">
        <v>53.504488413840193</v>
      </c>
      <c r="F31" s="553">
        <v>289.69414888415395</v>
      </c>
      <c r="G31" s="553">
        <v>76.859863411895802</v>
      </c>
      <c r="H31" s="553">
        <v>8.9687716118354093</v>
      </c>
      <c r="I31" s="553">
        <v>123.49820505775567</v>
      </c>
      <c r="J31" s="553">
        <v>24.292640949855446</v>
      </c>
      <c r="K31" s="554">
        <f t="shared" si="0"/>
        <v>2202.0368009151098</v>
      </c>
      <c r="L31" s="556">
        <f t="shared" si="3"/>
        <v>9.5194337599040502E-3</v>
      </c>
      <c r="M31" s="555">
        <v>2037</v>
      </c>
      <c r="N31" s="553">
        <v>1055.3006330715225</v>
      </c>
      <c r="O31" s="553">
        <v>76.150493682441052</v>
      </c>
      <c r="P31" s="553">
        <v>920.82629356842995</v>
      </c>
      <c r="Q31" s="553">
        <v>64.949004851954513</v>
      </c>
      <c r="R31" s="553">
        <v>194.74996757384991</v>
      </c>
      <c r="S31" s="553">
        <v>67.631885568845803</v>
      </c>
      <c r="T31" s="553">
        <v>4.2441664167050526</v>
      </c>
      <c r="U31" s="553">
        <v>0</v>
      </c>
      <c r="V31" s="553">
        <v>0</v>
      </c>
      <c r="W31" s="554">
        <f t="shared" si="1"/>
        <v>2383.8524447337491</v>
      </c>
      <c r="X31" s="549"/>
      <c r="Y31" s="555">
        <v>2037</v>
      </c>
      <c r="Z31" s="553">
        <v>825.66944350090125</v>
      </c>
      <c r="AA31" s="553">
        <v>59.58030704302503</v>
      </c>
      <c r="AB31" s="553">
        <v>536.10677205108732</v>
      </c>
      <c r="AC31" s="553">
        <v>37.813430809167244</v>
      </c>
      <c r="AD31" s="553">
        <v>445.86428449758625</v>
      </c>
      <c r="AE31" s="553">
        <v>74.609557712049991</v>
      </c>
      <c r="AF31" s="553">
        <v>38.520352139913733</v>
      </c>
      <c r="AG31" s="553">
        <v>114.9290785349656</v>
      </c>
      <c r="AH31" s="553">
        <v>21.11377568907437</v>
      </c>
      <c r="AI31" s="554">
        <f t="shared" si="2"/>
        <v>2154.2070019777707</v>
      </c>
    </row>
    <row r="32" spans="1:35">
      <c r="A32" s="557">
        <v>2038</v>
      </c>
      <c r="B32" s="558">
        <v>811.24340722889883</v>
      </c>
      <c r="C32" s="558">
        <v>60.012291261783197</v>
      </c>
      <c r="D32" s="558">
        <v>759.55770529036249</v>
      </c>
      <c r="E32" s="558">
        <v>53.574183785594855</v>
      </c>
      <c r="F32" s="558">
        <v>295.06459688032521</v>
      </c>
      <c r="G32" s="558">
        <v>76.797250320063966</v>
      </c>
      <c r="H32" s="558">
        <v>9.5786736812831581</v>
      </c>
      <c r="I32" s="558">
        <v>131.11220870404705</v>
      </c>
      <c r="J32" s="558">
        <v>24.953442927843039</v>
      </c>
      <c r="K32" s="554">
        <f t="shared" si="0"/>
        <v>2221.8937600802019</v>
      </c>
      <c r="L32" s="556">
        <f t="shared" si="3"/>
        <v>9.0175419215701158E-3</v>
      </c>
      <c r="M32" s="557">
        <v>2038</v>
      </c>
      <c r="N32" s="558">
        <v>1068.6514653414088</v>
      </c>
      <c r="O32" s="558">
        <v>77.113889739036068</v>
      </c>
      <c r="P32" s="558">
        <v>924.13617515677731</v>
      </c>
      <c r="Q32" s="558">
        <v>65.182462038008438</v>
      </c>
      <c r="R32" s="558">
        <v>197.41804212892319</v>
      </c>
      <c r="S32" s="558">
        <v>67.339419141985417</v>
      </c>
      <c r="T32" s="558">
        <v>4.4725704139483833</v>
      </c>
      <c r="U32" s="558">
        <v>0</v>
      </c>
      <c r="V32" s="558">
        <v>0</v>
      </c>
      <c r="W32" s="559">
        <f t="shared" si="1"/>
        <v>2404.3140239600875</v>
      </c>
      <c r="X32" s="549"/>
      <c r="Y32" s="557">
        <v>2038</v>
      </c>
      <c r="Z32" s="558">
        <v>831.65592103358085</v>
      </c>
      <c r="AA32" s="558">
        <v>60.012291261783197</v>
      </c>
      <c r="AB32" s="558">
        <v>535.48827183075025</v>
      </c>
      <c r="AC32" s="558">
        <v>37.769805888710266</v>
      </c>
      <c r="AD32" s="558">
        <v>460.6232045880609</v>
      </c>
      <c r="AE32" s="558">
        <v>74.155756508590827</v>
      </c>
      <c r="AF32" s="558">
        <v>41.56628971819265</v>
      </c>
      <c r="AG32" s="558">
        <v>122.24728320179327</v>
      </c>
      <c r="AH32" s="558">
        <v>21.590576001257553</v>
      </c>
      <c r="AI32" s="554">
        <f t="shared" si="2"/>
        <v>2185.1094000327198</v>
      </c>
    </row>
    <row r="33" spans="1:52">
      <c r="A33" s="555"/>
      <c r="B33" s="553"/>
      <c r="C33" s="553"/>
      <c r="D33" s="553"/>
      <c r="E33" s="553"/>
      <c r="F33" s="553"/>
      <c r="G33" s="553"/>
      <c r="H33" s="553"/>
      <c r="I33" s="553"/>
      <c r="J33" s="553"/>
      <c r="K33" s="554"/>
      <c r="L33" s="556"/>
      <c r="M33" s="555"/>
      <c r="N33" s="553"/>
      <c r="O33" s="553"/>
      <c r="P33" s="553"/>
      <c r="Q33" s="553"/>
      <c r="R33" s="553"/>
      <c r="S33" s="553"/>
      <c r="T33" s="553"/>
      <c r="U33" s="553"/>
      <c r="V33" s="553"/>
      <c r="W33" s="554"/>
      <c r="X33" s="549"/>
      <c r="Y33" s="555"/>
      <c r="Z33" s="553"/>
      <c r="AA33" s="553"/>
      <c r="AB33" s="553"/>
      <c r="AC33" s="553"/>
      <c r="AD33" s="553"/>
      <c r="AE33" s="553"/>
      <c r="AF33" s="553"/>
      <c r="AG33" s="553"/>
      <c r="AH33" s="553"/>
      <c r="AI33" s="554"/>
    </row>
    <row r="34" spans="1:52">
      <c r="A34" s="550" t="s">
        <v>97</v>
      </c>
      <c r="B34" s="551" t="s">
        <v>384</v>
      </c>
      <c r="C34" s="551" t="s">
        <v>385</v>
      </c>
      <c r="D34" s="551" t="s">
        <v>286</v>
      </c>
      <c r="E34" s="551" t="s">
        <v>223</v>
      </c>
      <c r="F34" s="551" t="s">
        <v>212</v>
      </c>
      <c r="G34" s="551" t="s">
        <v>377</v>
      </c>
      <c r="H34" s="551" t="s">
        <v>378</v>
      </c>
      <c r="I34" s="551" t="s">
        <v>379</v>
      </c>
      <c r="J34" s="551" t="s">
        <v>128</v>
      </c>
      <c r="K34" s="551" t="s">
        <v>7</v>
      </c>
      <c r="L34" s="549"/>
      <c r="M34" s="550" t="s">
        <v>97</v>
      </c>
      <c r="N34" s="551" t="s">
        <v>384</v>
      </c>
      <c r="O34" s="551" t="s">
        <v>385</v>
      </c>
      <c r="P34" s="551" t="s">
        <v>286</v>
      </c>
      <c r="Q34" s="551" t="s">
        <v>223</v>
      </c>
      <c r="R34" s="551" t="s">
        <v>212</v>
      </c>
      <c r="S34" s="551" t="s">
        <v>377</v>
      </c>
      <c r="T34" s="551" t="s">
        <v>378</v>
      </c>
      <c r="U34" s="551" t="s">
        <v>379</v>
      </c>
      <c r="V34" s="551" t="s">
        <v>128</v>
      </c>
      <c r="W34" s="551" t="s">
        <v>7</v>
      </c>
      <c r="X34" s="549"/>
      <c r="Y34" s="550" t="s">
        <v>97</v>
      </c>
      <c r="Z34" s="551" t="s">
        <v>384</v>
      </c>
      <c r="AA34" s="551" t="s">
        <v>385</v>
      </c>
      <c r="AB34" s="551" t="s">
        <v>286</v>
      </c>
      <c r="AC34" s="551" t="s">
        <v>223</v>
      </c>
      <c r="AD34" s="551" t="s">
        <v>212</v>
      </c>
      <c r="AE34" s="551" t="s">
        <v>377</v>
      </c>
      <c r="AF34" s="551" t="s">
        <v>378</v>
      </c>
      <c r="AG34" s="551" t="s">
        <v>379</v>
      </c>
      <c r="AH34" s="551" t="s">
        <v>128</v>
      </c>
      <c r="AI34" s="551" t="s">
        <v>7</v>
      </c>
    </row>
    <row r="35" spans="1:52">
      <c r="A35" s="552">
        <v>2014</v>
      </c>
      <c r="B35" s="500"/>
      <c r="C35" s="560"/>
      <c r="D35" s="560"/>
      <c r="E35" s="560"/>
      <c r="F35" s="560"/>
      <c r="G35" s="560"/>
      <c r="H35" s="560"/>
      <c r="I35" s="560"/>
      <c r="J35" s="560"/>
      <c r="K35" s="500"/>
      <c r="L35" s="500"/>
      <c r="M35" s="552">
        <v>2014</v>
      </c>
      <c r="N35" s="500"/>
      <c r="O35" s="500"/>
      <c r="P35" s="500"/>
      <c r="Q35" s="500"/>
      <c r="R35" s="500"/>
      <c r="S35" s="500"/>
      <c r="T35" s="500"/>
      <c r="U35" s="500"/>
      <c r="V35" s="500"/>
      <c r="W35" s="535"/>
      <c r="X35" s="500"/>
      <c r="Y35" s="552">
        <v>2014</v>
      </c>
      <c r="Z35" s="500"/>
      <c r="AA35" s="500"/>
      <c r="AB35" s="500"/>
      <c r="AC35" s="500"/>
      <c r="AD35" s="500"/>
      <c r="AE35" s="500"/>
      <c r="AF35" s="500"/>
      <c r="AG35" s="500"/>
      <c r="AH35" s="500"/>
      <c r="AI35" s="500"/>
    </row>
    <row r="36" spans="1:52">
      <c r="A36" s="555">
        <v>2015</v>
      </c>
      <c r="B36" s="561">
        <f t="shared" ref="B36:B59" si="4">(B9+C9)/(B8+C8)-1</f>
        <v>2.9498951207313384E-2</v>
      </c>
      <c r="C36" s="108"/>
      <c r="D36" s="561">
        <f t="shared" ref="D36:D59" si="5">(D9+E9)/(D8+E8)-1</f>
        <v>5.0313392027251158E-2</v>
      </c>
      <c r="E36" s="560"/>
      <c r="F36" s="561">
        <f t="shared" ref="F36:J51" si="6">+F9/F8-1</f>
        <v>7.5374085279853231E-2</v>
      </c>
      <c r="G36" s="561">
        <f t="shared" si="6"/>
        <v>-6.5544388420561317E-2</v>
      </c>
      <c r="H36" s="561">
        <f t="shared" si="6"/>
        <v>5.2814316646807802E-2</v>
      </c>
      <c r="I36" s="561"/>
      <c r="J36" s="561"/>
      <c r="K36" s="561">
        <f t="shared" ref="K36:K59" si="7">+K9/K8-1</f>
        <v>3.5047610908851334E-2</v>
      </c>
      <c r="L36" s="500"/>
      <c r="M36" s="555">
        <v>2015</v>
      </c>
      <c r="N36" s="561">
        <f t="shared" ref="N36:N59" si="8">(N9+O9)/(N8+O8)-1</f>
        <v>2.9498951207313384E-2</v>
      </c>
      <c r="O36" s="108"/>
      <c r="P36" s="561">
        <f t="shared" ref="P36:P59" si="9">(P9+Q9)/(P8+Q8)-1</f>
        <v>5.0313392027251158E-2</v>
      </c>
      <c r="Q36" s="560"/>
      <c r="R36" s="561">
        <f t="shared" ref="R36:T51" si="10">+R9/R8-1</f>
        <v>7.5374085279853231E-2</v>
      </c>
      <c r="S36" s="561">
        <f t="shared" si="10"/>
        <v>-6.5544388420561317E-2</v>
      </c>
      <c r="T36" s="561">
        <f t="shared" si="10"/>
        <v>5.2814316646807802E-2</v>
      </c>
      <c r="U36" s="561"/>
      <c r="V36" s="561"/>
      <c r="W36" s="561">
        <f t="shared" ref="W36:W59" si="11">+W9/W8-1</f>
        <v>3.5047610908851334E-2</v>
      </c>
      <c r="X36" s="500"/>
      <c r="Y36" s="555">
        <v>2015</v>
      </c>
      <c r="Z36" s="562">
        <f t="shared" ref="Z36:AA51" si="12">+Z9/Z8-1</f>
        <v>3.0876164318342392E-2</v>
      </c>
      <c r="AA36" s="562">
        <f t="shared" si="12"/>
        <v>8.9777190291919773E-3</v>
      </c>
      <c r="AB36" s="562">
        <f t="shared" ref="AB36:AB59" si="13">+(AB9+AC9)/(AB8+AC8)-1</f>
        <v>5.0313392027251158E-2</v>
      </c>
      <c r="AC36" s="562">
        <f t="shared" ref="AC36:AH51" si="14">+AC9/AC8-1</f>
        <v>9.5788553160377043E-2</v>
      </c>
      <c r="AD36" s="562">
        <f t="shared" si="14"/>
        <v>7.5374085279853231E-2</v>
      </c>
      <c r="AE36" s="562">
        <f t="shared" si="14"/>
        <v>-6.5544388420561317E-2</v>
      </c>
      <c r="AF36" s="562">
        <f t="shared" si="14"/>
        <v>5.2814316646807802E-2</v>
      </c>
      <c r="AG36" s="562">
        <v>0</v>
      </c>
      <c r="AH36" s="562">
        <v>0</v>
      </c>
      <c r="AI36" s="562">
        <f t="shared" ref="AI36:AI59" si="15">+AI9/AI8-1</f>
        <v>3.5047610908851334E-2</v>
      </c>
      <c r="AW36" s="563"/>
      <c r="AX36" s="563"/>
      <c r="AY36" s="563"/>
      <c r="AZ36" s="563"/>
    </row>
    <row r="37" spans="1:52">
      <c r="A37" s="555">
        <v>2016</v>
      </c>
      <c r="B37" s="561">
        <f t="shared" si="4"/>
        <v>-7.8799452346418719E-2</v>
      </c>
      <c r="C37" s="560"/>
      <c r="D37" s="561">
        <f t="shared" si="5"/>
        <v>0.10858782388608312</v>
      </c>
      <c r="E37" s="560"/>
      <c r="F37" s="561">
        <f t="shared" si="6"/>
        <v>4.8301697701529367E-2</v>
      </c>
      <c r="G37" s="561">
        <f t="shared" si="6"/>
        <v>-0.11311753982547523</v>
      </c>
      <c r="H37" s="561">
        <f t="shared" si="6"/>
        <v>7.3784582662849596E-2</v>
      </c>
      <c r="I37" s="561"/>
      <c r="J37" s="561"/>
      <c r="K37" s="561">
        <f t="shared" si="7"/>
        <v>-4.5574778918824332E-3</v>
      </c>
      <c r="L37" s="500"/>
      <c r="M37" s="555">
        <v>2016</v>
      </c>
      <c r="N37" s="561">
        <f t="shared" si="8"/>
        <v>-7.8799452346418719E-2</v>
      </c>
      <c r="O37" s="560"/>
      <c r="P37" s="561">
        <f t="shared" si="9"/>
        <v>0.10858782388608312</v>
      </c>
      <c r="Q37" s="560"/>
      <c r="R37" s="561">
        <f t="shared" si="10"/>
        <v>4.8301697701529367E-2</v>
      </c>
      <c r="S37" s="561">
        <f t="shared" si="10"/>
        <v>-0.11311753982547523</v>
      </c>
      <c r="T37" s="561">
        <f t="shared" si="10"/>
        <v>7.3784582662849596E-2</v>
      </c>
      <c r="U37" s="561"/>
      <c r="V37" s="561"/>
      <c r="W37" s="561">
        <f t="shared" si="11"/>
        <v>-4.5574778918824332E-3</v>
      </c>
      <c r="X37" s="500"/>
      <c r="Y37" s="555">
        <v>2016</v>
      </c>
      <c r="Z37" s="562">
        <f t="shared" si="12"/>
        <v>-8.1741918833990734E-2</v>
      </c>
      <c r="AA37" s="562">
        <f t="shared" si="12"/>
        <v>-3.4003504235617932E-2</v>
      </c>
      <c r="AB37" s="562">
        <f t="shared" si="13"/>
        <v>0.10858782388608312</v>
      </c>
      <c r="AC37" s="562">
        <f t="shared" si="14"/>
        <v>-7.0809808050660283E-2</v>
      </c>
      <c r="AD37" s="562">
        <f t="shared" si="14"/>
        <v>4.8301697701529367E-2</v>
      </c>
      <c r="AE37" s="562">
        <f t="shared" si="14"/>
        <v>-0.11311753982547523</v>
      </c>
      <c r="AF37" s="562">
        <f t="shared" si="14"/>
        <v>7.3784582662849596E-2</v>
      </c>
      <c r="AG37" s="562">
        <v>0</v>
      </c>
      <c r="AH37" s="562">
        <v>0</v>
      </c>
      <c r="AI37" s="562">
        <f t="shared" si="15"/>
        <v>-4.5574778918824332E-3</v>
      </c>
      <c r="AU37" s="773"/>
    </row>
    <row r="38" spans="1:52">
      <c r="A38" s="555">
        <v>2017</v>
      </c>
      <c r="B38" s="561">
        <f t="shared" si="4"/>
        <v>7.0890495023461231E-3</v>
      </c>
      <c r="C38" s="560"/>
      <c r="D38" s="561">
        <f t="shared" si="5"/>
        <v>5.1705172829498602E-2</v>
      </c>
      <c r="E38" s="560"/>
      <c r="F38" s="561">
        <f t="shared" si="6"/>
        <v>3.468701272163921E-3</v>
      </c>
      <c r="G38" s="561">
        <f t="shared" si="6"/>
        <v>-0.11594371786304636</v>
      </c>
      <c r="H38" s="561">
        <f t="shared" si="6"/>
        <v>0.10875855769696763</v>
      </c>
      <c r="I38" s="561"/>
      <c r="J38" s="561"/>
      <c r="K38" s="561">
        <f t="shared" si="7"/>
        <v>1.8407399345551356E-2</v>
      </c>
      <c r="L38" s="500"/>
      <c r="M38" s="555">
        <v>2017</v>
      </c>
      <c r="N38" s="561">
        <f t="shared" si="8"/>
        <v>7.0890495023461231E-3</v>
      </c>
      <c r="O38" s="560"/>
      <c r="P38" s="561">
        <f t="shared" si="9"/>
        <v>5.1705172829498602E-2</v>
      </c>
      <c r="Q38" s="560"/>
      <c r="R38" s="561">
        <f t="shared" si="10"/>
        <v>3.468701272163921E-3</v>
      </c>
      <c r="S38" s="561">
        <f t="shared" si="10"/>
        <v>-0.11594371786304636</v>
      </c>
      <c r="T38" s="561">
        <f t="shared" si="10"/>
        <v>4.3837539335267461E-2</v>
      </c>
      <c r="U38" s="561"/>
      <c r="V38" s="561"/>
      <c r="W38" s="561">
        <f t="shared" si="11"/>
        <v>1.8365150954302578E-2</v>
      </c>
      <c r="X38" s="500"/>
      <c r="Y38" s="555">
        <v>2017</v>
      </c>
      <c r="Z38" s="562">
        <f t="shared" si="12"/>
        <v>4.2155928610230209E-3</v>
      </c>
      <c r="AA38" s="562">
        <f t="shared" si="12"/>
        <v>4.8672551779527229E-2</v>
      </c>
      <c r="AB38" s="562">
        <f t="shared" si="13"/>
        <v>5.1705172829498602E-2</v>
      </c>
      <c r="AC38" s="562">
        <f t="shared" si="14"/>
        <v>-9.9965305335329435E-2</v>
      </c>
      <c r="AD38" s="562">
        <f t="shared" si="14"/>
        <v>3.468701272163921E-3</v>
      </c>
      <c r="AE38" s="562">
        <f t="shared" si="14"/>
        <v>-0.11594371786304636</v>
      </c>
      <c r="AF38" s="562">
        <f t="shared" si="14"/>
        <v>4.5180894001631167E-2</v>
      </c>
      <c r="AG38" s="562">
        <v>0</v>
      </c>
      <c r="AH38" s="562">
        <v>0</v>
      </c>
      <c r="AI38" s="562">
        <f t="shared" si="15"/>
        <v>1.8366025163841337E-2</v>
      </c>
      <c r="AU38" s="773"/>
    </row>
    <row r="39" spans="1:52">
      <c r="A39" s="555">
        <v>2018</v>
      </c>
      <c r="B39" s="561">
        <f t="shared" si="4"/>
        <v>2.1670336551257163E-2</v>
      </c>
      <c r="C39" s="560"/>
      <c r="D39" s="561">
        <f t="shared" si="5"/>
        <v>8.4637538467540185E-3</v>
      </c>
      <c r="E39" s="560"/>
      <c r="F39" s="561">
        <f t="shared" si="6"/>
        <v>7.3020113264161912E-2</v>
      </c>
      <c r="G39" s="561">
        <f t="shared" si="6"/>
        <v>5.8247117587254538E-2</v>
      </c>
      <c r="H39" s="561">
        <f t="shared" si="6"/>
        <v>6.196499439863179E-2</v>
      </c>
      <c r="I39" s="561"/>
      <c r="J39" s="561"/>
      <c r="K39" s="561">
        <f t="shared" si="7"/>
        <v>2.2513673025325254E-2</v>
      </c>
      <c r="L39" s="500"/>
      <c r="M39" s="555">
        <v>2018</v>
      </c>
      <c r="N39" s="561">
        <f t="shared" si="8"/>
        <v>3.8192750318472468E-2</v>
      </c>
      <c r="O39" s="560"/>
      <c r="P39" s="561">
        <f t="shared" si="9"/>
        <v>7.1989632486240795E-2</v>
      </c>
      <c r="Q39" s="560"/>
      <c r="R39" s="561">
        <f t="shared" si="10"/>
        <v>2.2999999959732786E-2</v>
      </c>
      <c r="S39" s="561">
        <f t="shared" si="10"/>
        <v>4.6627889531402067E-2</v>
      </c>
      <c r="T39" s="561">
        <f t="shared" si="10"/>
        <v>2.4150774213846038E-2</v>
      </c>
      <c r="U39" s="561"/>
      <c r="V39" s="561"/>
      <c r="W39" s="561">
        <f t="shared" si="11"/>
        <v>5.0608765941525968E-2</v>
      </c>
      <c r="X39" s="500"/>
      <c r="Y39" s="555">
        <v>2018</v>
      </c>
      <c r="Z39" s="562">
        <f t="shared" si="12"/>
        <v>4.0259176070596148E-2</v>
      </c>
      <c r="AA39" s="562">
        <f t="shared" si="12"/>
        <v>4.025917607059637E-2</v>
      </c>
      <c r="AB39" s="562">
        <f t="shared" si="13"/>
        <v>-4.1218585629145599E-2</v>
      </c>
      <c r="AC39" s="562">
        <f t="shared" si="14"/>
        <v>0.67815971010936127</v>
      </c>
      <c r="AD39" s="562">
        <f t="shared" si="14"/>
        <v>9.9601251508837585E-2</v>
      </c>
      <c r="AE39" s="562">
        <f t="shared" si="14"/>
        <v>-1.0462356478811885E-2</v>
      </c>
      <c r="AF39" s="562">
        <f t="shared" si="14"/>
        <v>-7.027884021683195E-3</v>
      </c>
      <c r="AG39" s="562">
        <v>0</v>
      </c>
      <c r="AH39" s="562">
        <v>0</v>
      </c>
      <c r="AI39" s="562">
        <f t="shared" si="15"/>
        <v>1.1112453602998729E-2</v>
      </c>
      <c r="AU39" s="773"/>
    </row>
    <row r="40" spans="1:52">
      <c r="A40" s="555">
        <v>2019</v>
      </c>
      <c r="B40" s="561">
        <f t="shared" si="4"/>
        <v>1.4996572393248808E-2</v>
      </c>
      <c r="C40" s="560"/>
      <c r="D40" s="561">
        <f t="shared" si="5"/>
        <v>3.0422529478921545E-2</v>
      </c>
      <c r="E40" s="560"/>
      <c r="F40" s="561">
        <f t="shared" si="6"/>
        <v>5.9047916734884076E-2</v>
      </c>
      <c r="G40" s="561">
        <f t="shared" si="6"/>
        <v>1.9590974764338576E-2</v>
      </c>
      <c r="H40" s="561">
        <f t="shared" si="6"/>
        <v>6.3517999765101418E-2</v>
      </c>
      <c r="I40" s="561"/>
      <c r="J40" s="561"/>
      <c r="K40" s="561">
        <f t="shared" si="7"/>
        <v>2.5441108346531571E-2</v>
      </c>
      <c r="L40" s="500"/>
      <c r="M40" s="555">
        <v>2019</v>
      </c>
      <c r="N40" s="561">
        <f t="shared" si="8"/>
        <v>1.7844431091811996E-2</v>
      </c>
      <c r="O40" s="560"/>
      <c r="P40" s="561">
        <f t="shared" si="9"/>
        <v>2.3152407846446676E-2</v>
      </c>
      <c r="Q40" s="560"/>
      <c r="R40" s="561">
        <f t="shared" si="10"/>
        <v>8.6000000373609442E-3</v>
      </c>
      <c r="S40" s="561">
        <f t="shared" si="10"/>
        <v>-2.3726263793456326E-2</v>
      </c>
      <c r="T40" s="561">
        <f t="shared" si="10"/>
        <v>-1.2983997831403249E-2</v>
      </c>
      <c r="U40" s="561"/>
      <c r="V40" s="561"/>
      <c r="W40" s="561">
        <f t="shared" si="11"/>
        <v>1.7528205817549214E-2</v>
      </c>
      <c r="X40" s="500"/>
      <c r="Y40" s="555">
        <v>2019</v>
      </c>
      <c r="Z40" s="562">
        <f t="shared" si="12"/>
        <v>1.7773300866767539E-2</v>
      </c>
      <c r="AA40" s="562">
        <f t="shared" si="12"/>
        <v>1.7773300866767539E-2</v>
      </c>
      <c r="AB40" s="562">
        <f t="shared" si="13"/>
        <v>9.9723292795395047E-3</v>
      </c>
      <c r="AC40" s="562">
        <f t="shared" si="14"/>
        <v>9.9723292795397267E-3</v>
      </c>
      <c r="AD40" s="562">
        <f t="shared" si="14"/>
        <v>8.8347712782262056E-2</v>
      </c>
      <c r="AE40" s="562">
        <f t="shared" si="14"/>
        <v>3.0788138176607305E-2</v>
      </c>
      <c r="AF40" s="562">
        <f t="shared" si="14"/>
        <v>1.4491068213653424E-2</v>
      </c>
      <c r="AG40" s="562">
        <v>0</v>
      </c>
      <c r="AH40" s="562">
        <v>0</v>
      </c>
      <c r="AI40" s="562">
        <f t="shared" si="15"/>
        <v>2.2240877564831285E-2</v>
      </c>
      <c r="AU40" s="773"/>
    </row>
    <row r="41" spans="1:52">
      <c r="A41" s="555">
        <v>2020</v>
      </c>
      <c r="B41" s="561">
        <f t="shared" si="4"/>
        <v>1.3130871503038932E-2</v>
      </c>
      <c r="C41" s="560"/>
      <c r="D41" s="561">
        <f t="shared" si="5"/>
        <v>2.783449948774952E-2</v>
      </c>
      <c r="E41" s="560"/>
      <c r="F41" s="561">
        <f t="shared" si="6"/>
        <v>5.009996905702474E-2</v>
      </c>
      <c r="G41" s="561">
        <f t="shared" si="6"/>
        <v>4.5423177046003849E-2</v>
      </c>
      <c r="H41" s="561">
        <f t="shared" si="6"/>
        <v>7.8432802593168871E-2</v>
      </c>
      <c r="I41" s="561"/>
      <c r="J41" s="561"/>
      <c r="K41" s="561">
        <f t="shared" si="7"/>
        <v>2.3908570991933331E-2</v>
      </c>
      <c r="L41" s="500"/>
      <c r="M41" s="555">
        <v>2020</v>
      </c>
      <c r="N41" s="561">
        <f t="shared" si="8"/>
        <v>3.8193516205975442E-2</v>
      </c>
      <c r="O41" s="560"/>
      <c r="P41" s="561">
        <f t="shared" si="9"/>
        <v>6.1740111671291675E-2</v>
      </c>
      <c r="Q41" s="560"/>
      <c r="R41" s="561">
        <f t="shared" si="10"/>
        <v>1.2800000009243861E-2</v>
      </c>
      <c r="S41" s="561">
        <f t="shared" si="10"/>
        <v>3.2774979006231053E-2</v>
      </c>
      <c r="T41" s="561">
        <f t="shared" si="10"/>
        <v>3.8511962676162304E-2</v>
      </c>
      <c r="U41" s="561"/>
      <c r="V41" s="561"/>
      <c r="W41" s="561">
        <f t="shared" si="11"/>
        <v>4.5402123192403554E-2</v>
      </c>
      <c r="X41" s="500"/>
      <c r="Y41" s="555">
        <v>2020</v>
      </c>
      <c r="Z41" s="562">
        <f t="shared" si="12"/>
        <v>2.5392757784259423E-3</v>
      </c>
      <c r="AA41" s="562">
        <f t="shared" si="12"/>
        <v>2.5392757784259423E-3</v>
      </c>
      <c r="AB41" s="562">
        <f t="shared" si="13"/>
        <v>-2.9087647781798176E-2</v>
      </c>
      <c r="AC41" s="562">
        <f t="shared" si="14"/>
        <v>-2.9087647781798065E-2</v>
      </c>
      <c r="AD41" s="562">
        <f t="shared" si="14"/>
        <v>7.8990590711190523E-2</v>
      </c>
      <c r="AE41" s="562">
        <f t="shared" si="14"/>
        <v>1.7777553188287776E-2</v>
      </c>
      <c r="AF41" s="562">
        <f t="shared" si="14"/>
        <v>0.38948603343263088</v>
      </c>
      <c r="AG41" s="562">
        <v>0</v>
      </c>
      <c r="AH41" s="562">
        <v>0</v>
      </c>
      <c r="AI41" s="562">
        <f t="shared" si="15"/>
        <v>-4.4199242692855023E-4</v>
      </c>
      <c r="AU41" s="773"/>
    </row>
    <row r="42" spans="1:52">
      <c r="A42" s="555">
        <v>2021</v>
      </c>
      <c r="B42" s="561">
        <f t="shared" si="4"/>
        <v>1.2962946946747156E-2</v>
      </c>
      <c r="C42" s="560"/>
      <c r="D42" s="561">
        <f t="shared" si="5"/>
        <v>2.0992980079850732E-2</v>
      </c>
      <c r="E42" s="560"/>
      <c r="F42" s="561">
        <f t="shared" si="6"/>
        <v>4.1659997410731231E-2</v>
      </c>
      <c r="G42" s="561">
        <f t="shared" si="6"/>
        <v>3.0259812685704102E-2</v>
      </c>
      <c r="H42" s="561">
        <f t="shared" si="6"/>
        <v>0.10204375877651151</v>
      </c>
      <c r="I42" s="561"/>
      <c r="J42" s="561"/>
      <c r="K42" s="561">
        <f t="shared" si="7"/>
        <v>1.9808198019795276E-2</v>
      </c>
      <c r="L42" s="500"/>
      <c r="M42" s="555">
        <v>2021</v>
      </c>
      <c r="N42" s="561">
        <f t="shared" si="8"/>
        <v>1.8490664131638024E-2</v>
      </c>
      <c r="O42" s="560"/>
      <c r="P42" s="561">
        <f t="shared" si="9"/>
        <v>2.6576566716508321E-2</v>
      </c>
      <c r="Q42" s="560"/>
      <c r="R42" s="561">
        <f t="shared" si="10"/>
        <v>9.6000000184270906E-3</v>
      </c>
      <c r="S42" s="561">
        <f t="shared" si="10"/>
        <v>-1.309367309134124E-2</v>
      </c>
      <c r="T42" s="561">
        <f t="shared" si="10"/>
        <v>5.6135050216403748E-3</v>
      </c>
      <c r="U42" s="561"/>
      <c r="V42" s="561"/>
      <c r="W42" s="561">
        <f t="shared" si="11"/>
        <v>1.9906535156155813E-2</v>
      </c>
      <c r="X42" s="500"/>
      <c r="Y42" s="555">
        <v>2021</v>
      </c>
      <c r="Z42" s="562">
        <f t="shared" si="12"/>
        <v>1.3576597580461591E-2</v>
      </c>
      <c r="AA42" s="562">
        <f t="shared" si="12"/>
        <v>1.3576597580461591E-2</v>
      </c>
      <c r="AB42" s="562">
        <f t="shared" si="13"/>
        <v>9.0923655396204506E-3</v>
      </c>
      <c r="AC42" s="562">
        <f t="shared" si="14"/>
        <v>9.0923655396202285E-3</v>
      </c>
      <c r="AD42" s="562">
        <f t="shared" si="14"/>
        <v>7.0535792935341624E-2</v>
      </c>
      <c r="AE42" s="562">
        <f t="shared" si="14"/>
        <v>5.5118758167530091E-2</v>
      </c>
      <c r="AF42" s="562">
        <f t="shared" si="14"/>
        <v>0.34775073338259732</v>
      </c>
      <c r="AG42" s="562">
        <v>0</v>
      </c>
      <c r="AH42" s="562">
        <v>0</v>
      </c>
      <c r="AI42" s="562">
        <f t="shared" si="15"/>
        <v>2.0319232112514962E-2</v>
      </c>
      <c r="AU42" s="773"/>
    </row>
    <row r="43" spans="1:52">
      <c r="A43" s="555">
        <v>2022</v>
      </c>
      <c r="B43" s="561">
        <f t="shared" si="4"/>
        <v>1.1919948426637905E-2</v>
      </c>
      <c r="C43" s="560"/>
      <c r="D43" s="561">
        <f t="shared" si="5"/>
        <v>1.2752638493652269E-2</v>
      </c>
      <c r="E43" s="560"/>
      <c r="F43" s="561">
        <f t="shared" si="6"/>
        <v>3.9457401374145995E-2</v>
      </c>
      <c r="G43" s="561">
        <f t="shared" si="6"/>
        <v>1.9503665556109384E-2</v>
      </c>
      <c r="H43" s="561">
        <f t="shared" si="6"/>
        <v>0.33743672260076041</v>
      </c>
      <c r="I43" s="561"/>
      <c r="J43" s="561"/>
      <c r="K43" s="561">
        <f t="shared" si="7"/>
        <v>1.566695901008508E-2</v>
      </c>
      <c r="L43" s="500"/>
      <c r="M43" s="555">
        <v>2022</v>
      </c>
      <c r="N43" s="561">
        <f t="shared" si="8"/>
        <v>3.9326633734082517E-2</v>
      </c>
      <c r="O43" s="560"/>
      <c r="P43" s="561">
        <f t="shared" si="9"/>
        <v>6.6711290843379567E-2</v>
      </c>
      <c r="Q43" s="560"/>
      <c r="R43" s="561">
        <f t="shared" si="10"/>
        <v>1.3399999931940076E-2</v>
      </c>
      <c r="S43" s="561">
        <f t="shared" si="10"/>
        <v>4.3875118236423871E-2</v>
      </c>
      <c r="T43" s="561">
        <f t="shared" si="10"/>
        <v>0.21369386368752963</v>
      </c>
      <c r="U43" s="561"/>
      <c r="V43" s="561"/>
      <c r="W43" s="561">
        <f t="shared" si="11"/>
        <v>4.8876314037009427E-2</v>
      </c>
      <c r="X43" s="500"/>
      <c r="Y43" s="555">
        <v>2022</v>
      </c>
      <c r="Z43" s="562">
        <f t="shared" si="12"/>
        <v>-7.1246024555304821E-4</v>
      </c>
      <c r="AA43" s="562">
        <f t="shared" si="12"/>
        <v>-7.1246024555293719E-4</v>
      </c>
      <c r="AB43" s="562">
        <f t="shared" si="13"/>
        <v>-5.6389093462421713E-2</v>
      </c>
      <c r="AC43" s="562">
        <f t="shared" si="14"/>
        <v>-5.638909346242138E-2</v>
      </c>
      <c r="AD43" s="562">
        <f t="shared" si="14"/>
        <v>6.5046506748847044E-2</v>
      </c>
      <c r="AE43" s="562">
        <f t="shared" si="14"/>
        <v>-3.1596596974742264E-3</v>
      </c>
      <c r="AF43" s="562">
        <f t="shared" si="14"/>
        <v>1.0038773568218895</v>
      </c>
      <c r="AG43" s="562">
        <v>0</v>
      </c>
      <c r="AH43" s="562">
        <v>0</v>
      </c>
      <c r="AI43" s="562">
        <f t="shared" si="15"/>
        <v>-1.1803008017262639E-2</v>
      </c>
    </row>
    <row r="44" spans="1:52">
      <c r="A44" s="555">
        <v>2023</v>
      </c>
      <c r="B44" s="561">
        <f t="shared" si="4"/>
        <v>1.14917672520638E-2</v>
      </c>
      <c r="C44" s="560"/>
      <c r="D44" s="561">
        <f t="shared" si="5"/>
        <v>1.0130033065947064E-2</v>
      </c>
      <c r="E44" s="560"/>
      <c r="F44" s="561">
        <f t="shared" si="6"/>
        <v>3.4519610658147126E-2</v>
      </c>
      <c r="G44" s="561">
        <f t="shared" si="6"/>
        <v>1.4561733696212498E-2</v>
      </c>
      <c r="H44" s="561">
        <f t="shared" si="6"/>
        <v>0.28380596050498963</v>
      </c>
      <c r="I44" s="561"/>
      <c r="J44" s="561"/>
      <c r="K44" s="561">
        <f t="shared" si="7"/>
        <v>1.3803363968833526E-2</v>
      </c>
      <c r="L44" s="500"/>
      <c r="M44" s="555">
        <v>2023</v>
      </c>
      <c r="N44" s="561">
        <f t="shared" si="8"/>
        <v>1.7675882613586991E-2</v>
      </c>
      <c r="O44" s="560"/>
      <c r="P44" s="561">
        <f t="shared" si="9"/>
        <v>1.2187172363770982E-2</v>
      </c>
      <c r="Q44" s="560"/>
      <c r="R44" s="561">
        <f t="shared" si="10"/>
        <v>1.4900000065024122E-2</v>
      </c>
      <c r="S44" s="561">
        <f t="shared" si="10"/>
        <v>-8.9592846364382472E-3</v>
      </c>
      <c r="T44" s="561">
        <f t="shared" si="10"/>
        <v>0.17802447147013933</v>
      </c>
      <c r="U44" s="561"/>
      <c r="V44" s="561"/>
      <c r="W44" s="561">
        <f t="shared" si="11"/>
        <v>1.4274888289820931E-2</v>
      </c>
      <c r="X44" s="500"/>
      <c r="Y44" s="555">
        <v>2023</v>
      </c>
      <c r="Z44" s="562">
        <f t="shared" si="12"/>
        <v>1.1806193845927737E-2</v>
      </c>
      <c r="AA44" s="562">
        <f t="shared" si="12"/>
        <v>1.1806193845927515E-2</v>
      </c>
      <c r="AB44" s="562">
        <f t="shared" si="13"/>
        <v>-1.1203367687846244E-2</v>
      </c>
      <c r="AC44" s="562">
        <f t="shared" si="14"/>
        <v>-1.1203367687846466E-2</v>
      </c>
      <c r="AD44" s="562">
        <f t="shared" si="14"/>
        <v>6.1457579364534665E-2</v>
      </c>
      <c r="AE44" s="562">
        <f t="shared" si="14"/>
        <v>3.2621582778703306E-2</v>
      </c>
      <c r="AF44" s="562">
        <f t="shared" si="14"/>
        <v>0.56252748999259317</v>
      </c>
      <c r="AG44" s="562">
        <v>0</v>
      </c>
      <c r="AH44" s="562">
        <v>0</v>
      </c>
      <c r="AI44" s="562">
        <f t="shared" si="15"/>
        <v>1.2450015904157397E-2</v>
      </c>
    </row>
    <row r="45" spans="1:52">
      <c r="A45" s="555">
        <v>2024</v>
      </c>
      <c r="B45" s="561">
        <f t="shared" si="4"/>
        <v>9.6965291647497232E-3</v>
      </c>
      <c r="C45" s="560"/>
      <c r="D45" s="561">
        <f t="shared" si="5"/>
        <v>1.1451275595289356E-2</v>
      </c>
      <c r="E45" s="560"/>
      <c r="F45" s="561">
        <f t="shared" si="6"/>
        <v>3.491956936709717E-2</v>
      </c>
      <c r="G45" s="561">
        <f t="shared" si="6"/>
        <v>1.61709344655947E-2</v>
      </c>
      <c r="H45" s="561">
        <f t="shared" si="6"/>
        <v>0.21163383589376639</v>
      </c>
      <c r="I45" s="561"/>
      <c r="J45" s="561"/>
      <c r="K45" s="561">
        <f t="shared" si="7"/>
        <v>1.4951222251962992E-2</v>
      </c>
      <c r="L45" s="500"/>
      <c r="M45" s="555">
        <v>2024</v>
      </c>
      <c r="N45" s="561">
        <f t="shared" si="8"/>
        <v>1.7737785244456905E-2</v>
      </c>
      <c r="O45" s="560"/>
      <c r="P45" s="561">
        <f t="shared" si="9"/>
        <v>1.5061483049068958E-2</v>
      </c>
      <c r="Q45" s="560"/>
      <c r="R45" s="561">
        <f t="shared" si="10"/>
        <v>1.5300000005835868E-2</v>
      </c>
      <c r="S45" s="561">
        <f t="shared" si="10"/>
        <v>-5.1646744319161497E-3</v>
      </c>
      <c r="T45" s="561">
        <f t="shared" si="10"/>
        <v>0.14443833524961236</v>
      </c>
      <c r="U45" s="561"/>
      <c r="V45" s="561"/>
      <c r="W45" s="561">
        <f t="shared" si="11"/>
        <v>1.5704991372372357E-2</v>
      </c>
      <c r="X45" s="500"/>
      <c r="Y45" s="555">
        <v>2024</v>
      </c>
      <c r="Z45" s="562">
        <f t="shared" si="12"/>
        <v>9.9559359340022358E-3</v>
      </c>
      <c r="AA45" s="562">
        <f t="shared" si="12"/>
        <v>9.9559359340024578E-3</v>
      </c>
      <c r="AB45" s="562">
        <f t="shared" si="13"/>
        <v>-9.1255981945825848E-3</v>
      </c>
      <c r="AC45" s="562">
        <f t="shared" si="14"/>
        <v>-9.1255981945825848E-3</v>
      </c>
      <c r="AD45" s="562">
        <f t="shared" si="14"/>
        <v>6.0401295331124594E-2</v>
      </c>
      <c r="AE45" s="562">
        <f t="shared" si="14"/>
        <v>4.2057472068816937E-2</v>
      </c>
      <c r="AF45" s="562">
        <f t="shared" si="14"/>
        <v>0.35797111120437597</v>
      </c>
      <c r="AG45" s="562">
        <v>0</v>
      </c>
      <c r="AH45" s="562">
        <v>0</v>
      </c>
      <c r="AI45" s="562">
        <f t="shared" si="15"/>
        <v>1.4176758295430858E-2</v>
      </c>
    </row>
    <row r="46" spans="1:52">
      <c r="A46" s="555">
        <v>2025</v>
      </c>
      <c r="B46" s="561">
        <f t="shared" si="4"/>
        <v>4.9536339577549438E-3</v>
      </c>
      <c r="C46" s="560"/>
      <c r="D46" s="561">
        <f t="shared" si="5"/>
        <v>7.8191991755329759E-3</v>
      </c>
      <c r="E46" s="560"/>
      <c r="F46" s="561">
        <f t="shared" si="6"/>
        <v>1.9543089535344116E-2</v>
      </c>
      <c r="G46" s="561">
        <f t="shared" si="6"/>
        <v>-2.2005929936208535E-3</v>
      </c>
      <c r="H46" s="561">
        <f t="shared" si="6"/>
        <v>0.1369334452703419</v>
      </c>
      <c r="I46" s="561">
        <f t="shared" si="6"/>
        <v>1.775735373902263</v>
      </c>
      <c r="J46" s="561">
        <f t="shared" si="6"/>
        <v>1.8639821401553944</v>
      </c>
      <c r="K46" s="561">
        <f t="shared" si="7"/>
        <v>9.8991260793059865E-3</v>
      </c>
      <c r="L46" s="500"/>
      <c r="M46" s="555">
        <v>2025</v>
      </c>
      <c r="N46" s="561">
        <f t="shared" si="8"/>
        <v>1.6968437468815045E-2</v>
      </c>
      <c r="O46" s="560"/>
      <c r="P46" s="561">
        <f t="shared" si="9"/>
        <v>1.6217668022116882E-2</v>
      </c>
      <c r="Q46" s="560"/>
      <c r="R46" s="561">
        <f t="shared" si="10"/>
        <v>1.3199999993057654E-2</v>
      </c>
      <c r="S46" s="561">
        <f t="shared" si="10"/>
        <v>-3.1825099406440627E-3</v>
      </c>
      <c r="T46" s="561">
        <f t="shared" si="10"/>
        <v>0.10677449427933339</v>
      </c>
      <c r="U46" s="561"/>
      <c r="V46" s="561"/>
      <c r="W46" s="561">
        <f t="shared" si="11"/>
        <v>1.573536281126664E-2</v>
      </c>
      <c r="X46" s="500"/>
      <c r="Y46" s="555">
        <v>2025</v>
      </c>
      <c r="Z46" s="562">
        <f t="shared" si="12"/>
        <v>3.0933029063338058E-3</v>
      </c>
      <c r="AA46" s="562">
        <f t="shared" si="12"/>
        <v>3.0933029063338058E-3</v>
      </c>
      <c r="AB46" s="562">
        <f t="shared" si="13"/>
        <v>-2.8987027947002253E-2</v>
      </c>
      <c r="AC46" s="562">
        <f t="shared" si="14"/>
        <v>-2.8987027947002031E-2</v>
      </c>
      <c r="AD46" s="562">
        <f t="shared" si="14"/>
        <v>5.9993713599313603E-2</v>
      </c>
      <c r="AE46" s="562">
        <f t="shared" si="14"/>
        <v>1.2740532915523683E-2</v>
      </c>
      <c r="AF46" s="562">
        <f t="shared" si="14"/>
        <v>0.22600931975885241</v>
      </c>
      <c r="AG46" s="562">
        <f t="shared" si="14"/>
        <v>1.7845505205379486</v>
      </c>
      <c r="AH46" s="562">
        <f t="shared" si="14"/>
        <v>1.8756602199057162</v>
      </c>
      <c r="AI46" s="562">
        <f t="shared" si="15"/>
        <v>4.2353429661179387E-3</v>
      </c>
    </row>
    <row r="47" spans="1:52">
      <c r="A47" s="555">
        <v>2026</v>
      </c>
      <c r="B47" s="561">
        <f t="shared" si="4"/>
        <v>7.8651990176208386E-3</v>
      </c>
      <c r="C47" s="560"/>
      <c r="D47" s="561">
        <f t="shared" si="5"/>
        <v>1.7738125012385364E-2</v>
      </c>
      <c r="E47" s="560"/>
      <c r="F47" s="561">
        <f t="shared" si="6"/>
        <v>4.0446001623232641E-2</v>
      </c>
      <c r="G47" s="561">
        <f t="shared" si="6"/>
        <v>9.3672020133777067E-3</v>
      </c>
      <c r="H47" s="561">
        <f t="shared" si="6"/>
        <v>9.6987304198162372E-2</v>
      </c>
      <c r="I47" s="561">
        <f t="shared" si="6"/>
        <v>1.0309721668658138</v>
      </c>
      <c r="J47" s="561">
        <f t="shared" si="6"/>
        <v>1.0636910352921669</v>
      </c>
      <c r="K47" s="561">
        <f t="shared" si="7"/>
        <v>1.9228836864574772E-2</v>
      </c>
      <c r="L47" s="500"/>
      <c r="M47" s="555">
        <v>2026</v>
      </c>
      <c r="N47" s="561">
        <f t="shared" si="8"/>
        <v>1.8118896649459648E-2</v>
      </c>
      <c r="O47" s="560"/>
      <c r="P47" s="561">
        <f t="shared" si="9"/>
        <v>1.774966082393159E-2</v>
      </c>
      <c r="Q47" s="560"/>
      <c r="R47" s="561">
        <f t="shared" si="10"/>
        <v>1.4999999972793887E-2</v>
      </c>
      <c r="S47" s="561">
        <f t="shared" si="10"/>
        <v>-7.4403405616096929E-4</v>
      </c>
      <c r="T47" s="561">
        <f t="shared" si="10"/>
        <v>7.9196445451950037E-2</v>
      </c>
      <c r="U47" s="561"/>
      <c r="V47" s="561"/>
      <c r="W47" s="561">
        <f t="shared" si="11"/>
        <v>1.7135146259123157E-2</v>
      </c>
      <c r="X47" s="500"/>
      <c r="Y47" s="555">
        <v>2026</v>
      </c>
      <c r="Z47" s="562">
        <f t="shared" si="12"/>
        <v>7.9008194564280654E-3</v>
      </c>
      <c r="AA47" s="562">
        <f t="shared" si="12"/>
        <v>7.9008194564280654E-3</v>
      </c>
      <c r="AB47" s="562">
        <f t="shared" si="13"/>
        <v>5.1550888448670396E-3</v>
      </c>
      <c r="AC47" s="562">
        <f t="shared" si="14"/>
        <v>5.1550888448668175E-3</v>
      </c>
      <c r="AD47" s="562">
        <f t="shared" si="14"/>
        <v>5.9112454454854024E-2</v>
      </c>
      <c r="AE47" s="562">
        <f t="shared" si="14"/>
        <v>3.0103118428698172E-2</v>
      </c>
      <c r="AF47" s="562">
        <f t="shared" si="14"/>
        <v>0.15976211172496368</v>
      </c>
      <c r="AG47" s="562">
        <f t="shared" si="14"/>
        <v>1.035011125641657</v>
      </c>
      <c r="AH47" s="562">
        <f t="shared" si="14"/>
        <v>1.1101046212038423</v>
      </c>
      <c r="AI47" s="562">
        <f t="shared" si="15"/>
        <v>1.9952911040797883E-2</v>
      </c>
    </row>
    <row r="48" spans="1:52">
      <c r="A48" s="555">
        <v>2027</v>
      </c>
      <c r="B48" s="561">
        <f t="shared" si="4"/>
        <v>4.674566329597063E-3</v>
      </c>
      <c r="C48" s="564"/>
      <c r="D48" s="561">
        <f t="shared" si="5"/>
        <v>1.7350329667004116E-2</v>
      </c>
      <c r="E48" s="564"/>
      <c r="F48" s="561">
        <f t="shared" si="6"/>
        <v>3.807107948921451E-2</v>
      </c>
      <c r="G48" s="561">
        <f t="shared" si="6"/>
        <v>-5.0516166115865957E-4</v>
      </c>
      <c r="H48" s="561">
        <f t="shared" si="6"/>
        <v>8.3300578251215063E-2</v>
      </c>
      <c r="I48" s="561">
        <f t="shared" si="6"/>
        <v>0.73937572019454723</v>
      </c>
      <c r="J48" s="561">
        <f t="shared" si="6"/>
        <v>0.70783665026911602</v>
      </c>
      <c r="K48" s="561">
        <f t="shared" si="7"/>
        <v>1.8507570569119558E-2</v>
      </c>
      <c r="L48" s="500"/>
      <c r="M48" s="555">
        <v>2027</v>
      </c>
      <c r="N48" s="561">
        <f t="shared" si="8"/>
        <v>1.7002920434016522E-2</v>
      </c>
      <c r="O48" s="564"/>
      <c r="P48" s="561">
        <f t="shared" si="9"/>
        <v>1.7262708276819749E-2</v>
      </c>
      <c r="Q48" s="564"/>
      <c r="R48" s="561">
        <f t="shared" si="10"/>
        <v>1.3900000011049185E-2</v>
      </c>
      <c r="S48" s="561">
        <f t="shared" si="10"/>
        <v>-3.468457950139836E-5</v>
      </c>
      <c r="T48" s="561">
        <f t="shared" si="10"/>
        <v>6.8033560772438051E-2</v>
      </c>
      <c r="U48" s="561"/>
      <c r="V48" s="561"/>
      <c r="W48" s="561">
        <f t="shared" si="11"/>
        <v>1.6352551829857731E-2</v>
      </c>
      <c r="X48" s="500"/>
      <c r="Y48" s="555">
        <v>2027</v>
      </c>
      <c r="Z48" s="562">
        <f t="shared" si="12"/>
        <v>6.9046432346895337E-3</v>
      </c>
      <c r="AA48" s="562">
        <f t="shared" si="12"/>
        <v>6.9046432346895337E-3</v>
      </c>
      <c r="AB48" s="562">
        <f t="shared" si="13"/>
        <v>7.3858227609531202E-3</v>
      </c>
      <c r="AC48" s="562">
        <f t="shared" si="14"/>
        <v>7.3858227609533422E-3</v>
      </c>
      <c r="AD48" s="562">
        <f t="shared" si="14"/>
        <v>5.7086503054257776E-2</v>
      </c>
      <c r="AE48" s="562">
        <f t="shared" si="14"/>
        <v>2.8431868476663791E-3</v>
      </c>
      <c r="AF48" s="562">
        <f t="shared" si="14"/>
        <v>0.1409355778578576</v>
      </c>
      <c r="AG48" s="562">
        <f t="shared" si="14"/>
        <v>0.74379336751575131</v>
      </c>
      <c r="AH48" s="562">
        <f t="shared" si="14"/>
        <v>0.74605415123436258</v>
      </c>
      <c r="AI48" s="562">
        <f t="shared" si="15"/>
        <v>2.0412016446281323E-2</v>
      </c>
    </row>
    <row r="49" spans="1:35">
      <c r="A49" s="555">
        <v>2028</v>
      </c>
      <c r="B49" s="561">
        <f t="shared" si="4"/>
        <v>2.0218274729111307E-3</v>
      </c>
      <c r="C49" s="500"/>
      <c r="D49" s="561">
        <f t="shared" si="5"/>
        <v>1.5825395929709662E-2</v>
      </c>
      <c r="E49" s="500"/>
      <c r="F49" s="561">
        <f t="shared" si="6"/>
        <v>3.6781921700710596E-2</v>
      </c>
      <c r="G49" s="561">
        <f t="shared" si="6"/>
        <v>-6.6536633633949016E-3</v>
      </c>
      <c r="H49" s="561">
        <f t="shared" si="6"/>
        <v>8.0445416790163371E-2</v>
      </c>
      <c r="I49" s="561">
        <f t="shared" si="6"/>
        <v>0.56178358269875561</v>
      </c>
      <c r="J49" s="561">
        <f t="shared" si="6"/>
        <v>0.47751457140177722</v>
      </c>
      <c r="K49" s="561">
        <f t="shared" si="7"/>
        <v>1.7711647909507411E-2</v>
      </c>
      <c r="L49" s="500"/>
      <c r="M49" s="555">
        <v>2028</v>
      </c>
      <c r="N49" s="561">
        <f t="shared" si="8"/>
        <v>1.7021002117662221E-2</v>
      </c>
      <c r="O49" s="500"/>
      <c r="P49" s="561">
        <f t="shared" si="9"/>
        <v>1.5290688053363644E-2</v>
      </c>
      <c r="Q49" s="500"/>
      <c r="R49" s="561">
        <f t="shared" si="10"/>
        <v>1.4499999990747137E-2</v>
      </c>
      <c r="S49" s="561">
        <f t="shared" si="10"/>
        <v>-7.2670998230595085E-4</v>
      </c>
      <c r="T49" s="561">
        <f t="shared" si="10"/>
        <v>6.5091647565045818E-2</v>
      </c>
      <c r="U49" s="561"/>
      <c r="V49" s="561"/>
      <c r="W49" s="561">
        <f t="shared" si="11"/>
        <v>1.5558468418739979E-2</v>
      </c>
      <c r="X49" s="500"/>
      <c r="Y49" s="555">
        <v>2028</v>
      </c>
      <c r="Z49" s="562">
        <f t="shared" si="12"/>
        <v>3.8870155503754056E-3</v>
      </c>
      <c r="AA49" s="562">
        <f t="shared" si="12"/>
        <v>3.8870155503754056E-3</v>
      </c>
      <c r="AB49" s="562">
        <f t="shared" si="13"/>
        <v>7.4438433225032519E-3</v>
      </c>
      <c r="AC49" s="562">
        <f t="shared" si="14"/>
        <v>7.4438433225032519E-3</v>
      </c>
      <c r="AD49" s="562">
        <f t="shared" si="14"/>
        <v>5.4582411963389088E-2</v>
      </c>
      <c r="AE49" s="562">
        <f t="shared" si="14"/>
        <v>-2.9316040093916307E-3</v>
      </c>
      <c r="AF49" s="562">
        <f t="shared" si="14"/>
        <v>0.13075344575192616</v>
      </c>
      <c r="AG49" s="562">
        <f t="shared" si="14"/>
        <v>0.56505219477364821</v>
      </c>
      <c r="AH49" s="562">
        <f t="shared" si="14"/>
        <v>0.50789757461187346</v>
      </c>
      <c r="AI49" s="562">
        <f t="shared" si="15"/>
        <v>1.9948126934591359E-2</v>
      </c>
    </row>
    <row r="50" spans="1:35">
      <c r="A50" s="555">
        <v>2029</v>
      </c>
      <c r="B50" s="561">
        <f t="shared" si="4"/>
        <v>-5.232403072116254E-4</v>
      </c>
      <c r="C50" s="565"/>
      <c r="D50" s="561">
        <f t="shared" si="5"/>
        <v>1.3674715562620898E-2</v>
      </c>
      <c r="E50" s="565"/>
      <c r="F50" s="561">
        <f t="shared" si="6"/>
        <v>3.4382868528382016E-2</v>
      </c>
      <c r="G50" s="561">
        <f t="shared" si="6"/>
        <v>-8.3738217352437028E-3</v>
      </c>
      <c r="H50" s="561">
        <f t="shared" si="6"/>
        <v>7.8114150744528432E-2</v>
      </c>
      <c r="I50" s="561">
        <f t="shared" si="6"/>
        <v>0.42867470427992793</v>
      </c>
      <c r="J50" s="561">
        <f t="shared" si="6"/>
        <v>0.31664006802786537</v>
      </c>
      <c r="K50" s="561">
        <f t="shared" si="7"/>
        <v>1.626775853872342E-2</v>
      </c>
      <c r="L50" s="500"/>
      <c r="M50" s="555">
        <v>2029</v>
      </c>
      <c r="N50" s="561">
        <f t="shared" si="8"/>
        <v>1.6381813615077068E-2</v>
      </c>
      <c r="O50" s="565"/>
      <c r="P50" s="561">
        <f t="shared" si="9"/>
        <v>1.4243307252509885E-2</v>
      </c>
      <c r="Q50" s="565"/>
      <c r="R50" s="561">
        <f t="shared" si="10"/>
        <v>1.4400000008029989E-2</v>
      </c>
      <c r="S50" s="561">
        <f t="shared" si="10"/>
        <v>-6.4713355408785311E-4</v>
      </c>
      <c r="T50" s="561">
        <f t="shared" si="10"/>
        <v>6.2037383905721999E-2</v>
      </c>
      <c r="U50" s="561"/>
      <c r="V50" s="561"/>
      <c r="W50" s="561">
        <f t="shared" si="11"/>
        <v>1.4821801320984651E-2</v>
      </c>
      <c r="X50" s="500"/>
      <c r="Y50" s="555">
        <v>2029</v>
      </c>
      <c r="Z50" s="562">
        <f t="shared" si="12"/>
        <v>1.4534750757424497E-3</v>
      </c>
      <c r="AA50" s="562">
        <f t="shared" si="12"/>
        <v>1.4534750757420056E-3</v>
      </c>
      <c r="AB50" s="562">
        <f t="shared" si="13"/>
        <v>6.9400647365971402E-3</v>
      </c>
      <c r="AC50" s="562">
        <f t="shared" si="14"/>
        <v>6.9400647365971402E-3</v>
      </c>
      <c r="AD50" s="562">
        <f t="shared" si="14"/>
        <v>5.202177004229469E-2</v>
      </c>
      <c r="AE50" s="562">
        <f t="shared" si="14"/>
        <v>-5.6682783551094129E-3</v>
      </c>
      <c r="AF50" s="562">
        <f t="shared" si="14"/>
        <v>0.12295617466500564</v>
      </c>
      <c r="AG50" s="562">
        <f t="shared" si="14"/>
        <v>0.43183671002956547</v>
      </c>
      <c r="AH50" s="562">
        <f t="shared" si="14"/>
        <v>0.3411097235223981</v>
      </c>
      <c r="AI50" s="562">
        <f t="shared" si="15"/>
        <v>1.923173800139466E-2</v>
      </c>
    </row>
    <row r="51" spans="1:35">
      <c r="A51" s="555">
        <v>2030</v>
      </c>
      <c r="B51" s="561">
        <f t="shared" si="4"/>
        <v>-1.7313725387569923E-3</v>
      </c>
      <c r="C51" s="565"/>
      <c r="D51" s="561">
        <f t="shared" si="5"/>
        <v>1.1829218537057873E-2</v>
      </c>
      <c r="E51" s="565"/>
      <c r="F51" s="561">
        <f t="shared" si="6"/>
        <v>3.2572081792075158E-2</v>
      </c>
      <c r="G51" s="561">
        <f t="shared" si="6"/>
        <v>-6.3030855644079509E-3</v>
      </c>
      <c r="H51" s="561">
        <f t="shared" si="6"/>
        <v>7.6126564643921313E-2</v>
      </c>
      <c r="I51" s="561">
        <f t="shared" si="6"/>
        <v>0.32643461576325938</v>
      </c>
      <c r="J51" s="561">
        <f t="shared" si="6"/>
        <v>0.20854711773980239</v>
      </c>
      <c r="K51" s="561">
        <f t="shared" si="7"/>
        <v>1.5153957126885942E-2</v>
      </c>
      <c r="L51" s="500"/>
      <c r="M51" s="555">
        <v>2030</v>
      </c>
      <c r="N51" s="561">
        <f t="shared" si="8"/>
        <v>1.5872262651808411E-2</v>
      </c>
      <c r="O51" s="565"/>
      <c r="P51" s="561">
        <f t="shared" si="9"/>
        <v>1.2372838066325942E-2</v>
      </c>
      <c r="Q51" s="565"/>
      <c r="R51" s="561">
        <f t="shared" si="10"/>
        <v>1.4200000013053771E-2</v>
      </c>
      <c r="S51" s="561">
        <f t="shared" si="10"/>
        <v>-1.4317488143558155E-3</v>
      </c>
      <c r="T51" s="561">
        <f t="shared" si="10"/>
        <v>5.9861454203564923E-2</v>
      </c>
      <c r="U51" s="561"/>
      <c r="V51" s="561"/>
      <c r="W51" s="561">
        <f t="shared" si="11"/>
        <v>1.3760456640777408E-2</v>
      </c>
      <c r="X51" s="500"/>
      <c r="Y51" s="555">
        <v>2030</v>
      </c>
      <c r="Z51" s="562">
        <f t="shared" si="12"/>
        <v>1.2637986910113419E-4</v>
      </c>
      <c r="AA51" s="562">
        <f t="shared" si="12"/>
        <v>1.2637986910113419E-4</v>
      </c>
      <c r="AB51" s="562">
        <f t="shared" si="13"/>
        <v>6.4368030362982331E-3</v>
      </c>
      <c r="AC51" s="562">
        <f t="shared" si="14"/>
        <v>6.4368030362980111E-3</v>
      </c>
      <c r="AD51" s="562">
        <f t="shared" si="14"/>
        <v>4.9606815680606431E-2</v>
      </c>
      <c r="AE51" s="562">
        <f t="shared" si="14"/>
        <v>-5.5754811143670091E-3</v>
      </c>
      <c r="AF51" s="562">
        <f t="shared" si="14"/>
        <v>0.11622252833507107</v>
      </c>
      <c r="AG51" s="562">
        <f t="shared" si="14"/>
        <v>0.32911833077169694</v>
      </c>
      <c r="AH51" s="562">
        <f t="shared" si="14"/>
        <v>0.22829113250487887</v>
      </c>
      <c r="AI51" s="562">
        <f t="shared" si="15"/>
        <v>1.8579707536111822E-2</v>
      </c>
    </row>
    <row r="52" spans="1:35">
      <c r="A52" s="555">
        <v>2031</v>
      </c>
      <c r="B52" s="561">
        <f t="shared" si="4"/>
        <v>-1.7727689184937612E-3</v>
      </c>
      <c r="C52" s="565"/>
      <c r="D52" s="561">
        <f t="shared" si="5"/>
        <v>1.067455982213672E-2</v>
      </c>
      <c r="E52" s="565"/>
      <c r="F52" s="561">
        <f t="shared" ref="F52:J59" si="16">+F25/F24-1</f>
        <v>3.0759481277849554E-2</v>
      </c>
      <c r="G52" s="561">
        <f t="shared" si="16"/>
        <v>-2.5065398170150965E-3</v>
      </c>
      <c r="H52" s="561">
        <f t="shared" si="16"/>
        <v>7.3261908341847981E-2</v>
      </c>
      <c r="I52" s="561">
        <f t="shared" si="16"/>
        <v>0.24766048782656624</v>
      </c>
      <c r="J52" s="561">
        <f t="shared" si="16"/>
        <v>0.13965694235959303</v>
      </c>
      <c r="K52" s="561">
        <f t="shared" si="7"/>
        <v>1.4364407237847709E-2</v>
      </c>
      <c r="L52" s="500"/>
      <c r="M52" s="555">
        <v>2031</v>
      </c>
      <c r="N52" s="561">
        <f t="shared" si="8"/>
        <v>1.540794428208847E-2</v>
      </c>
      <c r="O52" s="565"/>
      <c r="P52" s="561">
        <f t="shared" si="9"/>
        <v>1.1774239529731334E-2</v>
      </c>
      <c r="Q52" s="565"/>
      <c r="R52" s="561">
        <f t="shared" ref="R52:T59" si="17">+R25/R24-1</f>
        <v>1.4099999996725954E-2</v>
      </c>
      <c r="S52" s="561">
        <f t="shared" si="17"/>
        <v>-1.110513719246975E-3</v>
      </c>
      <c r="T52" s="561">
        <f t="shared" si="17"/>
        <v>5.7434531797993849E-2</v>
      </c>
      <c r="U52" s="561"/>
      <c r="V52" s="561"/>
      <c r="W52" s="561">
        <f t="shared" si="11"/>
        <v>1.3303057434844057E-2</v>
      </c>
      <c r="X52" s="500"/>
      <c r="Y52" s="555">
        <v>2031</v>
      </c>
      <c r="Z52" s="562">
        <f t="shared" ref="Z52:AA59" si="18">+Z25/Z24-1</f>
        <v>7.1313001952733046E-5</v>
      </c>
      <c r="AA52" s="562">
        <f t="shared" si="18"/>
        <v>7.1313001952733046E-5</v>
      </c>
      <c r="AB52" s="562">
        <f t="shared" si="13"/>
        <v>6.2919526584284124E-3</v>
      </c>
      <c r="AC52" s="562">
        <f t="shared" ref="AC52:AH59" si="19">+AC25/AC24-1</f>
        <v>6.2919526584284124E-3</v>
      </c>
      <c r="AD52" s="562">
        <f t="shared" si="19"/>
        <v>4.7628077835854432E-2</v>
      </c>
      <c r="AE52" s="562">
        <f t="shared" si="19"/>
        <v>-3.9606386411367156E-3</v>
      </c>
      <c r="AF52" s="562">
        <f t="shared" si="19"/>
        <v>0.1088991728538844</v>
      </c>
      <c r="AG52" s="562">
        <f t="shared" si="19"/>
        <v>0.25017314783293343</v>
      </c>
      <c r="AH52" s="562">
        <f t="shared" si="19"/>
        <v>0.15561584742953882</v>
      </c>
      <c r="AI52" s="562">
        <f t="shared" si="15"/>
        <v>1.8218742776419772E-2</v>
      </c>
    </row>
    <row r="53" spans="1:35">
      <c r="A53" s="555">
        <v>2032</v>
      </c>
      <c r="B53" s="561">
        <f t="shared" si="4"/>
        <v>-1.1696898356600149E-3</v>
      </c>
      <c r="C53" s="565"/>
      <c r="D53" s="561">
        <f t="shared" si="5"/>
        <v>8.4411934568588975E-3</v>
      </c>
      <c r="E53" s="565"/>
      <c r="F53" s="561">
        <f t="shared" si="16"/>
        <v>2.8250014297492188E-2</v>
      </c>
      <c r="G53" s="561">
        <f t="shared" si="16"/>
        <v>-1.8598278947856706E-4</v>
      </c>
      <c r="H53" s="561">
        <f t="shared" si="16"/>
        <v>7.2640163704737803E-2</v>
      </c>
      <c r="I53" s="561">
        <f t="shared" si="16"/>
        <v>0.18970993946813852</v>
      </c>
      <c r="J53" s="561">
        <f t="shared" si="16"/>
        <v>9.5827298600240196E-2</v>
      </c>
      <c r="K53" s="561">
        <f t="shared" si="7"/>
        <v>1.3001916367706201E-2</v>
      </c>
      <c r="L53" s="500"/>
      <c r="M53" s="555">
        <v>2032</v>
      </c>
      <c r="N53" s="561">
        <f t="shared" si="8"/>
        <v>1.4577212716990529E-2</v>
      </c>
      <c r="O53" s="565"/>
      <c r="P53" s="561">
        <f t="shared" si="9"/>
        <v>1.028957580163592E-2</v>
      </c>
      <c r="Q53" s="565"/>
      <c r="R53" s="561">
        <f t="shared" si="17"/>
        <v>1.3400000003755741E-2</v>
      </c>
      <c r="S53" s="561">
        <f t="shared" si="17"/>
        <v>-1.6635996093552485E-3</v>
      </c>
      <c r="T53" s="561">
        <f t="shared" si="17"/>
        <v>5.6015939068729148E-2</v>
      </c>
      <c r="U53" s="561"/>
      <c r="V53" s="561"/>
      <c r="W53" s="561">
        <f t="shared" si="11"/>
        <v>1.222595592800424E-2</v>
      </c>
      <c r="X53" s="500"/>
      <c r="Y53" s="555">
        <v>2032</v>
      </c>
      <c r="Z53" s="562">
        <f t="shared" si="18"/>
        <v>7.6450841660880009E-4</v>
      </c>
      <c r="AA53" s="562">
        <f t="shared" si="18"/>
        <v>7.6450841660902213E-4</v>
      </c>
      <c r="AB53" s="562">
        <f t="shared" si="13"/>
        <v>5.2307531353075198E-3</v>
      </c>
      <c r="AC53" s="562">
        <f t="shared" si="19"/>
        <v>5.2307531353075198E-3</v>
      </c>
      <c r="AD53" s="562">
        <f t="shared" si="19"/>
        <v>4.5095983585873745E-2</v>
      </c>
      <c r="AE53" s="562">
        <f t="shared" si="19"/>
        <v>-3.2310146932680306E-3</v>
      </c>
      <c r="AF53" s="562">
        <f t="shared" si="19"/>
        <v>0.10485819776824923</v>
      </c>
      <c r="AG53" s="562">
        <f t="shared" si="19"/>
        <v>0.19219892479591683</v>
      </c>
      <c r="AH53" s="562">
        <f t="shared" si="19"/>
        <v>0.10882351334307261</v>
      </c>
      <c r="AI53" s="562">
        <f t="shared" si="15"/>
        <v>1.7503747336518938E-2</v>
      </c>
    </row>
    <row r="54" spans="1:35">
      <c r="A54" s="555">
        <v>2033</v>
      </c>
      <c r="B54" s="561">
        <f t="shared" si="4"/>
        <v>-1.1358714612297316E-4</v>
      </c>
      <c r="C54" s="565"/>
      <c r="D54" s="561">
        <f t="shared" si="5"/>
        <v>5.7669210919590874E-3</v>
      </c>
      <c r="E54" s="565"/>
      <c r="F54" s="561">
        <f t="shared" si="16"/>
        <v>2.595191696665311E-2</v>
      </c>
      <c r="G54" s="561">
        <f t="shared" si="16"/>
        <v>6.6154559673092805E-4</v>
      </c>
      <c r="H54" s="561">
        <f t="shared" si="16"/>
        <v>7.4008551005570355E-2</v>
      </c>
      <c r="I54" s="561">
        <f t="shared" si="16"/>
        <v>0.14847769572568348</v>
      </c>
      <c r="J54" s="561">
        <f t="shared" si="16"/>
        <v>6.8138264312708419E-2</v>
      </c>
      <c r="K54" s="561">
        <f t="shared" si="7"/>
        <v>1.1555399780616593E-2</v>
      </c>
      <c r="L54" s="500"/>
      <c r="M54" s="555">
        <v>2033</v>
      </c>
      <c r="N54" s="561">
        <f t="shared" si="8"/>
        <v>1.4433361263235245E-2</v>
      </c>
      <c r="O54" s="565"/>
      <c r="P54" s="561">
        <f t="shared" si="9"/>
        <v>8.3774340459898955E-3</v>
      </c>
      <c r="Q54" s="565"/>
      <c r="R54" s="561">
        <f t="shared" si="17"/>
        <v>1.4200000003651292E-2</v>
      </c>
      <c r="S54" s="561">
        <f t="shared" si="17"/>
        <v>-2.6455864267993512E-3</v>
      </c>
      <c r="T54" s="561">
        <f t="shared" si="17"/>
        <v>5.6764718249141755E-2</v>
      </c>
      <c r="U54" s="561"/>
      <c r="V54" s="561"/>
      <c r="W54" s="561">
        <f t="shared" si="11"/>
        <v>1.1399753480800578E-2</v>
      </c>
      <c r="X54" s="500"/>
      <c r="Y54" s="555">
        <v>2033</v>
      </c>
      <c r="Z54" s="562">
        <f t="shared" si="18"/>
        <v>1.719653095326068E-3</v>
      </c>
      <c r="AA54" s="562">
        <f t="shared" si="18"/>
        <v>1.719653095326068E-3</v>
      </c>
      <c r="AB54" s="562">
        <f t="shared" si="13"/>
        <v>3.3635571834278455E-3</v>
      </c>
      <c r="AC54" s="562">
        <f t="shared" si="19"/>
        <v>3.3635571834278455E-3</v>
      </c>
      <c r="AD54" s="562">
        <f t="shared" si="19"/>
        <v>4.2474941338850991E-2</v>
      </c>
      <c r="AE54" s="562">
        <f t="shared" si="19"/>
        <v>-3.78357747016278E-3</v>
      </c>
      <c r="AF54" s="562">
        <f t="shared" si="19"/>
        <v>0.10238074486688009</v>
      </c>
      <c r="AG54" s="562">
        <f t="shared" si="19"/>
        <v>0.15073617616273172</v>
      </c>
      <c r="AH54" s="562">
        <f t="shared" si="19"/>
        <v>7.8213934961933518E-2</v>
      </c>
      <c r="AI54" s="562">
        <f t="shared" si="15"/>
        <v>1.6500474880643434E-2</v>
      </c>
    </row>
    <row r="55" spans="1:35">
      <c r="A55" s="555">
        <v>2034</v>
      </c>
      <c r="B55" s="561">
        <f t="shared" si="4"/>
        <v>8.0876187998257798E-4</v>
      </c>
      <c r="C55" s="565"/>
      <c r="D55" s="561">
        <f t="shared" si="5"/>
        <v>2.9939908369867041E-3</v>
      </c>
      <c r="E55" s="565"/>
      <c r="F55" s="561">
        <f t="shared" si="16"/>
        <v>2.3216980319081815E-2</v>
      </c>
      <c r="G55" s="561">
        <f t="shared" si="16"/>
        <v>3.530377908500526E-4</v>
      </c>
      <c r="H55" s="561">
        <f t="shared" si="16"/>
        <v>7.530584998844092E-2</v>
      </c>
      <c r="I55" s="561">
        <f t="shared" si="16"/>
        <v>0.11957762263399507</v>
      </c>
      <c r="J55" s="561">
        <f t="shared" si="16"/>
        <v>5.0278568670251822E-2</v>
      </c>
      <c r="K55" s="561">
        <f t="shared" si="7"/>
        <v>9.9694054793233455E-3</v>
      </c>
      <c r="L55" s="500"/>
      <c r="M55" s="555">
        <v>2034</v>
      </c>
      <c r="N55" s="561">
        <f t="shared" si="8"/>
        <v>1.3860718161844421E-2</v>
      </c>
      <c r="O55" s="565"/>
      <c r="P55" s="561">
        <f t="shared" si="9"/>
        <v>6.4930789539199285E-3</v>
      </c>
      <c r="Q55" s="565"/>
      <c r="R55" s="561">
        <f t="shared" si="17"/>
        <v>1.4100000010323743E-2</v>
      </c>
      <c r="S55" s="561">
        <f t="shared" si="17"/>
        <v>-3.7179989914682965E-3</v>
      </c>
      <c r="T55" s="561">
        <f t="shared" si="17"/>
        <v>5.7095895470844926E-2</v>
      </c>
      <c r="U55" s="561"/>
      <c r="V55" s="561"/>
      <c r="W55" s="561">
        <f t="shared" si="11"/>
        <v>1.0316903701650171E-2</v>
      </c>
      <c r="X55" s="500"/>
      <c r="Y55" s="555">
        <v>2034</v>
      </c>
      <c r="Z55" s="562">
        <f t="shared" si="18"/>
        <v>2.7732266350615209E-3</v>
      </c>
      <c r="AA55" s="562">
        <f t="shared" si="18"/>
        <v>2.7732266350615209E-3</v>
      </c>
      <c r="AB55" s="562">
        <f t="shared" si="13"/>
        <v>1.4279094011810933E-3</v>
      </c>
      <c r="AC55" s="562">
        <f t="shared" si="19"/>
        <v>1.4279094011810933E-3</v>
      </c>
      <c r="AD55" s="562">
        <f t="shared" si="19"/>
        <v>3.9878172069556461E-2</v>
      </c>
      <c r="AE55" s="562">
        <f t="shared" si="19"/>
        <v>-4.9721457545902625E-3</v>
      </c>
      <c r="AF55" s="562">
        <f t="shared" si="19"/>
        <v>9.9543353790045863E-2</v>
      </c>
      <c r="AG55" s="562">
        <f t="shared" si="19"/>
        <v>0.12185544614105992</v>
      </c>
      <c r="AH55" s="562">
        <f t="shared" si="19"/>
        <v>5.7908847858692214E-2</v>
      </c>
      <c r="AI55" s="562">
        <f t="shared" si="15"/>
        <v>1.5526516614411623E-2</v>
      </c>
    </row>
    <row r="56" spans="1:35">
      <c r="A56" s="555">
        <v>2035</v>
      </c>
      <c r="B56" s="561">
        <f t="shared" si="4"/>
        <v>-2.6205994540092759E-3</v>
      </c>
      <c r="C56" s="565"/>
      <c r="D56" s="561">
        <f t="shared" si="5"/>
        <v>-1.8593009707642438E-2</v>
      </c>
      <c r="E56" s="565"/>
      <c r="F56" s="561">
        <f t="shared" si="16"/>
        <v>5.2417063773997352E-3</v>
      </c>
      <c r="G56" s="561">
        <f t="shared" si="16"/>
        <v>-1.4308652818658119E-2</v>
      </c>
      <c r="H56" s="561">
        <f t="shared" si="16"/>
        <v>7.2959322055422993E-2</v>
      </c>
      <c r="I56" s="561">
        <f t="shared" si="16"/>
        <v>9.876648524978604E-2</v>
      </c>
      <c r="J56" s="561">
        <f t="shared" si="16"/>
        <v>3.631198676501568E-2</v>
      </c>
      <c r="K56" s="561">
        <f t="shared" si="7"/>
        <v>-2.9158945222786947E-3</v>
      </c>
      <c r="L56" s="500"/>
      <c r="M56" s="555">
        <v>2035</v>
      </c>
      <c r="N56" s="561">
        <f t="shared" si="8"/>
        <v>1.3387657555958388E-2</v>
      </c>
      <c r="O56" s="565"/>
      <c r="P56" s="561">
        <f t="shared" si="9"/>
        <v>4.7937548054570733E-3</v>
      </c>
      <c r="Q56" s="565"/>
      <c r="R56" s="561">
        <f t="shared" si="17"/>
        <v>1.3899999950394815E-2</v>
      </c>
      <c r="S56" s="561">
        <f t="shared" si="17"/>
        <v>-4.7034587847192277E-3</v>
      </c>
      <c r="T56" s="561">
        <f t="shared" si="17"/>
        <v>5.7440213080705904E-2</v>
      </c>
      <c r="U56" s="561"/>
      <c r="V56" s="561"/>
      <c r="W56" s="561">
        <f t="shared" si="11"/>
        <v>9.3599768370289382E-3</v>
      </c>
      <c r="X56" s="500"/>
      <c r="Y56" s="555">
        <v>2035</v>
      </c>
      <c r="Z56" s="562">
        <f t="shared" si="18"/>
        <v>2.4045858527610431E-3</v>
      </c>
      <c r="AA56" s="562">
        <f t="shared" si="18"/>
        <v>2.4045858527614872E-3</v>
      </c>
      <c r="AB56" s="562">
        <f t="shared" si="13"/>
        <v>-1.6021824846679578E-2</v>
      </c>
      <c r="AC56" s="562">
        <f t="shared" si="19"/>
        <v>-1.6021824846679578E-2</v>
      </c>
      <c r="AD56" s="562">
        <f t="shared" si="19"/>
        <v>3.7696045811981271E-2</v>
      </c>
      <c r="AE56" s="562">
        <f t="shared" si="19"/>
        <v>-2.9135914710703537E-2</v>
      </c>
      <c r="AF56" s="562">
        <f t="shared" si="19"/>
        <v>9.1827567735539795E-2</v>
      </c>
      <c r="AG56" s="562">
        <f t="shared" si="19"/>
        <v>0.1068927681337124</v>
      </c>
      <c r="AH56" s="562">
        <f t="shared" si="19"/>
        <v>2.5263662551970656E-2</v>
      </c>
      <c r="AI56" s="562">
        <f t="shared" si="15"/>
        <v>8.8649467471453303E-3</v>
      </c>
    </row>
    <row r="57" spans="1:35">
      <c r="A57" s="555">
        <v>2036</v>
      </c>
      <c r="B57" s="561">
        <f t="shared" si="4"/>
        <v>3.4305777425802653E-3</v>
      </c>
      <c r="C57" s="565"/>
      <c r="D57" s="561">
        <f t="shared" si="5"/>
        <v>3.3631027779799094E-3</v>
      </c>
      <c r="E57" s="565"/>
      <c r="F57" s="561">
        <f t="shared" si="16"/>
        <v>2.0973735961112405E-2</v>
      </c>
      <c r="G57" s="561">
        <f t="shared" si="16"/>
        <v>-4.835134471530278E-4</v>
      </c>
      <c r="H57" s="561">
        <f t="shared" si="16"/>
        <v>7.1029398211229111E-2</v>
      </c>
      <c r="I57" s="561">
        <f t="shared" si="16"/>
        <v>8.2369655894076521E-2</v>
      </c>
      <c r="J57" s="561">
        <f t="shared" si="16"/>
        <v>3.8594136919325894E-2</v>
      </c>
      <c r="K57" s="561">
        <f t="shared" si="7"/>
        <v>1.0036384112005692E-2</v>
      </c>
      <c r="L57" s="500"/>
      <c r="M57" s="555">
        <v>2036</v>
      </c>
      <c r="N57" s="561">
        <f t="shared" si="8"/>
        <v>1.3043456427593636E-2</v>
      </c>
      <c r="O57" s="565"/>
      <c r="P57" s="561">
        <f t="shared" si="9"/>
        <v>4.2825891581945719E-3</v>
      </c>
      <c r="Q57" s="565"/>
      <c r="R57" s="561">
        <f t="shared" si="17"/>
        <v>1.3800000003431734E-2</v>
      </c>
      <c r="S57" s="561">
        <f t="shared" si="17"/>
        <v>-4.6310206106561225E-3</v>
      </c>
      <c r="T57" s="561">
        <f t="shared" si="17"/>
        <v>5.6683561493975132E-2</v>
      </c>
      <c r="U57" s="561"/>
      <c r="V57" s="561"/>
      <c r="W57" s="561">
        <f t="shared" si="11"/>
        <v>9.0045155706963698E-3</v>
      </c>
      <c r="X57" s="500"/>
      <c r="Y57" s="555">
        <v>2036</v>
      </c>
      <c r="Z57" s="562">
        <f t="shared" si="18"/>
        <v>5.288105757554451E-3</v>
      </c>
      <c r="AA57" s="562">
        <f t="shared" si="18"/>
        <v>5.288105757554229E-3</v>
      </c>
      <c r="AB57" s="562">
        <f t="shared" si="13"/>
        <v>-4.5736516741001765E-5</v>
      </c>
      <c r="AC57" s="562">
        <f t="shared" si="19"/>
        <v>-4.5736516740890742E-5</v>
      </c>
      <c r="AD57" s="562">
        <f t="shared" si="19"/>
        <v>3.6070925203549598E-2</v>
      </c>
      <c r="AE57" s="562">
        <f t="shared" si="19"/>
        <v>-3.2917347342215075E-3</v>
      </c>
      <c r="AF57" s="562">
        <f t="shared" si="19"/>
        <v>8.7305684416312701E-2</v>
      </c>
      <c r="AG57" s="562">
        <f t="shared" si="19"/>
        <v>8.4575734708819628E-2</v>
      </c>
      <c r="AH57" s="562">
        <f t="shared" si="19"/>
        <v>2.9802010368928267E-2</v>
      </c>
      <c r="AI57" s="562">
        <f t="shared" si="15"/>
        <v>1.4896266662243862E-2</v>
      </c>
    </row>
    <row r="58" spans="1:35">
      <c r="A58" s="555">
        <v>2037</v>
      </c>
      <c r="B58" s="561">
        <f t="shared" si="4"/>
        <v>4.4643190765243368E-3</v>
      </c>
      <c r="C58" s="565"/>
      <c r="D58" s="561">
        <f t="shared" si="5"/>
        <v>2.3280089918524816E-3</v>
      </c>
      <c r="E58" s="565"/>
      <c r="F58" s="561">
        <f t="shared" si="16"/>
        <v>1.9725621370879409E-2</v>
      </c>
      <c r="G58" s="561">
        <f t="shared" si="16"/>
        <v>-6.0459390517197953E-4</v>
      </c>
      <c r="H58" s="561">
        <f t="shared" si="16"/>
        <v>6.9425546690018436E-2</v>
      </c>
      <c r="I58" s="561">
        <f t="shared" si="16"/>
        <v>7.0492392852684382E-2</v>
      </c>
      <c r="J58" s="561">
        <f t="shared" si="16"/>
        <v>3.2056080587672175E-2</v>
      </c>
      <c r="K58" s="561">
        <f t="shared" si="7"/>
        <v>9.5194337599040502E-3</v>
      </c>
      <c r="L58" s="500"/>
      <c r="M58" s="555">
        <v>2037</v>
      </c>
      <c r="N58" s="561">
        <f t="shared" si="8"/>
        <v>1.2803568891115891E-2</v>
      </c>
      <c r="O58" s="565"/>
      <c r="P58" s="561">
        <f t="shared" si="9"/>
        <v>4.4946885980106099E-3</v>
      </c>
      <c r="Q58" s="565"/>
      <c r="R58" s="561">
        <f t="shared" si="17"/>
        <v>1.3699999973076915E-2</v>
      </c>
      <c r="S58" s="561">
        <f t="shared" si="17"/>
        <v>-3.9210452237516957E-3</v>
      </c>
      <c r="T58" s="561">
        <f t="shared" si="17"/>
        <v>5.4827318201832176E-2</v>
      </c>
      <c r="U58" s="561"/>
      <c r="V58" s="561"/>
      <c r="W58" s="561">
        <f t="shared" si="11"/>
        <v>9.0160101818193006E-3</v>
      </c>
      <c r="X58" s="500"/>
      <c r="Y58" s="555">
        <v>2037</v>
      </c>
      <c r="Z58" s="562">
        <f t="shared" si="18"/>
        <v>6.3024391357848764E-3</v>
      </c>
      <c r="AA58" s="562">
        <f t="shared" si="18"/>
        <v>6.3024391357846543E-3</v>
      </c>
      <c r="AB58" s="562">
        <f t="shared" si="13"/>
        <v>-8.3999026926551146E-4</v>
      </c>
      <c r="AC58" s="562">
        <f t="shared" si="19"/>
        <v>-8.3999026926540044E-4</v>
      </c>
      <c r="AD58" s="562">
        <f t="shared" si="19"/>
        <v>3.4507389424721646E-2</v>
      </c>
      <c r="AE58" s="562">
        <f t="shared" si="19"/>
        <v>-4.9299821740551586E-3</v>
      </c>
      <c r="AF58" s="562">
        <f t="shared" si="19"/>
        <v>8.2812053873122737E-2</v>
      </c>
      <c r="AG58" s="562">
        <f t="shared" si="19"/>
        <v>7.260657592767239E-2</v>
      </c>
      <c r="AH58" s="562">
        <f t="shared" si="19"/>
        <v>2.5969570937867559E-2</v>
      </c>
      <c r="AI58" s="562">
        <f t="shared" si="15"/>
        <v>1.4516804310071407E-2</v>
      </c>
    </row>
    <row r="59" spans="1:35">
      <c r="A59" s="557">
        <v>2038</v>
      </c>
      <c r="B59" s="566">
        <f t="shared" si="4"/>
        <v>5.3154182531125471E-3</v>
      </c>
      <c r="C59" s="567"/>
      <c r="D59" s="566">
        <f t="shared" si="5"/>
        <v>1.3026079460025652E-3</v>
      </c>
      <c r="E59" s="567"/>
      <c r="F59" s="566">
        <f t="shared" si="16"/>
        <v>1.8538337818893469E-2</v>
      </c>
      <c r="G59" s="566">
        <f t="shared" si="16"/>
        <v>-8.1463964483374784E-4</v>
      </c>
      <c r="H59" s="566">
        <f t="shared" si="16"/>
        <v>6.8002854331010942E-2</v>
      </c>
      <c r="I59" s="566">
        <f t="shared" si="16"/>
        <v>6.165274744463356E-2</v>
      </c>
      <c r="J59" s="566">
        <f t="shared" si="16"/>
        <v>2.7201734852608794E-2</v>
      </c>
      <c r="K59" s="566">
        <f t="shared" si="7"/>
        <v>9.0175419215701158E-3</v>
      </c>
      <c r="L59" s="505"/>
      <c r="M59" s="557">
        <v>2038</v>
      </c>
      <c r="N59" s="566">
        <f t="shared" si="8"/>
        <v>1.2651212224736197E-2</v>
      </c>
      <c r="O59" s="567"/>
      <c r="P59" s="566">
        <f t="shared" si="9"/>
        <v>3.5944690235991672E-3</v>
      </c>
      <c r="Q59" s="567"/>
      <c r="R59" s="566">
        <f t="shared" si="17"/>
        <v>1.3699999996464873E-2</v>
      </c>
      <c r="S59" s="566">
        <f t="shared" si="17"/>
        <v>-4.3243867060702712E-3</v>
      </c>
      <c r="T59" s="566">
        <f t="shared" si="17"/>
        <v>5.3815985241373099E-2</v>
      </c>
      <c r="U59" s="566"/>
      <c r="V59" s="566"/>
      <c r="W59" s="566">
        <f t="shared" si="11"/>
        <v>8.5834084536318134E-3</v>
      </c>
      <c r="X59" s="505"/>
      <c r="Y59" s="557">
        <v>2038</v>
      </c>
      <c r="Z59" s="568">
        <f t="shared" si="18"/>
        <v>7.2504530472830009E-3</v>
      </c>
      <c r="AA59" s="568">
        <f t="shared" si="18"/>
        <v>7.2504530472832229E-3</v>
      </c>
      <c r="AB59" s="568">
        <f t="shared" si="13"/>
        <v>-1.1536885049423518E-3</v>
      </c>
      <c r="AC59" s="568">
        <f t="shared" si="19"/>
        <v>-1.1536885049425738E-3</v>
      </c>
      <c r="AD59" s="568">
        <f t="shared" si="19"/>
        <v>3.3101821795628705E-2</v>
      </c>
      <c r="AE59" s="568">
        <f t="shared" si="19"/>
        <v>-6.0823467847186397E-3</v>
      </c>
      <c r="AF59" s="568">
        <f t="shared" si="19"/>
        <v>7.9073461405946066E-2</v>
      </c>
      <c r="AG59" s="568">
        <f t="shared" si="19"/>
        <v>6.3675831740017008E-2</v>
      </c>
      <c r="AH59" s="568">
        <f t="shared" si="19"/>
        <v>2.2582427662614091E-2</v>
      </c>
      <c r="AI59" s="568">
        <f t="shared" si="15"/>
        <v>1.4345138617866127E-2</v>
      </c>
    </row>
    <row r="60" spans="1:35">
      <c r="A60" s="569"/>
      <c r="B60" s="561">
        <f>AVERAGE(B38:B59)</f>
        <v>5.8436848759053943E-3</v>
      </c>
      <c r="C60" s="561"/>
      <c r="D60" s="561">
        <f t="shared" ref="D60:K60" si="20">AVERAGE(D38:D59)</f>
        <v>1.2466692817186724E-2</v>
      </c>
      <c r="E60" s="561"/>
      <c r="F60" s="561">
        <f t="shared" si="20"/>
        <v>3.2302187099848952E-2</v>
      </c>
      <c r="G60" s="561">
        <f t="shared" si="20"/>
        <v>2.5116016181360623E-3</v>
      </c>
      <c r="H60" s="561">
        <f t="shared" si="20"/>
        <v>0.10800616756620492</v>
      </c>
      <c r="I60" s="561">
        <f t="shared" si="20"/>
        <v>0.42012022791429526</v>
      </c>
      <c r="J60" s="561">
        <f t="shared" si="20"/>
        <v>0.36616261399668143</v>
      </c>
      <c r="K60" s="561">
        <f t="shared" si="20"/>
        <v>1.4809908462946841E-2</v>
      </c>
      <c r="L60" s="500"/>
      <c r="M60" s="500"/>
      <c r="N60" s="561">
        <f>AVERAGE(N38:N59)</f>
        <v>1.8458235331944187E-2</v>
      </c>
      <c r="O60" s="561"/>
      <c r="P60" s="561">
        <f>AVERAGE(P38:P59)</f>
        <v>2.1652751737173261E-2</v>
      </c>
      <c r="Q60" s="561"/>
      <c r="R60" s="561">
        <f>AVERAGE(R38:R59)</f>
        <v>1.3507668237558425E-2</v>
      </c>
      <c r="S60" s="561">
        <f>AVERAGE(S38:S59)</f>
        <v>-3.5042753655120259E-3</v>
      </c>
      <c r="T60" s="561">
        <f>AVERAGE(T38:T59)</f>
        <v>6.9379981936611115E-2</v>
      </c>
      <c r="U60" s="561"/>
      <c r="V60" s="561"/>
      <c r="W60" s="561">
        <f>AVERAGE(W38:W59)</f>
        <v>1.8510924710471131E-2</v>
      </c>
      <c r="X60" s="500"/>
      <c r="Y60" s="500"/>
      <c r="Z60" s="562">
        <f>AVERAGE(Z38:Z59)</f>
        <v>6.7887969875751845E-3</v>
      </c>
      <c r="AA60" s="562">
        <f t="shared" ref="AA60:AI60" si="21">AVERAGE(AA38:AA59)</f>
        <v>8.8095678475072093E-3</v>
      </c>
      <c r="AB60" s="562">
        <f t="shared" si="21"/>
        <v>-3.3466771869183091E-3</v>
      </c>
      <c r="AC60" s="562">
        <f t="shared" si="21"/>
        <v>2.2458223611885285E-2</v>
      </c>
      <c r="AD60" s="562">
        <f t="shared" si="21"/>
        <v>5.3486657114319748E-2</v>
      </c>
      <c r="AE60" s="562">
        <f t="shared" si="21"/>
        <v>9.5099500412620431E-4</v>
      </c>
      <c r="AF60" s="562">
        <f t="shared" si="21"/>
        <v>0.19852709990142478</v>
      </c>
      <c r="AG60" s="562">
        <f>AVERAGE(AG46:AG59)</f>
        <v>0.42371977533665223</v>
      </c>
      <c r="AH60" s="562">
        <f>AVERAGE(AH46:AH59)</f>
        <v>0.379521231292692</v>
      </c>
      <c r="AI60" s="562">
        <f t="shared" si="21"/>
        <v>1.4052401957736311E-2</v>
      </c>
    </row>
    <row r="61" spans="1:35">
      <c r="A61" s="532"/>
      <c r="B61" s="545"/>
      <c r="C61" s="545"/>
      <c r="D61" s="545"/>
      <c r="E61" s="545"/>
      <c r="F61" s="545"/>
      <c r="G61" s="545"/>
      <c r="H61" s="545"/>
      <c r="I61" s="545"/>
      <c r="J61" s="545"/>
      <c r="K61" s="545"/>
    </row>
    <row r="62" spans="1:35">
      <c r="A62" s="532"/>
      <c r="C62" s="545"/>
      <c r="D62" s="545"/>
      <c r="E62" s="545"/>
      <c r="F62" s="545"/>
      <c r="G62" s="545"/>
      <c r="H62" s="545"/>
      <c r="I62" s="545"/>
      <c r="J62" s="545"/>
      <c r="K62" s="545"/>
    </row>
    <row r="63" spans="1:35">
      <c r="A63" s="532"/>
      <c r="B63" s="545"/>
      <c r="C63" s="545"/>
      <c r="D63" s="545"/>
      <c r="E63" s="545"/>
      <c r="F63" s="545"/>
      <c r="G63" s="545"/>
      <c r="H63" s="545"/>
      <c r="I63" s="545"/>
      <c r="J63" s="545"/>
      <c r="K63" s="545"/>
    </row>
    <row r="64" spans="1:35">
      <c r="A64" s="532"/>
      <c r="B64" s="545"/>
      <c r="C64" s="545"/>
      <c r="D64" s="545"/>
      <c r="E64" s="545"/>
      <c r="F64" s="545"/>
      <c r="G64" s="545"/>
      <c r="H64" s="545"/>
      <c r="I64" s="545"/>
      <c r="J64" s="545"/>
      <c r="K64" s="545"/>
    </row>
    <row r="65" spans="1:11">
      <c r="A65" s="532"/>
      <c r="B65" s="545"/>
      <c r="C65" s="545"/>
      <c r="D65" s="545"/>
      <c r="E65" s="545"/>
      <c r="F65" s="545"/>
      <c r="G65" s="545"/>
      <c r="H65" s="545"/>
      <c r="I65" s="545"/>
      <c r="J65" s="545"/>
      <c r="K65" s="545"/>
    </row>
    <row r="66" spans="1:11">
      <c r="A66" s="532"/>
      <c r="B66" s="545"/>
      <c r="C66" s="545"/>
      <c r="D66" s="545"/>
      <c r="E66" s="545"/>
      <c r="F66" s="545"/>
      <c r="G66" s="545"/>
      <c r="H66" s="545"/>
      <c r="I66" s="545"/>
      <c r="J66" s="545"/>
      <c r="K66" s="545"/>
    </row>
    <row r="67" spans="1:11">
      <c r="A67" s="532"/>
      <c r="B67" s="545"/>
      <c r="C67" s="545"/>
      <c r="D67" s="545"/>
      <c r="E67" s="545"/>
      <c r="F67" s="545"/>
      <c r="G67" s="545"/>
      <c r="H67" s="545"/>
      <c r="I67" s="545"/>
      <c r="J67" s="545"/>
      <c r="K67" s="545"/>
    </row>
    <row r="68" spans="1:11">
      <c r="A68" s="532"/>
      <c r="B68" s="545"/>
      <c r="C68" s="545"/>
      <c r="D68" s="545"/>
      <c r="E68" s="545"/>
      <c r="F68" s="545"/>
      <c r="G68" s="545"/>
      <c r="H68" s="545"/>
      <c r="I68" s="545"/>
      <c r="J68" s="545"/>
      <c r="K68" s="545"/>
    </row>
    <row r="69" spans="1:11">
      <c r="A69" s="532"/>
      <c r="B69" s="545"/>
      <c r="C69" s="545"/>
      <c r="D69" s="545"/>
      <c r="E69" s="545"/>
      <c r="F69" s="545"/>
      <c r="G69" s="545"/>
      <c r="H69" s="545"/>
      <c r="I69" s="545"/>
      <c r="J69" s="545"/>
      <c r="K69" s="545"/>
    </row>
    <row r="70" spans="1:11">
      <c r="A70" s="532"/>
      <c r="B70" s="545"/>
      <c r="C70" s="545"/>
      <c r="D70" s="545"/>
      <c r="E70" s="545"/>
      <c r="F70" s="545"/>
      <c r="G70" s="545"/>
      <c r="H70" s="545"/>
      <c r="I70" s="545"/>
      <c r="J70" s="545"/>
      <c r="K70" s="545"/>
    </row>
    <row r="71" spans="1:11">
      <c r="A71" s="532"/>
      <c r="B71" s="545"/>
      <c r="C71" s="545"/>
      <c r="D71" s="545"/>
      <c r="E71" s="545"/>
      <c r="F71" s="545"/>
      <c r="G71" s="545"/>
      <c r="H71" s="545"/>
      <c r="I71" s="545"/>
      <c r="J71" s="545"/>
      <c r="K71" s="545"/>
    </row>
    <row r="72" spans="1:11">
      <c r="A72" s="532"/>
      <c r="B72" s="545"/>
      <c r="C72" s="545"/>
      <c r="D72" s="545"/>
      <c r="E72" s="545"/>
      <c r="F72" s="545"/>
      <c r="G72" s="545"/>
      <c r="H72" s="545"/>
      <c r="I72" s="545"/>
      <c r="J72" s="545"/>
      <c r="K72" s="545"/>
    </row>
    <row r="73" spans="1:11">
      <c r="A73" s="532"/>
      <c r="B73" s="545"/>
      <c r="C73" s="545"/>
      <c r="D73" s="545"/>
      <c r="E73" s="545"/>
      <c r="F73" s="545"/>
      <c r="G73" s="545"/>
      <c r="H73" s="545"/>
      <c r="I73" s="545"/>
      <c r="J73" s="545"/>
      <c r="K73" s="545"/>
    </row>
    <row r="74" spans="1:11">
      <c r="A74" s="532"/>
      <c r="B74" s="546"/>
      <c r="C74" s="546"/>
      <c r="D74" s="546"/>
      <c r="E74" s="546"/>
      <c r="F74" s="546"/>
      <c r="G74" s="546"/>
      <c r="H74" s="546"/>
      <c r="I74" s="546"/>
      <c r="J74" s="546"/>
      <c r="K74" s="546"/>
    </row>
    <row r="75" spans="1:11">
      <c r="A75" s="532"/>
      <c r="B75" s="545"/>
      <c r="C75" s="545"/>
    </row>
    <row r="76" spans="1:11">
      <c r="A76" s="532"/>
      <c r="B76" s="545"/>
      <c r="C76" s="545"/>
    </row>
    <row r="77" spans="1:11">
      <c r="A77" s="532"/>
      <c r="B77" s="545"/>
      <c r="C77" s="545"/>
    </row>
    <row r="78" spans="1:11">
      <c r="A78" s="532"/>
      <c r="B78" s="545"/>
      <c r="C78" s="545"/>
    </row>
    <row r="79" spans="1:11">
      <c r="A79" s="532"/>
      <c r="B79" s="545"/>
      <c r="C79" s="545"/>
    </row>
    <row r="80" spans="1:11">
      <c r="A80" s="532"/>
      <c r="B80" s="545"/>
      <c r="C80" s="545"/>
    </row>
    <row r="81" spans="1:3">
      <c r="A81" s="532"/>
      <c r="B81" s="545"/>
      <c r="C81" s="545"/>
    </row>
    <row r="82" spans="1:3">
      <c r="A82" s="532"/>
      <c r="B82" s="545"/>
      <c r="C82" s="545"/>
    </row>
    <row r="83" spans="1:3">
      <c r="A83" s="532"/>
      <c r="B83" s="545"/>
      <c r="C83" s="545"/>
    </row>
    <row r="84" spans="1:3">
      <c r="A84" s="532"/>
      <c r="B84" s="545"/>
      <c r="C84" s="545"/>
    </row>
    <row r="85" spans="1:3">
      <c r="A85" s="532"/>
      <c r="B85" s="545"/>
      <c r="C85" s="545"/>
    </row>
    <row r="86" spans="1:3">
      <c r="A86" s="532"/>
      <c r="B86" s="545"/>
      <c r="C86" s="545"/>
    </row>
    <row r="87" spans="1:3">
      <c r="A87" s="532"/>
      <c r="B87" s="545"/>
      <c r="C87" s="545"/>
    </row>
    <row r="88" spans="1:3">
      <c r="B88" s="545"/>
      <c r="C88" s="545"/>
    </row>
    <row r="89" spans="1:3">
      <c r="B89" s="545"/>
      <c r="C89" s="545"/>
    </row>
    <row r="90" spans="1:3">
      <c r="B90" s="545"/>
      <c r="C90" s="545"/>
    </row>
    <row r="91" spans="1:3">
      <c r="B91" s="545"/>
      <c r="C91" s="545"/>
    </row>
    <row r="92" spans="1:3">
      <c r="B92" s="545"/>
      <c r="C92" s="545"/>
    </row>
    <row r="93" spans="1:3">
      <c r="B93" s="545"/>
      <c r="C93" s="545"/>
    </row>
    <row r="94" spans="1:3">
      <c r="B94" s="545"/>
      <c r="C94" s="545"/>
    </row>
    <row r="95" spans="1:3">
      <c r="B95" s="545"/>
      <c r="C95" s="545"/>
    </row>
    <row r="96" spans="1:3">
      <c r="B96" s="545"/>
      <c r="C96" s="545"/>
    </row>
    <row r="97" spans="2:3">
      <c r="B97" s="545"/>
      <c r="C97" s="545"/>
    </row>
    <row r="98" spans="2:3">
      <c r="B98" s="545"/>
      <c r="C98" s="545"/>
    </row>
    <row r="99" spans="2:3">
      <c r="B99" s="545"/>
      <c r="C99" s="545"/>
    </row>
    <row r="100" spans="2:3">
      <c r="B100" s="545"/>
      <c r="C100" s="545"/>
    </row>
    <row r="101" spans="2:3">
      <c r="B101" s="545"/>
      <c r="C101" s="545"/>
    </row>
    <row r="102" spans="2:3">
      <c r="B102" s="545"/>
      <c r="C102" s="545"/>
    </row>
    <row r="103" spans="2:3">
      <c r="B103" s="545"/>
      <c r="C103" s="545"/>
    </row>
    <row r="104" spans="2:3">
      <c r="B104" s="545"/>
      <c r="C104" s="545"/>
    </row>
    <row r="105" spans="2:3">
      <c r="B105" s="545"/>
      <c r="C105" s="545"/>
    </row>
    <row r="106" spans="2:3">
      <c r="B106" s="545"/>
      <c r="C106" s="545"/>
    </row>
    <row r="107" spans="2:3">
      <c r="B107" s="545"/>
      <c r="C107" s="545"/>
    </row>
    <row r="108" spans="2:3">
      <c r="B108" s="545"/>
      <c r="C108" s="545"/>
    </row>
    <row r="109" spans="2:3">
      <c r="B109" s="545"/>
      <c r="C109" s="545"/>
    </row>
    <row r="110" spans="2:3">
      <c r="B110" s="545"/>
      <c r="C110" s="545"/>
    </row>
    <row r="111" spans="2:3">
      <c r="B111" s="545"/>
      <c r="C111" s="545"/>
    </row>
    <row r="112" spans="2:3">
      <c r="B112" s="545"/>
      <c r="C112" s="545"/>
    </row>
    <row r="113" spans="2:3">
      <c r="B113" s="545"/>
      <c r="C113" s="545"/>
    </row>
    <row r="114" spans="2:3">
      <c r="B114" s="545"/>
      <c r="C114" s="545"/>
    </row>
    <row r="115" spans="2:3">
      <c r="B115" s="545"/>
      <c r="C115" s="545"/>
    </row>
  </sheetData>
  <mergeCells count="5">
    <mergeCell ref="A5:K5"/>
    <mergeCell ref="M5:W5"/>
    <mergeCell ref="Y5:AI5"/>
    <mergeCell ref="AU37:AU39"/>
    <mergeCell ref="AU40:AU42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91"/>
  <sheetViews>
    <sheetView zoomScaleNormal="100" workbookViewId="0">
      <selection activeCell="A3" sqref="A3"/>
    </sheetView>
  </sheetViews>
  <sheetFormatPr baseColWidth="10" defaultRowHeight="11.25"/>
  <cols>
    <col min="1" max="1" width="12" style="37"/>
    <col min="2" max="2" width="15.83203125" style="37" customWidth="1"/>
    <col min="3" max="3" width="11.5" style="37" customWidth="1"/>
    <col min="4" max="4" width="9.83203125" style="37" bestFit="1" customWidth="1"/>
    <col min="5" max="6" width="10.1640625" style="37" bestFit="1" customWidth="1"/>
    <col min="7" max="7" width="11" style="37" bestFit="1" customWidth="1"/>
    <col min="8" max="8" width="13.1640625" style="37" bestFit="1" customWidth="1"/>
    <col min="9" max="9" width="10.1640625" style="37" bestFit="1" customWidth="1"/>
    <col min="10" max="22" width="12" style="37"/>
    <col min="23" max="23" width="14.33203125" style="37" bestFit="1" customWidth="1"/>
    <col min="24" max="16384" width="12" style="37"/>
  </cols>
  <sheetData>
    <row r="1" spans="1:31" ht="12.75">
      <c r="A1" s="1" t="s">
        <v>386</v>
      </c>
    </row>
    <row r="5" spans="1:31">
      <c r="B5" s="774" t="s">
        <v>387</v>
      </c>
      <c r="C5" s="774"/>
      <c r="D5" s="774"/>
      <c r="G5" s="774" t="s">
        <v>388</v>
      </c>
      <c r="H5" s="774"/>
      <c r="I5" s="774"/>
      <c r="L5" s="774" t="s">
        <v>389</v>
      </c>
      <c r="M5" s="774"/>
      <c r="N5" s="774"/>
      <c r="R5" s="774" t="s">
        <v>390</v>
      </c>
      <c r="S5" s="774"/>
      <c r="T5" s="774"/>
      <c r="W5" s="774" t="s">
        <v>391</v>
      </c>
      <c r="X5" s="774"/>
      <c r="Y5" s="774"/>
      <c r="AC5" s="774" t="s">
        <v>392</v>
      </c>
      <c r="AD5" s="774"/>
      <c r="AE5" s="774"/>
    </row>
    <row r="6" spans="1:31">
      <c r="A6" s="570"/>
      <c r="B6" s="290" t="s">
        <v>393</v>
      </c>
      <c r="C6" s="290" t="s">
        <v>394</v>
      </c>
      <c r="D6" s="290" t="s">
        <v>395</v>
      </c>
      <c r="F6" s="570"/>
      <c r="G6" s="290" t="s">
        <v>393</v>
      </c>
      <c r="H6" s="290" t="s">
        <v>394</v>
      </c>
      <c r="I6" s="290" t="s">
        <v>395</v>
      </c>
      <c r="K6" s="570"/>
      <c r="L6" s="290" t="s">
        <v>393</v>
      </c>
      <c r="M6" s="290" t="s">
        <v>394</v>
      </c>
      <c r="N6" s="290" t="s">
        <v>395</v>
      </c>
      <c r="Q6" s="570"/>
      <c r="R6" s="290" t="s">
        <v>393</v>
      </c>
      <c r="S6" s="290" t="s">
        <v>394</v>
      </c>
      <c r="T6" s="290" t="s">
        <v>395</v>
      </c>
      <c r="V6" s="570"/>
      <c r="W6" s="290" t="s">
        <v>393</v>
      </c>
      <c r="X6" s="290" t="s">
        <v>394</v>
      </c>
      <c r="Y6" s="290" t="s">
        <v>395</v>
      </c>
      <c r="AB6" s="570"/>
      <c r="AC6" s="290" t="s">
        <v>393</v>
      </c>
      <c r="AD6" s="290" t="s">
        <v>394</v>
      </c>
      <c r="AE6" s="290" t="s">
        <v>395</v>
      </c>
    </row>
    <row r="7" spans="1:31">
      <c r="A7" s="571">
        <v>2017</v>
      </c>
      <c r="B7" s="572">
        <v>140883.17402571961</v>
      </c>
      <c r="C7" s="572">
        <v>140883.17402571961</v>
      </c>
      <c r="D7" s="572">
        <v>140883.17402571961</v>
      </c>
      <c r="F7" s="571">
        <v>2017</v>
      </c>
      <c r="G7" s="572">
        <v>133337.88849767038</v>
      </c>
      <c r="H7" s="572">
        <v>133337.88849767038</v>
      </c>
      <c r="I7" s="572">
        <v>133337.88849767038</v>
      </c>
      <c r="K7" s="571">
        <v>2017</v>
      </c>
      <c r="L7" s="572">
        <v>28045.885101696018</v>
      </c>
      <c r="M7" s="572">
        <v>28045.885101696018</v>
      </c>
      <c r="N7" s="572">
        <v>28045.885101696018</v>
      </c>
      <c r="Q7" s="571">
        <v>2017</v>
      </c>
      <c r="R7" s="572">
        <v>0</v>
      </c>
      <c r="S7" s="572">
        <v>0</v>
      </c>
      <c r="T7" s="572">
        <v>0</v>
      </c>
      <c r="V7" s="571">
        <v>2017</v>
      </c>
      <c r="W7" s="572">
        <v>64.968070002246577</v>
      </c>
      <c r="X7" s="572">
        <v>64.968070002246577</v>
      </c>
      <c r="Y7" s="572">
        <v>64.968070002246577</v>
      </c>
      <c r="AB7" s="571">
        <v>2017</v>
      </c>
      <c r="AC7" s="572">
        <v>117.03371407539086</v>
      </c>
      <c r="AD7" s="572">
        <v>116.88329247198484</v>
      </c>
      <c r="AE7" s="572">
        <v>124.15279763040441</v>
      </c>
    </row>
    <row r="8" spans="1:31">
      <c r="A8" s="571">
        <v>2018</v>
      </c>
      <c r="B8" s="572">
        <v>146555.01453420552</v>
      </c>
      <c r="C8" s="572">
        <v>146263.88991535784</v>
      </c>
      <c r="D8" s="572">
        <v>143747.18326518062</v>
      </c>
      <c r="F8" s="571">
        <v>2018</v>
      </c>
      <c r="G8" s="572">
        <v>129030.5423483022</v>
      </c>
      <c r="H8" s="572">
        <v>144265.83744556733</v>
      </c>
      <c r="I8" s="572">
        <v>135716.67446519807</v>
      </c>
      <c r="K8" s="571">
        <v>2018</v>
      </c>
      <c r="L8" s="572">
        <v>30839.290357498005</v>
      </c>
      <c r="M8" s="572">
        <v>28690.940457905705</v>
      </c>
      <c r="N8" s="572">
        <v>30093.798808415537</v>
      </c>
      <c r="Q8" s="571">
        <v>2018</v>
      </c>
      <c r="R8" s="572">
        <v>0</v>
      </c>
      <c r="S8" s="572">
        <v>0</v>
      </c>
      <c r="T8" s="572">
        <v>0</v>
      </c>
      <c r="V8" s="571">
        <v>2018</v>
      </c>
      <c r="W8" s="572">
        <v>64.288350894142667</v>
      </c>
      <c r="X8" s="572">
        <v>67.997393993379731</v>
      </c>
      <c r="Y8" s="572">
        <v>68.752272815084424</v>
      </c>
      <c r="AB8" s="571">
        <v>2018</v>
      </c>
      <c r="AC8" s="572">
        <v>116.21121470624217</v>
      </c>
      <c r="AD8" s="572">
        <v>119.70611447784668</v>
      </c>
      <c r="AE8" s="572">
        <v>131.84592504014685</v>
      </c>
    </row>
    <row r="9" spans="1:31">
      <c r="A9" s="571">
        <v>2019</v>
      </c>
      <c r="B9" s="572">
        <v>149159.78090105543</v>
      </c>
      <c r="C9" s="572">
        <v>148873.88582017281</v>
      </c>
      <c r="D9" s="572">
        <v>145873.53326369627</v>
      </c>
      <c r="F9" s="571">
        <v>2019</v>
      </c>
      <c r="G9" s="572">
        <v>130317.27740371707</v>
      </c>
      <c r="H9" s="572">
        <v>147605.93895241633</v>
      </c>
      <c r="I9" s="572">
        <v>139845.51899489676</v>
      </c>
      <c r="K9" s="571">
        <v>2019</v>
      </c>
      <c r="L9" s="572">
        <v>33563.871124411024</v>
      </c>
      <c r="M9" s="572">
        <v>28937.682546915607</v>
      </c>
      <c r="N9" s="572">
        <v>31870.77493469121</v>
      </c>
      <c r="Q9" s="571">
        <v>2019</v>
      </c>
      <c r="R9" s="572">
        <v>0</v>
      </c>
      <c r="S9" s="572">
        <v>0</v>
      </c>
      <c r="T9" s="572">
        <v>0</v>
      </c>
      <c r="V9" s="571">
        <v>2019</v>
      </c>
      <c r="W9" s="572">
        <v>66.267669524617745</v>
      </c>
      <c r="X9" s="572">
        <v>66.38406988622522</v>
      </c>
      <c r="Y9" s="572">
        <v>70.099196856795658</v>
      </c>
      <c r="AB9" s="571">
        <v>2019</v>
      </c>
      <c r="AC9" s="572">
        <v>117.89523934574183</v>
      </c>
      <c r="AD9" s="572">
        <v>118.15185054706062</v>
      </c>
      <c r="AE9" s="572">
        <v>140.22051447587651</v>
      </c>
    </row>
    <row r="10" spans="1:31">
      <c r="A10" s="571">
        <v>2020</v>
      </c>
      <c r="B10" s="572">
        <v>149538.53871981282</v>
      </c>
      <c r="C10" s="572">
        <v>154559.90299089215</v>
      </c>
      <c r="D10" s="572">
        <v>147902.98114612437</v>
      </c>
      <c r="F10" s="571">
        <v>2020</v>
      </c>
      <c r="G10" s="572">
        <v>126526.65433871484</v>
      </c>
      <c r="H10" s="572">
        <v>156719.14610668432</v>
      </c>
      <c r="I10" s="572">
        <v>143738.04902172429</v>
      </c>
      <c r="K10" s="571">
        <v>2020</v>
      </c>
      <c r="L10" s="572">
        <v>36215.10113108252</v>
      </c>
      <c r="M10" s="572">
        <v>29308.084883783627</v>
      </c>
      <c r="N10" s="572">
        <v>33467.499772742638</v>
      </c>
      <c r="Q10" s="571">
        <v>2020</v>
      </c>
      <c r="R10" s="572">
        <v>0</v>
      </c>
      <c r="S10" s="572">
        <v>0</v>
      </c>
      <c r="T10" s="572">
        <v>0</v>
      </c>
      <c r="V10" s="571">
        <v>2020</v>
      </c>
      <c r="W10" s="572">
        <v>67.445746544255513</v>
      </c>
      <c r="X10" s="572">
        <v>68.559806383094426</v>
      </c>
      <c r="Y10" s="572">
        <v>73.28332508640456</v>
      </c>
      <c r="AB10" s="571">
        <v>2020</v>
      </c>
      <c r="AC10" s="572">
        <v>163.81378847910545</v>
      </c>
      <c r="AD10" s="572">
        <v>122.70211020544855</v>
      </c>
      <c r="AE10" s="572">
        <v>151.21840240727551</v>
      </c>
    </row>
    <row r="11" spans="1:31">
      <c r="A11" s="571">
        <v>2021</v>
      </c>
      <c r="B11" s="572">
        <v>151568.76328278196</v>
      </c>
      <c r="C11" s="572">
        <v>157417.81824531525</v>
      </c>
      <c r="D11" s="572">
        <v>149813.61792350869</v>
      </c>
      <c r="F11" s="571">
        <v>2021</v>
      </c>
      <c r="G11" s="572">
        <v>127677.08093046765</v>
      </c>
      <c r="H11" s="572">
        <v>160884.20294894281</v>
      </c>
      <c r="I11" s="572">
        <v>146755.53902155394</v>
      </c>
      <c r="K11" s="571">
        <v>2021</v>
      </c>
      <c r="L11" s="572">
        <v>38769.562005597014</v>
      </c>
      <c r="M11" s="572">
        <v>29589.442499208013</v>
      </c>
      <c r="N11" s="572">
        <v>34861.755726618743</v>
      </c>
      <c r="Q11" s="571">
        <v>2021</v>
      </c>
      <c r="R11" s="572">
        <v>0</v>
      </c>
      <c r="S11" s="572">
        <v>0</v>
      </c>
      <c r="T11" s="572">
        <v>0</v>
      </c>
      <c r="V11" s="571">
        <v>2021</v>
      </c>
      <c r="W11" s="572">
        <v>71.16327233745686</v>
      </c>
      <c r="X11" s="572">
        <v>67.662106691108534</v>
      </c>
      <c r="Y11" s="572">
        <v>75.500864776504727</v>
      </c>
      <c r="AB11" s="571">
        <v>2021</v>
      </c>
      <c r="AC11" s="572">
        <v>220.78015356089605</v>
      </c>
      <c r="AD11" s="572">
        <v>123.39089911725267</v>
      </c>
      <c r="AE11" s="572">
        <v>166.64929658509294</v>
      </c>
    </row>
    <row r="12" spans="1:31">
      <c r="A12" s="571">
        <v>2022</v>
      </c>
      <c r="B12" s="572">
        <v>151460.77656447538</v>
      </c>
      <c r="C12" s="572">
        <v>163608.53112666716</v>
      </c>
      <c r="D12" s="572">
        <v>151737.5517276348</v>
      </c>
      <c r="F12" s="571">
        <v>2022</v>
      </c>
      <c r="G12" s="572">
        <v>120477.48608087035</v>
      </c>
      <c r="H12" s="572">
        <v>171616.99580397503</v>
      </c>
      <c r="I12" s="572">
        <v>148627.05935763693</v>
      </c>
      <c r="K12" s="571">
        <v>2022</v>
      </c>
      <c r="L12" s="572">
        <v>41291.386582243926</v>
      </c>
      <c r="M12" s="572">
        <v>29985.941026683544</v>
      </c>
      <c r="N12" s="572">
        <v>36237.310014931376</v>
      </c>
      <c r="Q12" s="571">
        <v>2022</v>
      </c>
      <c r="R12" s="572">
        <v>0</v>
      </c>
      <c r="S12" s="572">
        <v>0</v>
      </c>
      <c r="T12" s="572">
        <v>0</v>
      </c>
      <c r="V12" s="571">
        <v>2022</v>
      </c>
      <c r="W12" s="572">
        <v>70.938420613911816</v>
      </c>
      <c r="X12" s="572">
        <v>70.630789622306452</v>
      </c>
      <c r="Y12" s="572">
        <v>76.973408392302716</v>
      </c>
      <c r="AB12" s="571">
        <v>2022</v>
      </c>
      <c r="AC12" s="572">
        <v>442.41635055633924</v>
      </c>
      <c r="AD12" s="572">
        <v>149.7587770934966</v>
      </c>
      <c r="AE12" s="572">
        <v>222.88288904848881</v>
      </c>
    </row>
    <row r="13" spans="1:31">
      <c r="A13" s="571">
        <v>2023</v>
      </c>
      <c r="B13" s="572">
        <v>153248.95185265029</v>
      </c>
      <c r="C13" s="572">
        <v>166500.45631744349</v>
      </c>
      <c r="D13" s="572">
        <v>153477.8478584417</v>
      </c>
      <c r="F13" s="571">
        <v>2023</v>
      </c>
      <c r="G13" s="572">
        <v>119127.73250619895</v>
      </c>
      <c r="H13" s="572">
        <v>173708.52171239065</v>
      </c>
      <c r="I13" s="572">
        <v>150132.6563834243</v>
      </c>
      <c r="K13" s="571">
        <v>2023</v>
      </c>
      <c r="L13" s="572">
        <v>43829.055250193866</v>
      </c>
      <c r="M13" s="572">
        <v>30432.731549930944</v>
      </c>
      <c r="N13" s="572">
        <v>37488.207847945378</v>
      </c>
      <c r="Q13" s="571">
        <v>2023</v>
      </c>
      <c r="R13" s="572">
        <v>0</v>
      </c>
      <c r="S13" s="572">
        <v>0</v>
      </c>
      <c r="T13" s="572">
        <v>0</v>
      </c>
      <c r="V13" s="571">
        <v>2023</v>
      </c>
      <c r="W13" s="572">
        <v>73.252544174159013</v>
      </c>
      <c r="X13" s="572">
        <v>69.997988273983822</v>
      </c>
      <c r="Y13" s="572">
        <v>78.09427466700123</v>
      </c>
      <c r="AB13" s="571">
        <v>2023</v>
      </c>
      <c r="AC13" s="572">
        <v>691.28770976647991</v>
      </c>
      <c r="AD13" s="572">
        <v>176.41950423358071</v>
      </c>
      <c r="AE13" s="572">
        <v>286.13838145502223</v>
      </c>
    </row>
    <row r="14" spans="1:31">
      <c r="A14" s="571">
        <v>2024</v>
      </c>
      <c r="B14" s="572">
        <v>154774.6885992483</v>
      </c>
      <c r="C14" s="572">
        <v>169453.80565470638</v>
      </c>
      <c r="D14" s="572">
        <v>154963.18165101827</v>
      </c>
      <c r="F14" s="571">
        <v>2024</v>
      </c>
      <c r="G14" s="572">
        <v>118040.62068551568</v>
      </c>
      <c r="H14" s="572">
        <v>176324.82966764065</v>
      </c>
      <c r="I14" s="572">
        <v>151851.86680752374</v>
      </c>
      <c r="K14" s="571">
        <v>2024</v>
      </c>
      <c r="L14" s="572">
        <v>46476.386960444994</v>
      </c>
      <c r="M14" s="572">
        <v>30898.352342822483</v>
      </c>
      <c r="N14" s="572">
        <v>38797.279922339862</v>
      </c>
      <c r="Q14" s="571">
        <v>2024</v>
      </c>
      <c r="R14" s="572">
        <v>126.24178624948814</v>
      </c>
      <c r="S14" s="572">
        <v>0</v>
      </c>
      <c r="T14" s="572">
        <v>163.86640499339038</v>
      </c>
      <c r="V14" s="571">
        <v>2024</v>
      </c>
      <c r="W14" s="572">
        <v>77.909482161497309</v>
      </c>
      <c r="X14" s="572">
        <v>69.63647145365961</v>
      </c>
      <c r="Y14" s="572">
        <v>81.108455141959624</v>
      </c>
      <c r="AB14" s="571">
        <v>2024</v>
      </c>
      <c r="AC14" s="572">
        <v>938.74873939351505</v>
      </c>
      <c r="AD14" s="572">
        <v>201.90124373064106</v>
      </c>
      <c r="AE14" s="572">
        <v>346.69494471878244</v>
      </c>
    </row>
    <row r="15" spans="1:31">
      <c r="A15" s="571">
        <v>2025</v>
      </c>
      <c r="B15" s="572">
        <v>155253.45359331928</v>
      </c>
      <c r="C15" s="572">
        <v>172329.17195981101</v>
      </c>
      <c r="D15" s="572">
        <v>155751.58971445262</v>
      </c>
      <c r="F15" s="571">
        <v>2025</v>
      </c>
      <c r="G15" s="572">
        <v>114618.97391482316</v>
      </c>
      <c r="H15" s="572">
        <v>179184.40721924676</v>
      </c>
      <c r="I15" s="572">
        <v>153039.22679926828</v>
      </c>
      <c r="K15" s="571">
        <v>2025</v>
      </c>
      <c r="L15" s="572">
        <v>49264.678008880815</v>
      </c>
      <c r="M15" s="572">
        <v>31306.210593533233</v>
      </c>
      <c r="N15" s="572">
        <v>39555.498637589961</v>
      </c>
      <c r="Q15" s="571">
        <v>2025</v>
      </c>
      <c r="R15" s="572">
        <v>363.0284828074935</v>
      </c>
      <c r="S15" s="572">
        <v>0</v>
      </c>
      <c r="T15" s="572">
        <v>469.31045727254082</v>
      </c>
      <c r="V15" s="571">
        <v>2025</v>
      </c>
      <c r="W15" s="572">
        <v>81.694677690664392</v>
      </c>
      <c r="X15" s="572">
        <v>69.414852691026965</v>
      </c>
      <c r="Y15" s="572">
        <v>84.043708732424193</v>
      </c>
      <c r="AB15" s="571">
        <v>2025</v>
      </c>
      <c r="AC15" s="572">
        <v>1150.9147034083235</v>
      </c>
      <c r="AD15" s="572">
        <v>223.45914692434869</v>
      </c>
      <c r="AE15" s="572">
        <v>394.16907795693595</v>
      </c>
    </row>
    <row r="16" spans="1:31">
      <c r="A16" s="571">
        <v>2026</v>
      </c>
      <c r="B16" s="572">
        <v>156480.08310014702</v>
      </c>
      <c r="C16" s="572">
        <v>175451.58641623778</v>
      </c>
      <c r="D16" s="572">
        <v>156976.20790591394</v>
      </c>
      <c r="F16" s="571">
        <v>2026</v>
      </c>
      <c r="G16" s="572">
        <v>115209.84490866156</v>
      </c>
      <c r="H16" s="572">
        <v>182364.86967232561</v>
      </c>
      <c r="I16" s="572">
        <v>155753.85573603251</v>
      </c>
      <c r="K16" s="571">
        <v>2026</v>
      </c>
      <c r="L16" s="572">
        <v>52176.834043913834</v>
      </c>
      <c r="M16" s="572">
        <v>31775.80375158451</v>
      </c>
      <c r="N16" s="572">
        <v>41155.360399693702</v>
      </c>
      <c r="Q16" s="571">
        <v>2026</v>
      </c>
      <c r="R16" s="572">
        <v>766.02807920071155</v>
      </c>
      <c r="S16" s="572">
        <v>0</v>
      </c>
      <c r="T16" s="572">
        <v>968.51178344220989</v>
      </c>
      <c r="V16" s="571">
        <v>2026</v>
      </c>
      <c r="W16" s="572">
        <v>88.564271443685129</v>
      </c>
      <c r="X16" s="572">
        <v>69.363205676621448</v>
      </c>
      <c r="Y16" s="572">
        <v>89.797198805117546</v>
      </c>
      <c r="AB16" s="571">
        <v>2026</v>
      </c>
      <c r="AC16" s="572">
        <v>1334.7872668401476</v>
      </c>
      <c r="AD16" s="572">
        <v>241.15631706448221</v>
      </c>
      <c r="AE16" s="572">
        <v>432.39847422625445</v>
      </c>
    </row>
    <row r="17" spans="1:31">
      <c r="A17" s="571">
        <v>2027</v>
      </c>
      <c r="B17" s="572">
        <v>157560.52224728811</v>
      </c>
      <c r="C17" s="572">
        <v>178434.77578009505</v>
      </c>
      <c r="D17" s="572">
        <v>157684.82245932074</v>
      </c>
      <c r="F17" s="571">
        <v>2027</v>
      </c>
      <c r="G17" s="572">
        <v>116060.76440347386</v>
      </c>
      <c r="H17" s="572">
        <v>185512.98121741926</v>
      </c>
      <c r="I17" s="572">
        <v>158456.23647995968</v>
      </c>
      <c r="K17" s="571">
        <v>2027</v>
      </c>
      <c r="L17" s="572">
        <v>55155.427039923219</v>
      </c>
      <c r="M17" s="572">
        <v>32217.487424082632</v>
      </c>
      <c r="N17" s="572">
        <v>42722.189396877715</v>
      </c>
      <c r="Q17" s="571">
        <v>2027</v>
      </c>
      <c r="R17" s="572">
        <v>1337.5265076504875</v>
      </c>
      <c r="S17" s="572">
        <v>0</v>
      </c>
      <c r="T17" s="572">
        <v>1654.0599199801113</v>
      </c>
      <c r="V17" s="571">
        <v>2027</v>
      </c>
      <c r="W17" s="572">
        <v>95.433675970774573</v>
      </c>
      <c r="X17" s="572">
        <v>69.360799842999683</v>
      </c>
      <c r="Y17" s="572">
        <v>97.056666608205063</v>
      </c>
      <c r="AB17" s="571">
        <v>2027</v>
      </c>
      <c r="AC17" s="572">
        <v>1522.9062816095741</v>
      </c>
      <c r="AD17" s="572">
        <v>257.56304001714591</v>
      </c>
      <c r="AE17" s="572">
        <v>468.41751716424466</v>
      </c>
    </row>
    <row r="18" spans="1:31">
      <c r="A18" s="571">
        <v>2028</v>
      </c>
      <c r="B18" s="572">
        <v>158172.96244738859</v>
      </c>
      <c r="C18" s="572">
        <v>181471.91447651264</v>
      </c>
      <c r="D18" s="572">
        <v>157982.42758408352</v>
      </c>
      <c r="F18" s="571">
        <v>2028</v>
      </c>
      <c r="G18" s="572">
        <v>116924.70254958326</v>
      </c>
      <c r="H18" s="572">
        <v>188349.60234306433</v>
      </c>
      <c r="I18" s="572">
        <v>160963.86915978673</v>
      </c>
      <c r="K18" s="571">
        <v>2028</v>
      </c>
      <c r="L18" s="572">
        <v>58165.943280632971</v>
      </c>
      <c r="M18" s="572">
        <v>32684.640991433727</v>
      </c>
      <c r="N18" s="572">
        <v>44293.593622156593</v>
      </c>
      <c r="Q18" s="571">
        <v>2028</v>
      </c>
      <c r="R18" s="572">
        <v>2016.8529768652597</v>
      </c>
      <c r="S18" s="572">
        <v>0</v>
      </c>
      <c r="T18" s="572">
        <v>2443.8976337422723</v>
      </c>
      <c r="V18" s="571">
        <v>2028</v>
      </c>
      <c r="W18" s="572">
        <v>103.99981103204925</v>
      </c>
      <c r="X18" s="572">
        <v>69.310394657373052</v>
      </c>
      <c r="Y18" s="572">
        <v>106.17255670514245</v>
      </c>
      <c r="AB18" s="571">
        <v>2028</v>
      </c>
      <c r="AC18" s="572">
        <v>1722.0315254872792</v>
      </c>
      <c r="AD18" s="572">
        <v>274.3282426437238</v>
      </c>
      <c r="AE18" s="572">
        <v>506.09955956433583</v>
      </c>
    </row>
    <row r="19" spans="1:31">
      <c r="A19" s="571">
        <v>2029</v>
      </c>
      <c r="B19" s="572">
        <v>158402.86290596219</v>
      </c>
      <c r="C19" s="572">
        <v>184444.75355583805</v>
      </c>
      <c r="D19" s="572">
        <v>157877.20305325327</v>
      </c>
      <c r="F19" s="571">
        <v>2029</v>
      </c>
      <c r="G19" s="572">
        <v>117736.16755458475</v>
      </c>
      <c r="H19" s="572">
        <v>191032.32360012463</v>
      </c>
      <c r="I19" s="572">
        <v>163165.00428640572</v>
      </c>
      <c r="K19" s="571">
        <v>2029</v>
      </c>
      <c r="L19" s="572">
        <v>61191.838606271216</v>
      </c>
      <c r="M19" s="572">
        <v>33155.299821972832</v>
      </c>
      <c r="N19" s="572">
        <v>45816.534428316787</v>
      </c>
      <c r="Q19" s="571">
        <v>2029</v>
      </c>
      <c r="R19" s="572">
        <v>2704.8211381890942</v>
      </c>
      <c r="S19" s="572">
        <v>0</v>
      </c>
      <c r="T19" s="572">
        <v>3217.7335467435641</v>
      </c>
      <c r="V19" s="571">
        <v>2029</v>
      </c>
      <c r="W19" s="572">
        <v>114.07426716702003</v>
      </c>
      <c r="X19" s="572">
        <v>69.265541575343192</v>
      </c>
      <c r="Y19" s="572">
        <v>117.0052302800608</v>
      </c>
      <c r="AB19" s="571">
        <v>2029</v>
      </c>
      <c r="AC19" s="572">
        <v>1933.7659345137392</v>
      </c>
      <c r="AD19" s="572">
        <v>291.34684914879455</v>
      </c>
      <c r="AE19" s="572">
        <v>545.63309685188392</v>
      </c>
    </row>
    <row r="20" spans="1:31">
      <c r="A20" s="571">
        <v>2030</v>
      </c>
      <c r="B20" s="572">
        <v>158422.88183904148</v>
      </c>
      <c r="C20" s="572">
        <v>187372.30912902436</v>
      </c>
      <c r="D20" s="572">
        <v>157582.62403806488</v>
      </c>
      <c r="F20" s="571">
        <v>2030</v>
      </c>
      <c r="G20" s="572">
        <v>118494.01207538221</v>
      </c>
      <c r="H20" s="572">
        <v>193395.93560546293</v>
      </c>
      <c r="I20" s="572">
        <v>165095.11877970962</v>
      </c>
      <c r="K20" s="571">
        <v>2030</v>
      </c>
      <c r="L20" s="572">
        <v>64227.370865169927</v>
      </c>
      <c r="M20" s="572">
        <v>33626.105079877649</v>
      </c>
      <c r="N20" s="572">
        <v>47308.874335145352</v>
      </c>
      <c r="Q20" s="571">
        <v>2030</v>
      </c>
      <c r="R20" s="572">
        <v>3322.307819049418</v>
      </c>
      <c r="S20" s="572">
        <v>0</v>
      </c>
      <c r="T20" s="572">
        <v>3888.7826035716062</v>
      </c>
      <c r="V20" s="571">
        <v>2030</v>
      </c>
      <c r="W20" s="572">
        <v>125.11915377323962</v>
      </c>
      <c r="X20" s="572">
        <v>69.166370718316983</v>
      </c>
      <c r="Y20" s="572">
        <v>129.01737642339307</v>
      </c>
      <c r="AB20" s="571">
        <v>2030</v>
      </c>
      <c r="AC20" s="572">
        <v>2158.5131006311576</v>
      </c>
      <c r="AD20" s="572">
        <v>308.78729521646801</v>
      </c>
      <c r="AE20" s="572">
        <v>587.1702700712417</v>
      </c>
    </row>
    <row r="21" spans="1:31">
      <c r="A21" s="571">
        <v>2031</v>
      </c>
      <c r="B21" s="572">
        <v>158434.17945032346</v>
      </c>
      <c r="C21" s="572">
        <v>190259.33122809065</v>
      </c>
      <c r="D21" s="572">
        <v>157282.18529331469</v>
      </c>
      <c r="F21" s="571">
        <v>2031</v>
      </c>
      <c r="G21" s="572">
        <v>119239.57078966778</v>
      </c>
      <c r="H21" s="572">
        <v>195673.02567535816</v>
      </c>
      <c r="I21" s="572">
        <v>166857.43650146641</v>
      </c>
      <c r="K21" s="571">
        <v>2031</v>
      </c>
      <c r="L21" s="572">
        <v>67286.397083928532</v>
      </c>
      <c r="M21" s="572">
        <v>34100.23316139383</v>
      </c>
      <c r="N21" s="572">
        <v>48764.070769533384</v>
      </c>
      <c r="Q21" s="571">
        <v>2031</v>
      </c>
      <c r="R21" s="572">
        <v>3839.3115657325761</v>
      </c>
      <c r="S21" s="572">
        <v>0</v>
      </c>
      <c r="T21" s="572">
        <v>4431.8780914875942</v>
      </c>
      <c r="V21" s="571">
        <v>2031</v>
      </c>
      <c r="W21" s="572">
        <v>136.41200255874318</v>
      </c>
      <c r="X21" s="572">
        <v>69.089560514723772</v>
      </c>
      <c r="Y21" s="572">
        <v>141.40885647050908</v>
      </c>
      <c r="AB21" s="571">
        <v>2031</v>
      </c>
      <c r="AC21" s="572">
        <v>2393.5733918841638</v>
      </c>
      <c r="AD21" s="572">
        <v>326.52234894239473</v>
      </c>
      <c r="AE21" s="572">
        <v>630.18748457825905</v>
      </c>
    </row>
    <row r="22" spans="1:31">
      <c r="A22" s="571">
        <v>2032</v>
      </c>
      <c r="B22" s="572">
        <v>158555.30371399174</v>
      </c>
      <c r="C22" s="572">
        <v>193032.78197079489</v>
      </c>
      <c r="D22" s="572">
        <v>157076.10098481318</v>
      </c>
      <c r="F22" s="571">
        <v>2032</v>
      </c>
      <c r="G22" s="572">
        <v>119863.28354842853</v>
      </c>
      <c r="H22" s="572">
        <v>197686.4181053802</v>
      </c>
      <c r="I22" s="572">
        <v>168265.91240269082</v>
      </c>
      <c r="K22" s="571">
        <v>2032</v>
      </c>
      <c r="L22" s="572">
        <v>70320.743342377958</v>
      </c>
      <c r="M22" s="572">
        <v>34557.176285884576</v>
      </c>
      <c r="N22" s="572">
        <v>50141.656465976615</v>
      </c>
      <c r="Q22" s="571">
        <v>2032</v>
      </c>
      <c r="R22" s="572">
        <v>4257.1189391342878</v>
      </c>
      <c r="S22" s="572">
        <v>0</v>
      </c>
      <c r="T22" s="572">
        <v>4856.5729967204379</v>
      </c>
      <c r="V22" s="571">
        <v>2032</v>
      </c>
      <c r="W22" s="572">
        <v>147.304484364286</v>
      </c>
      <c r="X22" s="572">
        <v>68.974623148840948</v>
      </c>
      <c r="Y22" s="572">
        <v>153.42442373918843</v>
      </c>
      <c r="AB22" s="571">
        <v>2032</v>
      </c>
      <c r="AC22" s="572">
        <v>2644.5591839831727</v>
      </c>
      <c r="AD22" s="572">
        <v>344.81280494533024</v>
      </c>
      <c r="AE22" s="572">
        <v>675.96440662270084</v>
      </c>
    </row>
    <row r="23" spans="1:31">
      <c r="A23" s="571">
        <v>2033</v>
      </c>
      <c r="B23" s="572">
        <v>158827.96383280386</v>
      </c>
      <c r="C23" s="572">
        <v>195818.89384862667</v>
      </c>
      <c r="D23" s="572">
        <v>157037.28441422907</v>
      </c>
      <c r="F23" s="571">
        <v>2033</v>
      </c>
      <c r="G23" s="572">
        <v>120266.45055683708</v>
      </c>
      <c r="H23" s="572">
        <v>199342.523034846</v>
      </c>
      <c r="I23" s="572">
        <v>169236.28864198364</v>
      </c>
      <c r="K23" s="571">
        <v>2033</v>
      </c>
      <c r="L23" s="572">
        <v>73307.612790749859</v>
      </c>
      <c r="M23" s="572">
        <v>35047.888189270314</v>
      </c>
      <c r="N23" s="572">
        <v>51442.928571152093</v>
      </c>
      <c r="Q23" s="571">
        <v>2033</v>
      </c>
      <c r="R23" s="572">
        <v>4590.084962964952</v>
      </c>
      <c r="S23" s="572">
        <v>0</v>
      </c>
      <c r="T23" s="572">
        <v>5187.4914512249379</v>
      </c>
      <c r="V23" s="571">
        <v>2033</v>
      </c>
      <c r="W23" s="572">
        <v>157.43019925908624</v>
      </c>
      <c r="X23" s="572">
        <v>68.792144822044776</v>
      </c>
      <c r="Y23" s="572">
        <v>164.67762310056224</v>
      </c>
      <c r="AB23" s="571">
        <v>2033</v>
      </c>
      <c r="AC23" s="572">
        <v>2915.311123083919</v>
      </c>
      <c r="AD23" s="572">
        <v>364.38600666674819</v>
      </c>
      <c r="AE23" s="572">
        <v>725.99155288818713</v>
      </c>
    </row>
    <row r="24" spans="1:31">
      <c r="A24" s="571">
        <v>2034</v>
      </c>
      <c r="B24" s="572">
        <v>159268.42977249759</v>
      </c>
      <c r="C24" s="572">
        <v>198533.0843470266</v>
      </c>
      <c r="D24" s="572">
        <v>157141.77540222029</v>
      </c>
      <c r="F24" s="571">
        <v>2034</v>
      </c>
      <c r="G24" s="572">
        <v>120438.18015223389</v>
      </c>
      <c r="H24" s="572">
        <v>200636.86977578484</v>
      </c>
      <c r="I24" s="572">
        <v>169742.98053946337</v>
      </c>
      <c r="K24" s="571">
        <v>2034</v>
      </c>
      <c r="L24" s="572">
        <v>76230.986387627796</v>
      </c>
      <c r="M24" s="572">
        <v>35542.063413100848</v>
      </c>
      <c r="N24" s="572">
        <v>52637.27803134446</v>
      </c>
      <c r="Q24" s="571">
        <v>2034</v>
      </c>
      <c r="R24" s="572">
        <v>4855.8914947437615</v>
      </c>
      <c r="S24" s="572">
        <v>0</v>
      </c>
      <c r="T24" s="572">
        <v>5448.3110963816953</v>
      </c>
      <c r="V24" s="571">
        <v>2034</v>
      </c>
      <c r="W24" s="572">
        <v>166.73765908374321</v>
      </c>
      <c r="X24" s="572">
        <v>68.536375696975469</v>
      </c>
      <c r="Y24" s="572">
        <v>175.06593500653321</v>
      </c>
      <c r="AB24" s="571">
        <v>2034</v>
      </c>
      <c r="AC24" s="572">
        <v>3205.5109696171176</v>
      </c>
      <c r="AD24" s="572">
        <v>385.1909520144315</v>
      </c>
      <c r="AE24" s="572">
        <v>780.66296386286024</v>
      </c>
    </row>
    <row r="25" spans="1:31">
      <c r="A25" s="571">
        <v>2035</v>
      </c>
      <c r="B25" s="572">
        <v>159651.40438552003</v>
      </c>
      <c r="C25" s="572">
        <v>201190.97729379282</v>
      </c>
      <c r="D25" s="572">
        <v>156672.21625199445</v>
      </c>
      <c r="F25" s="571">
        <v>2035</v>
      </c>
      <c r="G25" s="572">
        <v>118508.54072498197</v>
      </c>
      <c r="H25" s="572">
        <v>201598.67373442437</v>
      </c>
      <c r="I25" s="572">
        <v>166586.94765448902</v>
      </c>
      <c r="K25" s="571">
        <v>2035</v>
      </c>
      <c r="L25" s="572">
        <v>79104.593142788333</v>
      </c>
      <c r="M25" s="572">
        <v>36036.098092779881</v>
      </c>
      <c r="N25" s="572">
        <v>52913.187187290336</v>
      </c>
      <c r="Q25" s="571">
        <v>2035</v>
      </c>
      <c r="R25" s="572">
        <v>4978.5690988559518</v>
      </c>
      <c r="S25" s="572">
        <v>0</v>
      </c>
      <c r="T25" s="572">
        <v>5646.1500968051951</v>
      </c>
      <c r="V25" s="571">
        <v>2035</v>
      </c>
      <c r="W25" s="572">
        <v>174.02060681247696</v>
      </c>
      <c r="X25" s="572">
        <v>68.214017678630711</v>
      </c>
      <c r="Y25" s="572">
        <v>183.52987977761006</v>
      </c>
      <c r="AB25" s="571">
        <v>2035</v>
      </c>
      <c r="AC25" s="572">
        <v>3499.8652453066493</v>
      </c>
      <c r="AD25" s="572">
        <v>407.31640237490041</v>
      </c>
      <c r="AE25" s="572">
        <v>837.61960446007174</v>
      </c>
    </row>
    <row r="26" spans="1:31">
      <c r="A26" s="571">
        <v>2036</v>
      </c>
      <c r="B26" s="572">
        <v>160495.65789625273</v>
      </c>
      <c r="C26" s="572">
        <v>203815.20303974935</v>
      </c>
      <c r="D26" s="572">
        <v>157188.29291998438</v>
      </c>
      <c r="F26" s="571">
        <v>2036</v>
      </c>
      <c r="G26" s="572">
        <v>118503.12055712515</v>
      </c>
      <c r="H26" s="572">
        <v>202462.03802886582</v>
      </c>
      <c r="I26" s="572">
        <v>167147.19668092101</v>
      </c>
      <c r="K26" s="571">
        <v>2036</v>
      </c>
      <c r="L26" s="572">
        <v>81957.969005299077</v>
      </c>
      <c r="M26" s="572">
        <v>36533.396246583899</v>
      </c>
      <c r="N26" s="572">
        <v>54022.974404217464</v>
      </c>
      <c r="Q26" s="571">
        <v>2036</v>
      </c>
      <c r="R26" s="572">
        <v>5126.9404667624822</v>
      </c>
      <c r="S26" s="572">
        <v>0</v>
      </c>
      <c r="T26" s="572">
        <v>5864.0583867083606</v>
      </c>
      <c r="V26" s="571">
        <v>2036</v>
      </c>
      <c r="W26" s="572">
        <v>182.12853624716246</v>
      </c>
      <c r="X26" s="572">
        <v>67.898117156825307</v>
      </c>
      <c r="Y26" s="572">
        <v>192.27215470188113</v>
      </c>
      <c r="AB26" s="571">
        <v>2036</v>
      </c>
      <c r="AC26" s="572">
        <v>3805.4233759130125</v>
      </c>
      <c r="AD26" s="572">
        <v>430.40454671642277</v>
      </c>
      <c r="AE26" s="572">
        <v>897.1152208947982</v>
      </c>
    </row>
    <row r="27" spans="1:31">
      <c r="A27" s="571">
        <v>2037</v>
      </c>
      <c r="B27" s="572">
        <v>161507.17201170159</v>
      </c>
      <c r="C27" s="572">
        <v>206424.76503292558</v>
      </c>
      <c r="D27" s="572">
        <v>157868.74367227661</v>
      </c>
      <c r="F27" s="571">
        <v>2037</v>
      </c>
      <c r="G27" s="572">
        <v>118403.57908897958</v>
      </c>
      <c r="H27" s="572">
        <v>203372.04184272414</v>
      </c>
      <c r="I27" s="572">
        <v>167536.31685775711</v>
      </c>
      <c r="K27" s="571">
        <v>2037</v>
      </c>
      <c r="L27" s="572">
        <v>84786.124558224197</v>
      </c>
      <c r="M27" s="572">
        <v>37033.903774178514</v>
      </c>
      <c r="N27" s="572">
        <v>55088.611142643771</v>
      </c>
      <c r="Q27" s="571">
        <v>2037</v>
      </c>
      <c r="R27" s="572">
        <v>5260.0849109082947</v>
      </c>
      <c r="S27" s="572">
        <v>0</v>
      </c>
      <c r="T27" s="572">
        <v>6052.0371149234998</v>
      </c>
      <c r="V27" s="571">
        <v>2037</v>
      </c>
      <c r="W27" s="572">
        <v>189.53863624701557</v>
      </c>
      <c r="X27" s="572">
        <v>67.631885568845803</v>
      </c>
      <c r="Y27" s="572">
        <v>200.35806846965147</v>
      </c>
      <c r="AB27" s="571">
        <v>2037</v>
      </c>
      <c r="AC27" s="572">
        <v>4120.5583015291613</v>
      </c>
      <c r="AD27" s="572">
        <v>454.00247375475942</v>
      </c>
      <c r="AE27" s="572">
        <v>959.39793554935659</v>
      </c>
    </row>
    <row r="28" spans="1:31">
      <c r="A28" s="571">
        <v>2038</v>
      </c>
      <c r="B28" s="572">
        <v>162678.1721791719</v>
      </c>
      <c r="C28" s="572">
        <v>209036.28854379844</v>
      </c>
      <c r="D28" s="572">
        <v>158685.33048665937</v>
      </c>
      <c r="F28" s="571">
        <v>2038</v>
      </c>
      <c r="G28" s="572">
        <v>118266.97824084057</v>
      </c>
      <c r="H28" s="572">
        <v>204103.0563473939</v>
      </c>
      <c r="I28" s="572">
        <v>167754.55099534002</v>
      </c>
      <c r="K28" s="571">
        <v>2038</v>
      </c>
      <c r="L28" s="572">
        <v>87592.699744092519</v>
      </c>
      <c r="M28" s="572">
        <v>37541.268255753843</v>
      </c>
      <c r="N28" s="572">
        <v>56109.862425979758</v>
      </c>
      <c r="Q28" s="571">
        <v>2038</v>
      </c>
      <c r="R28" s="572">
        <v>5378.8703979080892</v>
      </c>
      <c r="S28" s="572">
        <v>0</v>
      </c>
      <c r="T28" s="572">
        <v>6216.6630238417956</v>
      </c>
      <c r="V28" s="571">
        <v>2038</v>
      </c>
      <c r="W28" s="572">
        <v>196.40303971038409</v>
      </c>
      <c r="X28" s="572">
        <v>67.339419141985417</v>
      </c>
      <c r="Y28" s="572">
        <v>207.90945902411102</v>
      </c>
      <c r="AB28" s="571">
        <v>2038</v>
      </c>
      <c r="AC28" s="572">
        <v>4446.3851093560779</v>
      </c>
      <c r="AD28" s="572">
        <v>478.43506418189253</v>
      </c>
      <c r="AE28" s="572">
        <v>1024.639733605992</v>
      </c>
    </row>
    <row r="29" spans="1:31">
      <c r="A29" s="571">
        <v>2039</v>
      </c>
      <c r="B29" s="572">
        <v>163984.49350058349</v>
      </c>
      <c r="C29" s="572">
        <v>211616.10202960513</v>
      </c>
      <c r="D29" s="572">
        <v>159608.17574785004</v>
      </c>
      <c r="F29" s="571">
        <v>2039</v>
      </c>
      <c r="G29" s="572">
        <v>118063.54915062776</v>
      </c>
      <c r="H29" s="572">
        <v>204697.19030597925</v>
      </c>
      <c r="I29" s="572">
        <v>167800.81099305034</v>
      </c>
      <c r="K29" s="571">
        <v>2039</v>
      </c>
      <c r="L29" s="572">
        <v>90365.383570507838</v>
      </c>
      <c r="M29" s="572">
        <v>38048.075377703353</v>
      </c>
      <c r="N29" s="572">
        <v>57081.358945782966</v>
      </c>
      <c r="Q29" s="571">
        <v>2039</v>
      </c>
      <c r="R29" s="572">
        <v>5482.1400263590076</v>
      </c>
      <c r="S29" s="572">
        <v>0</v>
      </c>
      <c r="T29" s="572">
        <v>6362.4885396745049</v>
      </c>
      <c r="V29" s="571">
        <v>2039</v>
      </c>
      <c r="W29" s="572">
        <v>202.81346145076097</v>
      </c>
      <c r="X29" s="572">
        <v>67.034281769955754</v>
      </c>
      <c r="Y29" s="572">
        <v>215.01015917506194</v>
      </c>
      <c r="AB29" s="571">
        <v>2039</v>
      </c>
      <c r="AC29" s="572">
        <v>4782.0518079931626</v>
      </c>
      <c r="AD29" s="572">
        <v>503.93535303297847</v>
      </c>
      <c r="AE29" s="572">
        <v>1093.0363873374158</v>
      </c>
    </row>
    <row r="30" spans="1:31">
      <c r="A30" s="571">
        <v>2040</v>
      </c>
      <c r="B30" s="572">
        <v>165416.9199896885</v>
      </c>
      <c r="C30" s="572">
        <v>214196.02994522045</v>
      </c>
      <c r="D30" s="572">
        <v>160634.79754391682</v>
      </c>
      <c r="F30" s="571">
        <v>2040</v>
      </c>
      <c r="G30" s="572">
        <v>117776.68195642091</v>
      </c>
      <c r="H30" s="572">
        <v>205277.48137555888</v>
      </c>
      <c r="I30" s="572">
        <v>167678.47987315714</v>
      </c>
      <c r="K30" s="571">
        <v>2040</v>
      </c>
      <c r="L30" s="572">
        <v>93108.649070793632</v>
      </c>
      <c r="M30" s="572">
        <v>38561.724397021579</v>
      </c>
      <c r="N30" s="572">
        <v>58008.579864666433</v>
      </c>
      <c r="Q30" s="571">
        <v>2040</v>
      </c>
      <c r="R30" s="572">
        <v>5569.3213864861582</v>
      </c>
      <c r="S30" s="572">
        <v>0</v>
      </c>
      <c r="T30" s="572">
        <v>6492.9173291473526</v>
      </c>
      <c r="V30" s="571">
        <v>2040</v>
      </c>
      <c r="W30" s="572">
        <v>208.86160933253535</v>
      </c>
      <c r="X30" s="572">
        <v>66.753785359331388</v>
      </c>
      <c r="Y30" s="572">
        <v>221.76899893311622</v>
      </c>
      <c r="AB30" s="571">
        <v>2040</v>
      </c>
      <c r="AC30" s="572">
        <v>5126.5387692943796</v>
      </c>
      <c r="AD30" s="572">
        <v>530.30928906850966</v>
      </c>
      <c r="AE30" s="572">
        <v>1164.782587242122</v>
      </c>
    </row>
    <row r="31" spans="1:31">
      <c r="A31" s="571">
        <v>2041</v>
      </c>
      <c r="B31" s="572">
        <v>166980.16236751547</v>
      </c>
      <c r="C31" s="572">
        <v>216777.16267361416</v>
      </c>
      <c r="D31" s="572">
        <v>161740.78519573889</v>
      </c>
      <c r="F31" s="571">
        <v>2041</v>
      </c>
      <c r="G31" s="572">
        <v>117520.96932857169</v>
      </c>
      <c r="H31" s="572">
        <v>205655.23608586082</v>
      </c>
      <c r="I31" s="572">
        <v>167374.24788414277</v>
      </c>
      <c r="K31" s="571">
        <v>2041</v>
      </c>
      <c r="L31" s="572">
        <v>95809.502574442697</v>
      </c>
      <c r="M31" s="572">
        <v>39074.595330504184</v>
      </c>
      <c r="N31" s="572">
        <v>58885.958309735404</v>
      </c>
      <c r="Q31" s="571">
        <v>2041</v>
      </c>
      <c r="R31" s="572">
        <v>5644.8828186261198</v>
      </c>
      <c r="S31" s="572">
        <v>0</v>
      </c>
      <c r="T31" s="572">
        <v>6609.7752226155226</v>
      </c>
      <c r="V31" s="571">
        <v>2041</v>
      </c>
      <c r="W31" s="572">
        <v>214.64348806205444</v>
      </c>
      <c r="X31" s="572">
        <v>66.434691444900977</v>
      </c>
      <c r="Y31" s="572">
        <v>228.21943556519136</v>
      </c>
      <c r="AB31" s="571">
        <v>2041</v>
      </c>
      <c r="AC31" s="572">
        <v>5483.437633236972</v>
      </c>
      <c r="AD31" s="572">
        <v>557.60765917228969</v>
      </c>
      <c r="AE31" s="572">
        <v>1239.9605859779233</v>
      </c>
    </row>
    <row r="32" spans="1:31">
      <c r="A32" s="571">
        <v>2042</v>
      </c>
      <c r="B32" s="572">
        <v>168638.48146991472</v>
      </c>
      <c r="C32" s="572">
        <v>219342.21890503916</v>
      </c>
      <c r="D32" s="572">
        <v>162922.1135375805</v>
      </c>
      <c r="F32" s="571">
        <v>2042</v>
      </c>
      <c r="G32" s="572">
        <v>117075.01291548883</v>
      </c>
      <c r="H32" s="572">
        <v>205947.50849878331</v>
      </c>
      <c r="I32" s="572">
        <v>166904.75336419645</v>
      </c>
      <c r="K32" s="571">
        <v>2042</v>
      </c>
      <c r="L32" s="572">
        <v>98473.321196418663</v>
      </c>
      <c r="M32" s="572">
        <v>39586.472530748288</v>
      </c>
      <c r="N32" s="572">
        <v>59719.451293774029</v>
      </c>
      <c r="Q32" s="571">
        <v>2042</v>
      </c>
      <c r="R32" s="572">
        <v>5701.9222952219707</v>
      </c>
      <c r="S32" s="572">
        <v>0</v>
      </c>
      <c r="T32" s="572">
        <v>6715.4175432719121</v>
      </c>
      <c r="V32" s="571">
        <v>2042</v>
      </c>
      <c r="W32" s="572">
        <v>220.12729832989874</v>
      </c>
      <c r="X32" s="572">
        <v>66.114625392276636</v>
      </c>
      <c r="Y32" s="572">
        <v>234.41188452116307</v>
      </c>
      <c r="AB32" s="571">
        <v>2042</v>
      </c>
      <c r="AC32" s="572">
        <v>5845.1364267106619</v>
      </c>
      <c r="AD32" s="572">
        <v>586.01224310088969</v>
      </c>
      <c r="AE32" s="572">
        <v>1318.9062251771984</v>
      </c>
    </row>
    <row r="33" spans="1:31">
      <c r="A33" s="571">
        <v>2043</v>
      </c>
      <c r="B33" s="572">
        <v>170404.37179145322</v>
      </c>
      <c r="C33" s="572">
        <v>221896.68802009206</v>
      </c>
      <c r="D33" s="572">
        <v>164168.17543860053</v>
      </c>
      <c r="F33" s="571">
        <v>2043</v>
      </c>
      <c r="G33" s="572">
        <v>116533.30328257685</v>
      </c>
      <c r="H33" s="572">
        <v>206102.24400367992</v>
      </c>
      <c r="I33" s="572">
        <v>166273.27983473256</v>
      </c>
      <c r="K33" s="571">
        <v>2043</v>
      </c>
      <c r="L33" s="572">
        <v>101097.38619307042</v>
      </c>
      <c r="M33" s="572">
        <v>40101.096671528161</v>
      </c>
      <c r="N33" s="572">
        <v>60503.875413502043</v>
      </c>
      <c r="Q33" s="571">
        <v>2043</v>
      </c>
      <c r="R33" s="572">
        <v>5744.2144504563194</v>
      </c>
      <c r="S33" s="572">
        <v>0</v>
      </c>
      <c r="T33" s="572">
        <v>6811.2362136952042</v>
      </c>
      <c r="V33" s="571">
        <v>2043</v>
      </c>
      <c r="W33" s="572">
        <v>225.3921357222402</v>
      </c>
      <c r="X33" s="572">
        <v>65.775550807770685</v>
      </c>
      <c r="Y33" s="572">
        <v>240.38081952081171</v>
      </c>
      <c r="AB33" s="571">
        <v>2043</v>
      </c>
      <c r="AC33" s="572">
        <v>6213.9198036915332</v>
      </c>
      <c r="AD33" s="572">
        <v>615.61861525583367</v>
      </c>
      <c r="AE33" s="572">
        <v>1401.8429713287701</v>
      </c>
    </row>
    <row r="34" spans="1:31">
      <c r="A34" s="571">
        <v>2044</v>
      </c>
      <c r="B34" s="572">
        <v>172278.45943281718</v>
      </c>
      <c r="C34" s="572">
        <v>224405.70533441825</v>
      </c>
      <c r="D34" s="572">
        <v>165476.95840178279</v>
      </c>
      <c r="F34" s="571">
        <v>2044</v>
      </c>
      <c r="G34" s="572">
        <v>115905.21283030474</v>
      </c>
      <c r="H34" s="572">
        <v>206142.3923955909</v>
      </c>
      <c r="I34" s="572">
        <v>165483.21665887747</v>
      </c>
      <c r="K34" s="571">
        <v>2044</v>
      </c>
      <c r="L34" s="572">
        <v>103678.70143011848</v>
      </c>
      <c r="M34" s="572">
        <v>40618.400819847018</v>
      </c>
      <c r="N34" s="572">
        <v>61245.587443656237</v>
      </c>
      <c r="Q34" s="571">
        <v>2044</v>
      </c>
      <c r="R34" s="572">
        <v>5773.048879562205</v>
      </c>
      <c r="S34" s="572">
        <v>0</v>
      </c>
      <c r="T34" s="572">
        <v>6898.3108533558516</v>
      </c>
      <c r="V34" s="571">
        <v>2044</v>
      </c>
      <c r="W34" s="572">
        <v>230.47310629508218</v>
      </c>
      <c r="X34" s="572">
        <v>65.425750810941622</v>
      </c>
      <c r="Y34" s="572">
        <v>246.15185487313266</v>
      </c>
      <c r="AB34" s="571">
        <v>2044</v>
      </c>
      <c r="AC34" s="572">
        <v>6589.807087121445</v>
      </c>
      <c r="AD34" s="572">
        <v>646.87817355738616</v>
      </c>
      <c r="AE34" s="572">
        <v>1489.0026664613054</v>
      </c>
    </row>
    <row r="35" spans="1:31">
      <c r="A35" s="571">
        <v>2045</v>
      </c>
      <c r="B35" s="572">
        <v>173691.59953689366</v>
      </c>
      <c r="C35" s="572">
        <v>226912.21393136811</v>
      </c>
      <c r="D35" s="572">
        <v>166405.21404029941</v>
      </c>
      <c r="F35" s="571">
        <v>2045</v>
      </c>
      <c r="G35" s="572">
        <v>112851.65281268954</v>
      </c>
      <c r="H35" s="572">
        <v>205974.91851876216</v>
      </c>
      <c r="I35" s="572">
        <v>162591.00109485234</v>
      </c>
      <c r="K35" s="571">
        <v>2045</v>
      </c>
      <c r="L35" s="572">
        <v>106204.13463746109</v>
      </c>
      <c r="M35" s="572">
        <v>41138.316348720888</v>
      </c>
      <c r="N35" s="572">
        <v>60914.232134007914</v>
      </c>
      <c r="Q35" s="571">
        <v>2045</v>
      </c>
      <c r="R35" s="572">
        <v>5658.4114266035549</v>
      </c>
      <c r="S35" s="572">
        <v>0</v>
      </c>
      <c r="T35" s="572">
        <v>6852.0965475647945</v>
      </c>
      <c r="V35" s="571">
        <v>2045</v>
      </c>
      <c r="W35" s="572">
        <v>233.80263709208359</v>
      </c>
      <c r="X35" s="572">
        <v>65.033376619710822</v>
      </c>
      <c r="Y35" s="572">
        <v>250.54378964416696</v>
      </c>
      <c r="AB35" s="571">
        <v>2045</v>
      </c>
      <c r="AC35" s="572">
        <v>6963.9122155903087</v>
      </c>
      <c r="AD35" s="572">
        <v>679.74439731205052</v>
      </c>
      <c r="AE35" s="572">
        <v>1576.0871529083449</v>
      </c>
    </row>
    <row r="36" spans="1:31">
      <c r="A36" s="571">
        <v>2046</v>
      </c>
      <c r="B36" s="572">
        <v>175841.39342383877</v>
      </c>
      <c r="C36" s="572">
        <v>229394.47777512646</v>
      </c>
      <c r="D36" s="572">
        <v>167851.66880230952</v>
      </c>
      <c r="F36" s="571">
        <v>2046</v>
      </c>
      <c r="G36" s="572">
        <v>112274.82054553011</v>
      </c>
      <c r="H36" s="572">
        <v>205561.23661355616</v>
      </c>
      <c r="I36" s="572">
        <v>161665.03575807685</v>
      </c>
      <c r="K36" s="571">
        <v>2046</v>
      </c>
      <c r="L36" s="572">
        <v>108681.60653216012</v>
      </c>
      <c r="M36" s="572">
        <v>41656.659135133064</v>
      </c>
      <c r="N36" s="572">
        <v>61603.522862392849</v>
      </c>
      <c r="Q36" s="571">
        <v>2046</v>
      </c>
      <c r="R36" s="572">
        <v>5667.8882915832855</v>
      </c>
      <c r="S36" s="572">
        <v>0</v>
      </c>
      <c r="T36" s="572">
        <v>6896.7189651643494</v>
      </c>
      <c r="V36" s="571">
        <v>2046</v>
      </c>
      <c r="W36" s="572">
        <v>238.73414431824378</v>
      </c>
      <c r="X36" s="572">
        <v>64.586688761556104</v>
      </c>
      <c r="Y36" s="572">
        <v>256.37012948011983</v>
      </c>
      <c r="AB36" s="571">
        <v>2046</v>
      </c>
      <c r="AC36" s="572">
        <v>7344.784645284516</v>
      </c>
      <c r="AD36" s="572">
        <v>714.858283052057</v>
      </c>
      <c r="AE36" s="572">
        <v>1667.8545692824941</v>
      </c>
    </row>
    <row r="37" spans="1:31">
      <c r="A37" s="571">
        <v>2047</v>
      </c>
      <c r="B37" s="572">
        <v>178110.1523941925</v>
      </c>
      <c r="C37" s="572">
        <v>231844.21752591571</v>
      </c>
      <c r="D37" s="572">
        <v>169348.83256837426</v>
      </c>
      <c r="F37" s="571">
        <v>2047</v>
      </c>
      <c r="G37" s="572">
        <v>111602.55531172038</v>
      </c>
      <c r="H37" s="572">
        <v>205122.98435457112</v>
      </c>
      <c r="I37" s="572">
        <v>160580.75061965236</v>
      </c>
      <c r="K37" s="571">
        <v>2047</v>
      </c>
      <c r="L37" s="572">
        <v>111108.88649261203</v>
      </c>
      <c r="M37" s="572">
        <v>42177.367374282796</v>
      </c>
      <c r="N37" s="572">
        <v>62245.733399384022</v>
      </c>
      <c r="Q37" s="571">
        <v>2047</v>
      </c>
      <c r="R37" s="572">
        <v>5666.7506058452063</v>
      </c>
      <c r="S37" s="572">
        <v>0</v>
      </c>
      <c r="T37" s="572">
        <v>6946.0359179569923</v>
      </c>
      <c r="V37" s="571">
        <v>2047</v>
      </c>
      <c r="W37" s="572">
        <v>243.72755373637972</v>
      </c>
      <c r="X37" s="572">
        <v>64.154930971563076</v>
      </c>
      <c r="Y37" s="572">
        <v>261.99739705289392</v>
      </c>
      <c r="AB37" s="571">
        <v>2047</v>
      </c>
      <c r="AC37" s="572">
        <v>7728.8924067729249</v>
      </c>
      <c r="AD37" s="572">
        <v>751.68317349843414</v>
      </c>
      <c r="AE37" s="572">
        <v>1764.5559290002018</v>
      </c>
    </row>
    <row r="38" spans="1:31">
      <c r="A38" s="571">
        <v>2048</v>
      </c>
      <c r="B38" s="572">
        <v>180486.58672356655</v>
      </c>
      <c r="C38" s="572">
        <v>234273.26720913025</v>
      </c>
      <c r="D38" s="572">
        <v>170897.77645102268</v>
      </c>
      <c r="F38" s="571">
        <v>2048</v>
      </c>
      <c r="G38" s="572">
        <v>110832.12384450094</v>
      </c>
      <c r="H38" s="572">
        <v>204587.82161138399</v>
      </c>
      <c r="I38" s="572">
        <v>159347.59517016451</v>
      </c>
      <c r="K38" s="571">
        <v>2048</v>
      </c>
      <c r="L38" s="572">
        <v>113483.99561453795</v>
      </c>
      <c r="M38" s="572">
        <v>42696.148994847652</v>
      </c>
      <c r="N38" s="572">
        <v>62847.682866155104</v>
      </c>
      <c r="Q38" s="571">
        <v>2048</v>
      </c>
      <c r="R38" s="572">
        <v>5655.3586731233563</v>
      </c>
      <c r="S38" s="572">
        <v>0</v>
      </c>
      <c r="T38" s="572">
        <v>6997.2372668009284</v>
      </c>
      <c r="V38" s="571">
        <v>2048</v>
      </c>
      <c r="W38" s="572">
        <v>248.6941652800682</v>
      </c>
      <c r="X38" s="572">
        <v>63.714706859462162</v>
      </c>
      <c r="Y38" s="572">
        <v>267.45829552608086</v>
      </c>
      <c r="AB38" s="571">
        <v>2048</v>
      </c>
      <c r="AC38" s="572">
        <v>8116.5192226700874</v>
      </c>
      <c r="AD38" s="572">
        <v>790.35958133140048</v>
      </c>
      <c r="AE38" s="572">
        <v>1866.4138217857226</v>
      </c>
    </row>
    <row r="39" spans="1:31">
      <c r="A39" s="571">
        <v>2049</v>
      </c>
      <c r="B39" s="572">
        <v>183079.5216387329</v>
      </c>
      <c r="C39" s="572">
        <v>236735.92176955583</v>
      </c>
      <c r="D39" s="572">
        <v>172488.89660409166</v>
      </c>
      <c r="F39" s="571">
        <v>2049</v>
      </c>
      <c r="G39" s="572">
        <v>110715.35882135098</v>
      </c>
      <c r="H39" s="572">
        <v>203863.61448945579</v>
      </c>
      <c r="I39" s="572">
        <v>157962.03514414301</v>
      </c>
      <c r="K39" s="571">
        <v>2049</v>
      </c>
      <c r="L39" s="572">
        <v>115805.48772109365</v>
      </c>
      <c r="M39" s="572">
        <v>43221.311625250237</v>
      </c>
      <c r="N39" s="572">
        <v>63404.160814144459</v>
      </c>
      <c r="Q39" s="571">
        <v>2049</v>
      </c>
      <c r="R39" s="572">
        <v>5660.6346201354791</v>
      </c>
      <c r="S39" s="572">
        <v>0</v>
      </c>
      <c r="T39" s="572">
        <v>7047.8175732513473</v>
      </c>
      <c r="V39" s="571">
        <v>2049</v>
      </c>
      <c r="W39" s="572">
        <v>253.90658495059148</v>
      </c>
      <c r="X39" s="572">
        <v>63.234715557335562</v>
      </c>
      <c r="Y39" s="572">
        <v>272.75061588313861</v>
      </c>
      <c r="AB39" s="571">
        <v>2049</v>
      </c>
      <c r="AC39" s="572">
        <v>8548.7166244474683</v>
      </c>
      <c r="AD39" s="572">
        <v>830.75126581528025</v>
      </c>
      <c r="AE39" s="572">
        <v>1973.7097537528475</v>
      </c>
    </row>
    <row r="40" spans="1:31">
      <c r="A40" s="573">
        <v>2050</v>
      </c>
      <c r="B40" s="574">
        <v>185651.80463132547</v>
      </c>
      <c r="C40" s="574">
        <v>239178.14526304399</v>
      </c>
      <c r="D40" s="574">
        <v>174129.36769802147</v>
      </c>
      <c r="F40" s="573">
        <v>2050</v>
      </c>
      <c r="G40" s="574">
        <v>108589.37204342823</v>
      </c>
      <c r="H40" s="574">
        <v>202946.42437918182</v>
      </c>
      <c r="I40" s="574">
        <v>156428.79505423544</v>
      </c>
      <c r="K40" s="573">
        <v>2050</v>
      </c>
      <c r="L40" s="574">
        <v>118071.47923973112</v>
      </c>
      <c r="M40" s="574">
        <v>43744.289498032143</v>
      </c>
      <c r="N40" s="574">
        <v>63922.230883770462</v>
      </c>
      <c r="Q40" s="573">
        <v>2050</v>
      </c>
      <c r="R40" s="574">
        <v>5645.770537328779</v>
      </c>
      <c r="S40" s="574">
        <v>0</v>
      </c>
      <c r="T40" s="574">
        <v>7096.2634827032398</v>
      </c>
      <c r="V40" s="573">
        <v>2050</v>
      </c>
      <c r="W40" s="574">
        <v>258.80410150317812</v>
      </c>
      <c r="X40" s="574">
        <v>62.715329184435952</v>
      </c>
      <c r="Y40" s="574">
        <v>277.90876877339406</v>
      </c>
      <c r="AB40" s="573">
        <v>2050</v>
      </c>
      <c r="AC40" s="574">
        <v>8944.7272702006703</v>
      </c>
      <c r="AD40" s="574">
        <v>873.53020083447586</v>
      </c>
      <c r="AE40" s="574">
        <v>2086.7054863967228</v>
      </c>
    </row>
    <row r="112" spans="9:11">
      <c r="I112" s="575"/>
      <c r="J112" s="575"/>
      <c r="K112" s="575"/>
    </row>
    <row r="113" spans="9:11">
      <c r="I113" s="575"/>
      <c r="J113" s="575"/>
      <c r="K113" s="575"/>
    </row>
    <row r="114" spans="9:11">
      <c r="I114" s="575"/>
      <c r="J114" s="575"/>
      <c r="K114" s="575"/>
    </row>
    <row r="115" spans="9:11">
      <c r="I115" s="575"/>
      <c r="J115" s="575"/>
      <c r="K115" s="575"/>
    </row>
    <row r="116" spans="9:11">
      <c r="I116" s="575"/>
      <c r="J116" s="575"/>
      <c r="K116" s="575"/>
    </row>
    <row r="117" spans="9:11">
      <c r="I117" s="575"/>
      <c r="J117" s="575"/>
      <c r="K117" s="575"/>
    </row>
    <row r="118" spans="9:11">
      <c r="I118" s="575"/>
      <c r="J118" s="575"/>
      <c r="K118" s="575"/>
    </row>
    <row r="119" spans="9:11">
      <c r="I119" s="575"/>
      <c r="J119" s="575"/>
      <c r="K119" s="575"/>
    </row>
    <row r="120" spans="9:11">
      <c r="I120" s="575"/>
      <c r="J120" s="575"/>
      <c r="K120" s="575"/>
    </row>
    <row r="121" spans="9:11">
      <c r="I121" s="575"/>
      <c r="J121" s="575"/>
      <c r="K121" s="575"/>
    </row>
    <row r="122" spans="9:11">
      <c r="I122" s="575"/>
      <c r="J122" s="575"/>
      <c r="K122" s="575"/>
    </row>
    <row r="123" spans="9:11">
      <c r="I123" s="575"/>
      <c r="J123" s="575"/>
      <c r="K123" s="575"/>
    </row>
    <row r="124" spans="9:11">
      <c r="I124" s="575"/>
      <c r="J124" s="575"/>
      <c r="K124" s="575"/>
    </row>
    <row r="125" spans="9:11">
      <c r="I125" s="575"/>
      <c r="J125" s="575"/>
      <c r="K125" s="575"/>
    </row>
    <row r="126" spans="9:11">
      <c r="I126" s="575"/>
      <c r="J126" s="575"/>
      <c r="K126" s="575"/>
    </row>
    <row r="127" spans="9:11">
      <c r="I127" s="575"/>
      <c r="J127" s="575"/>
      <c r="K127" s="575"/>
    </row>
    <row r="128" spans="9:11">
      <c r="I128" s="575"/>
      <c r="J128" s="575"/>
      <c r="K128" s="575"/>
    </row>
    <row r="129" spans="9:11">
      <c r="I129" s="575"/>
      <c r="J129" s="575"/>
      <c r="K129" s="575"/>
    </row>
    <row r="130" spans="9:11">
      <c r="I130" s="575"/>
      <c r="J130" s="575"/>
      <c r="K130" s="575"/>
    </row>
    <row r="131" spans="9:11">
      <c r="I131" s="575"/>
      <c r="J131" s="575"/>
      <c r="K131" s="575"/>
    </row>
    <row r="132" spans="9:11">
      <c r="I132" s="575"/>
      <c r="J132" s="575"/>
      <c r="K132" s="575"/>
    </row>
    <row r="133" spans="9:11">
      <c r="I133" s="575"/>
      <c r="J133" s="575"/>
      <c r="K133" s="575"/>
    </row>
    <row r="134" spans="9:11">
      <c r="I134" s="575"/>
      <c r="J134" s="575"/>
      <c r="K134" s="575"/>
    </row>
    <row r="135" spans="9:11">
      <c r="I135" s="575"/>
      <c r="J135" s="575"/>
      <c r="K135" s="575"/>
    </row>
    <row r="136" spans="9:11">
      <c r="I136" s="575"/>
      <c r="J136" s="575"/>
      <c r="K136" s="575"/>
    </row>
    <row r="137" spans="9:11">
      <c r="I137" s="575"/>
      <c r="J137" s="575"/>
      <c r="K137" s="575"/>
    </row>
    <row r="138" spans="9:11">
      <c r="I138" s="575"/>
      <c r="J138" s="575"/>
      <c r="K138" s="575"/>
    </row>
    <row r="139" spans="9:11">
      <c r="I139" s="575"/>
      <c r="J139" s="575"/>
      <c r="K139" s="575"/>
    </row>
    <row r="140" spans="9:11">
      <c r="I140" s="575"/>
      <c r="J140" s="575"/>
      <c r="K140" s="575"/>
    </row>
    <row r="141" spans="9:11">
      <c r="I141" s="575"/>
      <c r="J141" s="575"/>
      <c r="K141" s="575"/>
    </row>
    <row r="142" spans="9:11">
      <c r="I142" s="575"/>
      <c r="J142" s="575"/>
      <c r="K142" s="575"/>
    </row>
    <row r="143" spans="9:11">
      <c r="I143" s="575"/>
      <c r="J143" s="575"/>
      <c r="K143" s="575"/>
    </row>
    <row r="144" spans="9:11">
      <c r="I144" s="575"/>
      <c r="J144" s="575"/>
      <c r="K144" s="575"/>
    </row>
    <row r="145" spans="9:11">
      <c r="I145" s="575"/>
      <c r="J145" s="575"/>
      <c r="K145" s="575"/>
    </row>
    <row r="182" spans="3:9" ht="12" thickBot="1"/>
    <row r="183" spans="3:9" ht="15" customHeight="1" thickBot="1">
      <c r="C183" s="775" t="s">
        <v>396</v>
      </c>
      <c r="D183" s="778" t="s">
        <v>397</v>
      </c>
      <c r="E183" s="779"/>
      <c r="F183" s="779"/>
      <c r="G183" s="779"/>
      <c r="H183" s="779"/>
      <c r="I183" s="780"/>
    </row>
    <row r="184" spans="3:9" ht="11.25" customHeight="1" thickTop="1" thickBot="1">
      <c r="C184" s="776"/>
      <c r="D184" s="576"/>
      <c r="E184" s="577"/>
      <c r="F184" s="577"/>
      <c r="G184" s="577"/>
      <c r="H184" s="577"/>
      <c r="I184" s="577"/>
    </row>
    <row r="185" spans="3:9" ht="11.25" customHeight="1" thickBot="1">
      <c r="C185" s="777"/>
      <c r="D185" s="578" t="s">
        <v>286</v>
      </c>
      <c r="E185" s="579" t="s">
        <v>203</v>
      </c>
      <c r="F185" s="579" t="s">
        <v>286</v>
      </c>
      <c r="G185" s="579" t="s">
        <v>203</v>
      </c>
      <c r="H185" s="579" t="s">
        <v>286</v>
      </c>
      <c r="I185" s="579" t="s">
        <v>203</v>
      </c>
    </row>
    <row r="186" spans="3:9" ht="12.75" thickTop="1" thickBot="1">
      <c r="C186" s="580" t="s">
        <v>398</v>
      </c>
      <c r="D186" s="581">
        <v>1.4E-2</v>
      </c>
      <c r="E186" s="581">
        <v>1.0999999999999999E-2</v>
      </c>
      <c r="F186" s="581">
        <v>1.0999999999999999E-2</v>
      </c>
      <c r="G186" s="581">
        <v>4.0000000000000001E-3</v>
      </c>
      <c r="H186" s="581">
        <v>8.9999999999999993E-3</v>
      </c>
      <c r="I186" s="581">
        <v>2E-3</v>
      </c>
    </row>
    <row r="187" spans="3:9" ht="12" thickBot="1">
      <c r="C187" s="582" t="s">
        <v>399</v>
      </c>
      <c r="D187" s="583">
        <v>1.0999999999999999E-2</v>
      </c>
      <c r="E187" s="583">
        <v>0.01</v>
      </c>
      <c r="F187" s="583">
        <v>8.9999999999999993E-3</v>
      </c>
      <c r="G187" s="583">
        <v>3.0000000000000001E-3</v>
      </c>
      <c r="H187" s="583">
        <v>2E-3</v>
      </c>
      <c r="I187" s="583">
        <v>1E-3</v>
      </c>
    </row>
    <row r="188" spans="3:9" ht="12" thickBot="1">
      <c r="C188" s="584" t="s">
        <v>400</v>
      </c>
      <c r="D188" s="581">
        <v>0.02</v>
      </c>
      <c r="E188" s="581">
        <v>1.2E-2</v>
      </c>
      <c r="F188" s="581">
        <v>1.6E-2</v>
      </c>
      <c r="G188" s="581">
        <v>4.0000000000000001E-3</v>
      </c>
      <c r="H188" s="581">
        <v>3.0000000000000001E-3</v>
      </c>
      <c r="I188" s="581">
        <v>2E-3</v>
      </c>
    </row>
    <row r="189" spans="3:9" ht="12" thickBot="1">
      <c r="C189" s="582" t="s">
        <v>401</v>
      </c>
      <c r="D189" s="583">
        <v>1.9E-2</v>
      </c>
      <c r="E189" s="583">
        <v>1.2E-2</v>
      </c>
      <c r="F189" s="583">
        <v>1.4999999999999999E-2</v>
      </c>
      <c r="G189" s="583">
        <v>3.0000000000000001E-3</v>
      </c>
      <c r="H189" s="583">
        <v>4.0000000000000001E-3</v>
      </c>
      <c r="I189" s="583">
        <v>3.0000000000000001E-3</v>
      </c>
    </row>
    <row r="190" spans="3:9" ht="12" thickBot="1">
      <c r="C190" s="584" t="s">
        <v>402</v>
      </c>
      <c r="D190" s="581">
        <v>0.02</v>
      </c>
      <c r="E190" s="581">
        <v>1.2999999999999999E-2</v>
      </c>
      <c r="F190" s="581">
        <v>1.6E-2</v>
      </c>
      <c r="G190" s="581">
        <v>5.0000000000000001E-3</v>
      </c>
      <c r="H190" s="581">
        <v>3.0000000000000001E-3</v>
      </c>
      <c r="I190" s="581">
        <v>2E-3</v>
      </c>
    </row>
    <row r="191" spans="3:9" ht="12" thickBot="1">
      <c r="C191" s="582" t="s">
        <v>403</v>
      </c>
      <c r="D191" s="583">
        <v>1.9E-2</v>
      </c>
      <c r="E191" s="583">
        <v>1.2E-2</v>
      </c>
      <c r="F191" s="583">
        <v>1.4999999999999999E-2</v>
      </c>
      <c r="G191" s="583">
        <v>4.0000000000000001E-3</v>
      </c>
      <c r="H191" s="583">
        <v>3.0000000000000001E-3</v>
      </c>
      <c r="I191" s="583">
        <v>1E-3</v>
      </c>
    </row>
  </sheetData>
  <mergeCells count="8">
    <mergeCell ref="R5:T5"/>
    <mergeCell ref="W5:Y5"/>
    <mergeCell ref="AC5:AE5"/>
    <mergeCell ref="C183:C185"/>
    <mergeCell ref="D183:I183"/>
    <mergeCell ref="B5:D5"/>
    <mergeCell ref="G5:I5"/>
    <mergeCell ref="L5:N5"/>
  </mergeCell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33"/>
  <sheetViews>
    <sheetView showGridLines="0" zoomScale="85" zoomScaleNormal="85" workbookViewId="0">
      <selection activeCell="A4" sqref="A4"/>
    </sheetView>
  </sheetViews>
  <sheetFormatPr baseColWidth="10" defaultColWidth="10.6640625" defaultRowHeight="11.25"/>
  <cols>
    <col min="1" max="1" width="15.6640625" style="7" customWidth="1"/>
    <col min="2" max="35" width="13.83203125" style="7" customWidth="1"/>
    <col min="36" max="36" width="13.83203125" style="8" customWidth="1"/>
    <col min="37" max="37" width="13.83203125" style="9" customWidth="1"/>
    <col min="38" max="38" width="13.83203125" style="7" customWidth="1"/>
    <col min="39" max="40" width="10.6640625" style="7"/>
    <col min="41" max="41" width="19.83203125" style="19" customWidth="1"/>
    <col min="42" max="16384" width="10.6640625" style="19"/>
  </cols>
  <sheetData>
    <row r="1" spans="1:23" ht="12.75">
      <c r="A1" s="1" t="s">
        <v>404</v>
      </c>
    </row>
    <row r="2" spans="1:23" ht="12.75">
      <c r="A2" s="38" t="s">
        <v>328</v>
      </c>
    </row>
    <row r="3" spans="1:23" ht="12.75">
      <c r="A3" s="1" t="s">
        <v>120</v>
      </c>
    </row>
    <row r="4" spans="1:23" s="10" customFormat="1"/>
    <row r="5" spans="1:23" s="10" customFormat="1" ht="12.75">
      <c r="A5" s="585" t="s">
        <v>286</v>
      </c>
    </row>
    <row r="6" spans="1:23" s="10" customFormat="1"/>
    <row r="7" spans="1:23">
      <c r="A7" s="207"/>
      <c r="B7" s="130">
        <v>2018</v>
      </c>
      <c r="C7" s="130">
        <v>2019</v>
      </c>
      <c r="D7" s="130">
        <v>2020</v>
      </c>
      <c r="E7" s="130">
        <v>2021</v>
      </c>
      <c r="F7" s="130">
        <v>2022</v>
      </c>
      <c r="G7" s="130">
        <v>2023</v>
      </c>
      <c r="H7" s="130">
        <v>2024</v>
      </c>
      <c r="I7" s="130">
        <v>2025</v>
      </c>
      <c r="J7" s="130">
        <v>2026</v>
      </c>
      <c r="K7" s="130">
        <v>2027</v>
      </c>
      <c r="L7" s="130">
        <v>2028</v>
      </c>
      <c r="M7" s="130">
        <v>2029</v>
      </c>
      <c r="N7" s="130">
        <v>2030</v>
      </c>
      <c r="O7" s="130">
        <v>2031</v>
      </c>
      <c r="P7" s="130">
        <v>2032</v>
      </c>
      <c r="Q7" s="130">
        <v>2033</v>
      </c>
      <c r="R7" s="130">
        <v>2034</v>
      </c>
      <c r="S7" s="130">
        <v>2035</v>
      </c>
      <c r="T7" s="130">
        <v>2036</v>
      </c>
      <c r="U7" s="130">
        <v>2037</v>
      </c>
      <c r="V7" s="130">
        <v>2038</v>
      </c>
    </row>
    <row r="8" spans="1:23">
      <c r="A8" s="7" t="s">
        <v>405</v>
      </c>
      <c r="B8" s="586">
        <v>23613.918089426719</v>
      </c>
      <c r="C8" s="586">
        <v>24246.284334293501</v>
      </c>
      <c r="D8" s="586">
        <v>24842.457083930974</v>
      </c>
      <c r="E8" s="586">
        <v>25304.610310188342</v>
      </c>
      <c r="F8" s="586">
        <v>25591.248927507986</v>
      </c>
      <c r="G8" s="586">
        <v>25821.843402701081</v>
      </c>
      <c r="H8" s="586">
        <v>26085.154513643523</v>
      </c>
      <c r="I8" s="586">
        <v>26267.008389197261</v>
      </c>
      <c r="J8" s="586">
        <v>26682.77597128967</v>
      </c>
      <c r="K8" s="586">
        <v>27096.667642662975</v>
      </c>
      <c r="L8" s="586">
        <v>27480.732058225549</v>
      </c>
      <c r="M8" s="586">
        <v>27817.853871471929</v>
      </c>
      <c r="N8" s="586">
        <v>28113.466662293729</v>
      </c>
      <c r="O8" s="586">
        <v>28383.380007771724</v>
      </c>
      <c r="P8" s="586">
        <v>28599.099589905672</v>
      </c>
      <c r="Q8" s="586">
        <v>28747.720632460245</v>
      </c>
      <c r="R8" s="586">
        <v>28825.324632855256</v>
      </c>
      <c r="S8" s="586">
        <v>28341.952432765909</v>
      </c>
      <c r="T8" s="586">
        <v>28427.759144664778</v>
      </c>
      <c r="U8" s="586">
        <v>28487.356076265809</v>
      </c>
      <c r="V8" s="586">
        <v>28520.780415955131</v>
      </c>
      <c r="W8" s="587"/>
    </row>
    <row r="9" spans="1:23">
      <c r="A9" s="7" t="s">
        <v>406</v>
      </c>
      <c r="B9" s="586">
        <v>17142.770045000372</v>
      </c>
      <c r="C9" s="586">
        <v>17697.628884093254</v>
      </c>
      <c r="D9" s="586">
        <v>18220.730365944724</v>
      </c>
      <c r="E9" s="586">
        <v>18626.238731841477</v>
      </c>
      <c r="F9" s="586">
        <v>18877.744835679565</v>
      </c>
      <c r="G9" s="586">
        <v>19080.075975024025</v>
      </c>
      <c r="H9" s="586">
        <v>19311.11376131283</v>
      </c>
      <c r="I9" s="586">
        <v>19470.678303369532</v>
      </c>
      <c r="J9" s="586">
        <v>19835.486386983877</v>
      </c>
      <c r="K9" s="586">
        <v>20198.648485139172</v>
      </c>
      <c r="L9" s="586">
        <v>20535.639172870822</v>
      </c>
      <c r="M9" s="586">
        <v>20831.440885010252</v>
      </c>
      <c r="N9" s="586">
        <v>21090.821222382532</v>
      </c>
      <c r="O9" s="586">
        <v>21327.652025328302</v>
      </c>
      <c r="P9" s="586">
        <v>21516.931446682713</v>
      </c>
      <c r="Q9" s="586">
        <v>21647.336413434179</v>
      </c>
      <c r="R9" s="586">
        <v>21715.428703175563</v>
      </c>
      <c r="S9" s="586">
        <v>21291.302115191967</v>
      </c>
      <c r="T9" s="586">
        <v>21366.591732462115</v>
      </c>
      <c r="U9" s="586">
        <v>21418.884030715028</v>
      </c>
      <c r="V9" s="586">
        <v>21448.21164025777</v>
      </c>
      <c r="W9" s="587"/>
    </row>
    <row r="10" spans="1:23">
      <c r="A10" s="7" t="s">
        <v>407</v>
      </c>
      <c r="B10" s="586">
        <v>13836.20110445403</v>
      </c>
      <c r="C10" s="586">
        <v>14152.092667515059</v>
      </c>
      <c r="D10" s="586">
        <v>14449.904170368194</v>
      </c>
      <c r="E10" s="586">
        <v>14680.767702698091</v>
      </c>
      <c r="F10" s="586">
        <v>14823.954853488891</v>
      </c>
      <c r="G10" s="586">
        <v>14939.145772981014</v>
      </c>
      <c r="H10" s="586">
        <v>15070.679925985127</v>
      </c>
      <c r="I10" s="586">
        <v>15161.523018044027</v>
      </c>
      <c r="J10" s="586">
        <v>15369.215114899929</v>
      </c>
      <c r="K10" s="586">
        <v>15575.970121305432</v>
      </c>
      <c r="L10" s="586">
        <v>15767.825251988032</v>
      </c>
      <c r="M10" s="586">
        <v>15936.230724912664</v>
      </c>
      <c r="N10" s="586">
        <v>16083.900824813716</v>
      </c>
      <c r="O10" s="586">
        <v>16218.733051053177</v>
      </c>
      <c r="P10" s="586">
        <v>16326.493382247832</v>
      </c>
      <c r="Q10" s="586">
        <v>16400.735380168218</v>
      </c>
      <c r="R10" s="586">
        <v>16439.501600192714</v>
      </c>
      <c r="S10" s="586">
        <v>16198.038364186752</v>
      </c>
      <c r="T10" s="586">
        <v>16240.902158013336</v>
      </c>
      <c r="U10" s="586">
        <v>16270.673145996821</v>
      </c>
      <c r="V10" s="586">
        <v>16287.369905184161</v>
      </c>
      <c r="W10" s="587"/>
    </row>
    <row r="11" spans="1:23">
      <c r="A11" s="7" t="s">
        <v>408</v>
      </c>
      <c r="B11" s="586">
        <v>41922.089807810866</v>
      </c>
      <c r="C11" s="586">
        <v>43278.979156617919</v>
      </c>
      <c r="D11" s="586">
        <v>44558.206915212977</v>
      </c>
      <c r="E11" s="586">
        <v>45549.864511290936</v>
      </c>
      <c r="F11" s="586">
        <v>46164.91455539906</v>
      </c>
      <c r="G11" s="586">
        <v>46659.708813984413</v>
      </c>
      <c r="H11" s="586">
        <v>47224.704249399576</v>
      </c>
      <c r="I11" s="586">
        <v>47614.914177239916</v>
      </c>
      <c r="J11" s="586">
        <v>48507.040549101068</v>
      </c>
      <c r="K11" s="586">
        <v>49395.141716747508</v>
      </c>
      <c r="L11" s="586">
        <v>50219.241546494828</v>
      </c>
      <c r="M11" s="586">
        <v>50942.61506833879</v>
      </c>
      <c r="N11" s="586">
        <v>51576.921295929627</v>
      </c>
      <c r="O11" s="586">
        <v>52156.083366253493</v>
      </c>
      <c r="P11" s="586">
        <v>52618.960070541092</v>
      </c>
      <c r="Q11" s="586">
        <v>52937.861199891187</v>
      </c>
      <c r="R11" s="586">
        <v>53104.378692587205</v>
      </c>
      <c r="S11" s="586">
        <v>52067.190836444068</v>
      </c>
      <c r="T11" s="586">
        <v>52251.309160875273</v>
      </c>
      <c r="U11" s="586">
        <v>52379.188285302698</v>
      </c>
      <c r="V11" s="586">
        <v>52450.908006087135</v>
      </c>
      <c r="W11" s="587"/>
    </row>
    <row r="12" spans="1:23">
      <c r="A12" s="7" t="s">
        <v>409</v>
      </c>
      <c r="B12" s="586">
        <v>10161.962514585835</v>
      </c>
      <c r="C12" s="586">
        <v>10490.87404457471</v>
      </c>
      <c r="D12" s="586">
        <v>10800.960316276711</v>
      </c>
      <c r="E12" s="586">
        <v>11041.339251698269</v>
      </c>
      <c r="F12" s="586">
        <v>11190.428085806359</v>
      </c>
      <c r="G12" s="586">
        <v>11310.366779970404</v>
      </c>
      <c r="H12" s="586">
        <v>11447.322319685201</v>
      </c>
      <c r="I12" s="586">
        <v>11541.909652466358</v>
      </c>
      <c r="J12" s="586">
        <v>11758.162105306559</v>
      </c>
      <c r="K12" s="586">
        <v>11973.438844041602</v>
      </c>
      <c r="L12" s="586">
        <v>12173.201585273278</v>
      </c>
      <c r="M12" s="586">
        <v>12348.548154271199</v>
      </c>
      <c r="N12" s="586">
        <v>12502.304709278278</v>
      </c>
      <c r="O12" s="586">
        <v>12642.694257496945</v>
      </c>
      <c r="P12" s="586">
        <v>12754.896099995964</v>
      </c>
      <c r="Q12" s="586">
        <v>12832.198098469116</v>
      </c>
      <c r="R12" s="586">
        <v>12872.562129140231</v>
      </c>
      <c r="S12" s="586">
        <v>12621.146606607135</v>
      </c>
      <c r="T12" s="586">
        <v>12665.777099020459</v>
      </c>
      <c r="U12" s="586">
        <v>12696.775145033602</v>
      </c>
      <c r="V12" s="586">
        <v>12714.160087375674</v>
      </c>
      <c r="W12" s="587"/>
    </row>
    <row r="13" spans="1:23">
      <c r="A13" s="207" t="s">
        <v>410</v>
      </c>
      <c r="B13" s="588">
        <v>29039.732903920245</v>
      </c>
      <c r="C13" s="588">
        <v>29979.659907802325</v>
      </c>
      <c r="D13" s="588">
        <v>30865.79016999072</v>
      </c>
      <c r="E13" s="588">
        <v>31552.718513836833</v>
      </c>
      <c r="F13" s="588">
        <v>31978.76809975506</v>
      </c>
      <c r="G13" s="588">
        <v>32321.515638763347</v>
      </c>
      <c r="H13" s="588">
        <v>32712.892037497491</v>
      </c>
      <c r="I13" s="588">
        <v>32983.193258951171</v>
      </c>
      <c r="J13" s="588">
        <v>33601.175608451398</v>
      </c>
      <c r="K13" s="588">
        <v>34216.369670062981</v>
      </c>
      <c r="L13" s="588">
        <v>34787.229544934227</v>
      </c>
      <c r="M13" s="588">
        <v>35288.315582400879</v>
      </c>
      <c r="N13" s="588">
        <v>35727.704065011749</v>
      </c>
      <c r="O13" s="588">
        <v>36128.893793562762</v>
      </c>
      <c r="P13" s="588">
        <v>36449.531813317553</v>
      </c>
      <c r="Q13" s="588">
        <v>36670.436917560706</v>
      </c>
      <c r="R13" s="588">
        <v>36785.784781512419</v>
      </c>
      <c r="S13" s="588">
        <v>36067.31729929318</v>
      </c>
      <c r="T13" s="588">
        <v>36194.857385885043</v>
      </c>
      <c r="U13" s="588">
        <v>36283.440174443153</v>
      </c>
      <c r="V13" s="588">
        <v>36333.120940480148</v>
      </c>
      <c r="W13" s="587"/>
    </row>
    <row r="14" spans="1:23">
      <c r="A14" s="589" t="s">
        <v>85</v>
      </c>
      <c r="B14" s="590">
        <v>135716.67446519807</v>
      </c>
      <c r="C14" s="590">
        <v>139845.51899489676</v>
      </c>
      <c r="D14" s="590">
        <v>143738.04902172429</v>
      </c>
      <c r="E14" s="590">
        <v>146755.53902155394</v>
      </c>
      <c r="F14" s="590">
        <v>148627.05935763693</v>
      </c>
      <c r="G14" s="590">
        <v>150132.6563834243</v>
      </c>
      <c r="H14" s="590">
        <v>151851.86680752377</v>
      </c>
      <c r="I14" s="590">
        <v>153039.22679926828</v>
      </c>
      <c r="J14" s="590">
        <v>155753.85573603251</v>
      </c>
      <c r="K14" s="590">
        <v>158456.23647995968</v>
      </c>
      <c r="L14" s="590">
        <v>160963.86915978673</v>
      </c>
      <c r="M14" s="590">
        <v>163165.00428640569</v>
      </c>
      <c r="N14" s="590">
        <v>165095.11877970965</v>
      </c>
      <c r="O14" s="590">
        <v>166857.43650146638</v>
      </c>
      <c r="P14" s="590">
        <v>168265.91240269082</v>
      </c>
      <c r="Q14" s="590">
        <v>169236.28864198364</v>
      </c>
      <c r="R14" s="590">
        <v>169742.98053946337</v>
      </c>
      <c r="S14" s="590">
        <v>166586.94765448899</v>
      </c>
      <c r="T14" s="590">
        <v>167147.19668092101</v>
      </c>
      <c r="U14" s="590">
        <v>167536.31685775711</v>
      </c>
      <c r="V14" s="590">
        <v>167754.55099534002</v>
      </c>
      <c r="W14" s="591"/>
    </row>
    <row r="15" spans="1:23">
      <c r="A15" s="192"/>
      <c r="B15" s="192"/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</row>
    <row r="16" spans="1:23">
      <c r="A16" s="7" t="s">
        <v>405</v>
      </c>
      <c r="C16" s="602">
        <v>2.6779386735906741E-2</v>
      </c>
      <c r="D16" s="602">
        <v>2.458821077150608E-2</v>
      </c>
      <c r="E16" s="602">
        <v>1.8603362167275428E-2</v>
      </c>
      <c r="F16" s="602">
        <v>1.1327525451132248E-2</v>
      </c>
      <c r="G16" s="602">
        <v>9.0106768859268271E-3</v>
      </c>
      <c r="H16" s="602">
        <v>1.0197223600035388E-2</v>
      </c>
      <c r="I16" s="602">
        <v>6.9715468029381E-3</v>
      </c>
      <c r="J16" s="602">
        <v>1.5828509129475199E-2</v>
      </c>
      <c r="K16" s="602">
        <v>1.5511567155480632E-2</v>
      </c>
      <c r="L16" s="602">
        <v>1.4173861547383648E-2</v>
      </c>
      <c r="M16" s="602">
        <v>1.2267570330080524E-2</v>
      </c>
      <c r="N16" s="602">
        <v>1.0626728869438828E-2</v>
      </c>
      <c r="O16" s="602">
        <v>9.6008560139617671E-3</v>
      </c>
      <c r="P16" s="602">
        <v>7.6002076593726375E-3</v>
      </c>
      <c r="Q16" s="602">
        <v>5.1967035566053976E-3</v>
      </c>
      <c r="R16" s="602">
        <v>2.6994836003584322E-3</v>
      </c>
      <c r="S16" s="602">
        <v>-1.6769011494094155E-2</v>
      </c>
      <c r="T16" s="602">
        <v>3.0275511929682697E-3</v>
      </c>
      <c r="U16" s="602">
        <v>2.0964343794300788E-3</v>
      </c>
      <c r="V16" s="602">
        <v>1.1733043810677746E-3</v>
      </c>
      <c r="W16" s="23"/>
    </row>
    <row r="17" spans="1:23">
      <c r="A17" s="7" t="s">
        <v>406</v>
      </c>
      <c r="C17" s="602">
        <v>3.236693006068192E-2</v>
      </c>
      <c r="D17" s="602">
        <v>2.955771562831444E-2</v>
      </c>
      <c r="E17" s="602">
        <v>2.2255329932035162E-2</v>
      </c>
      <c r="F17" s="602">
        <v>1.350278536955174E-2</v>
      </c>
      <c r="G17" s="602">
        <v>1.0717971934976367E-2</v>
      </c>
      <c r="H17" s="602">
        <v>1.2108850435985419E-2</v>
      </c>
      <c r="I17" s="602">
        <v>8.2628347607980324E-3</v>
      </c>
      <c r="J17" s="602">
        <v>1.8736280160882357E-2</v>
      </c>
      <c r="K17" s="602">
        <v>1.8308706480401948E-2</v>
      </c>
      <c r="L17" s="602">
        <v>1.6683823572630985E-2</v>
      </c>
      <c r="M17" s="602">
        <v>1.4404309972986251E-2</v>
      </c>
      <c r="N17" s="602">
        <v>1.2451387247001344E-2</v>
      </c>
      <c r="O17" s="602">
        <v>1.1229093473820395E-2</v>
      </c>
      <c r="P17" s="602">
        <v>8.8748363453055035E-3</v>
      </c>
      <c r="Q17" s="602">
        <v>6.0605745328790039E-3</v>
      </c>
      <c r="R17" s="602">
        <v>3.1455273961153996E-3</v>
      </c>
      <c r="S17" s="602">
        <v>-1.9531117427194711E-2</v>
      </c>
      <c r="T17" s="602">
        <v>3.5361678145755526E-3</v>
      </c>
      <c r="U17" s="602">
        <v>2.4473860364666589E-3</v>
      </c>
      <c r="V17" s="602">
        <v>1.3692407830718789E-3</v>
      </c>
      <c r="W17" s="23"/>
    </row>
    <row r="18" spans="1:23">
      <c r="A18" s="7" t="s">
        <v>407</v>
      </c>
      <c r="C18" s="602">
        <v>2.2830801654027733E-2</v>
      </c>
      <c r="D18" s="602">
        <v>2.1043637139031457E-2</v>
      </c>
      <c r="E18" s="602">
        <v>1.5976820995347474E-2</v>
      </c>
      <c r="F18" s="602">
        <v>9.7533830444360703E-3</v>
      </c>
      <c r="G18" s="602">
        <v>7.7705929780953475E-3</v>
      </c>
      <c r="H18" s="602">
        <v>8.8046636001106737E-3</v>
      </c>
      <c r="I18" s="602">
        <v>6.0278031585201397E-3</v>
      </c>
      <c r="J18" s="602">
        <v>1.3698630184363569E-2</v>
      </c>
      <c r="K18" s="602">
        <v>1.3452541646389093E-2</v>
      </c>
      <c r="L18" s="602">
        <v>1.2317379218657498E-2</v>
      </c>
      <c r="M18" s="602">
        <v>1.0680323394844926E-2</v>
      </c>
      <c r="N18" s="602">
        <v>9.2663128722278998E-3</v>
      </c>
      <c r="O18" s="602">
        <v>8.383055062826994E-3</v>
      </c>
      <c r="P18" s="602">
        <v>6.6441892135129521E-3</v>
      </c>
      <c r="Q18" s="602">
        <v>4.5473327420761933E-3</v>
      </c>
      <c r="R18" s="602">
        <v>2.3636879155657375E-3</v>
      </c>
      <c r="S18" s="602">
        <v>-1.4687990054584876E-2</v>
      </c>
      <c r="T18" s="602">
        <v>2.6462336279777787E-3</v>
      </c>
      <c r="U18" s="602">
        <v>1.83308708431551E-3</v>
      </c>
      <c r="V18" s="602">
        <v>1.0261873640702301E-3</v>
      </c>
      <c r="W18" s="23"/>
    </row>
    <row r="19" spans="1:23">
      <c r="A19" s="7" t="s">
        <v>408</v>
      </c>
      <c r="C19" s="602">
        <v>3.2366930060682142E-2</v>
      </c>
      <c r="D19" s="602">
        <v>2.955771562831444E-2</v>
      </c>
      <c r="E19" s="602">
        <v>2.2255329932035162E-2</v>
      </c>
      <c r="F19" s="602">
        <v>1.350278536955174E-2</v>
      </c>
      <c r="G19" s="602">
        <v>1.0717971934976367E-2</v>
      </c>
      <c r="H19" s="602">
        <v>1.2108850435985419E-2</v>
      </c>
      <c r="I19" s="602">
        <v>8.2628347607980324E-3</v>
      </c>
      <c r="J19" s="602">
        <v>1.8736280160882579E-2</v>
      </c>
      <c r="K19" s="602">
        <v>1.8308706480401726E-2</v>
      </c>
      <c r="L19" s="602">
        <v>1.6683823572630985E-2</v>
      </c>
      <c r="M19" s="602">
        <v>1.4404309972985807E-2</v>
      </c>
      <c r="N19" s="602">
        <v>1.2451387247001788E-2</v>
      </c>
      <c r="O19" s="602">
        <v>1.1229093473820395E-2</v>
      </c>
      <c r="P19" s="602">
        <v>8.8748363453052814E-3</v>
      </c>
      <c r="Q19" s="602">
        <v>6.0605745328790039E-3</v>
      </c>
      <c r="R19" s="602">
        <v>3.1455273961153996E-3</v>
      </c>
      <c r="S19" s="602">
        <v>-1.9531117427194711E-2</v>
      </c>
      <c r="T19" s="602">
        <v>3.5361678145757747E-3</v>
      </c>
      <c r="U19" s="602">
        <v>2.4473860364666589E-3</v>
      </c>
      <c r="V19" s="602">
        <v>1.3692407830718789E-3</v>
      </c>
      <c r="W19" s="23"/>
    </row>
    <row r="20" spans="1:23">
      <c r="A20" s="7" t="s">
        <v>409</v>
      </c>
      <c r="C20" s="602">
        <v>3.2366930060682142E-2</v>
      </c>
      <c r="D20" s="602">
        <v>2.9557715628314218E-2</v>
      </c>
      <c r="E20" s="602">
        <v>2.2255329932035384E-2</v>
      </c>
      <c r="F20" s="602">
        <v>1.350278536955174E-2</v>
      </c>
      <c r="G20" s="602">
        <v>1.0717971934976367E-2</v>
      </c>
      <c r="H20" s="602">
        <v>1.2108850435985197E-2</v>
      </c>
      <c r="I20" s="602">
        <v>8.2628347607982544E-3</v>
      </c>
      <c r="J20" s="602">
        <v>1.8736280160882357E-2</v>
      </c>
      <c r="K20" s="602">
        <v>1.8308706480401948E-2</v>
      </c>
      <c r="L20" s="602">
        <v>1.6683823572630985E-2</v>
      </c>
      <c r="M20" s="602">
        <v>1.4404309972986029E-2</v>
      </c>
      <c r="N20" s="602">
        <v>1.2451387247001788E-2</v>
      </c>
      <c r="O20" s="602">
        <v>1.1229093473820173E-2</v>
      </c>
      <c r="P20" s="602">
        <v>8.8748363453055035E-3</v>
      </c>
      <c r="Q20" s="602">
        <v>6.0605745328790039E-3</v>
      </c>
      <c r="R20" s="602">
        <v>3.1455273961153996E-3</v>
      </c>
      <c r="S20" s="602">
        <v>-1.95311174271946E-2</v>
      </c>
      <c r="T20" s="602">
        <v>3.5361678145755526E-3</v>
      </c>
      <c r="U20" s="602">
        <v>2.4473860364666589E-3</v>
      </c>
      <c r="V20" s="602">
        <v>1.3692407830718789E-3</v>
      </c>
      <c r="W20" s="23"/>
    </row>
    <row r="21" spans="1:23">
      <c r="A21" s="207" t="s">
        <v>410</v>
      </c>
      <c r="B21" s="207"/>
      <c r="C21" s="603">
        <v>3.2366930060682142E-2</v>
      </c>
      <c r="D21" s="603">
        <v>2.9557715628314218E-2</v>
      </c>
      <c r="E21" s="603">
        <v>2.2255329932035162E-2</v>
      </c>
      <c r="F21" s="603">
        <v>1.3502785369551962E-2</v>
      </c>
      <c r="G21" s="603">
        <v>1.0717971934976145E-2</v>
      </c>
      <c r="H21" s="603">
        <v>1.2108850435985197E-2</v>
      </c>
      <c r="I21" s="603">
        <v>8.2628347607984765E-3</v>
      </c>
      <c r="J21" s="603">
        <v>1.8736280160882135E-2</v>
      </c>
      <c r="K21" s="603">
        <v>1.830870648040217E-2</v>
      </c>
      <c r="L21" s="603">
        <v>1.6683823572630763E-2</v>
      </c>
      <c r="M21" s="603">
        <v>1.4404309972986029E-2</v>
      </c>
      <c r="N21" s="603">
        <v>1.2451387247001566E-2</v>
      </c>
      <c r="O21" s="603">
        <v>1.1229093473820395E-2</v>
      </c>
      <c r="P21" s="603">
        <v>8.8748363453055035E-3</v>
      </c>
      <c r="Q21" s="603">
        <v>6.0605745328790039E-3</v>
      </c>
      <c r="R21" s="603">
        <v>3.1455273961153996E-3</v>
      </c>
      <c r="S21" s="603">
        <v>-1.9531117427194933E-2</v>
      </c>
      <c r="T21" s="603">
        <v>3.5361678145759967E-3</v>
      </c>
      <c r="U21" s="603">
        <v>2.4473860364664368E-3</v>
      </c>
      <c r="V21" s="603">
        <v>1.3692407830718789E-3</v>
      </c>
      <c r="W21" s="23"/>
    </row>
    <row r="22" spans="1:23">
      <c r="C22" s="602">
        <v>3.0422529478921545E-2</v>
      </c>
      <c r="D22" s="602">
        <v>2.783449948774952E-2</v>
      </c>
      <c r="E22" s="602">
        <v>2.099298007985051E-2</v>
      </c>
      <c r="F22" s="602">
        <v>1.2752638493652491E-2</v>
      </c>
      <c r="G22" s="602">
        <v>1.0130033065947286E-2</v>
      </c>
      <c r="H22" s="602">
        <v>1.1451275595289356E-2</v>
      </c>
      <c r="I22" s="602">
        <v>7.8191991755327539E-3</v>
      </c>
      <c r="J22" s="602">
        <v>1.7738125012385364E-2</v>
      </c>
      <c r="K22" s="602">
        <v>1.7350329667004116E-2</v>
      </c>
      <c r="L22" s="602">
        <v>1.582539592970944E-2</v>
      </c>
      <c r="M22" s="602">
        <v>1.3674715562620676E-2</v>
      </c>
      <c r="N22" s="602">
        <v>1.1829218537058317E-2</v>
      </c>
      <c r="O22" s="602">
        <v>1.0674559822136498E-2</v>
      </c>
      <c r="P22" s="602">
        <v>8.4411934568591196E-3</v>
      </c>
      <c r="Q22" s="602">
        <v>5.7669210919590874E-3</v>
      </c>
      <c r="R22" s="602">
        <v>2.9939908369867041E-3</v>
      </c>
      <c r="S22" s="602">
        <v>-1.8593009707642327E-2</v>
      </c>
      <c r="T22" s="602">
        <v>3.3631027779799094E-3</v>
      </c>
      <c r="U22" s="602">
        <v>2.3280089918522595E-3</v>
      </c>
      <c r="V22" s="602">
        <v>1.3026079460025652E-3</v>
      </c>
      <c r="W22" s="23"/>
    </row>
    <row r="24" spans="1:23">
      <c r="A24" s="207"/>
      <c r="B24" s="593" t="s">
        <v>411</v>
      </c>
      <c r="C24" s="593" t="s">
        <v>412</v>
      </c>
      <c r="D24" s="593" t="s">
        <v>413</v>
      </c>
    </row>
    <row r="25" spans="1:23">
      <c r="A25" s="7" t="s">
        <v>405</v>
      </c>
      <c r="B25" s="594">
        <v>1.5353990344960116E-2</v>
      </c>
      <c r="C25" s="594">
        <v>1.2563297305799489E-2</v>
      </c>
      <c r="D25" s="594">
        <v>2.8058064621232256E-3</v>
      </c>
      <c r="E25" s="595"/>
      <c r="G25" s="596"/>
      <c r="H25" s="596"/>
      <c r="I25" s="596"/>
    </row>
    <row r="26" spans="1:23">
      <c r="A26" s="7" t="s">
        <v>406</v>
      </c>
      <c r="B26" s="594">
        <v>1.8396059731763299E-2</v>
      </c>
      <c r="C26" s="594">
        <v>1.4807890365783486E-2</v>
      </c>
      <c r="D26" s="594">
        <v>3.2870106891156694E-3</v>
      </c>
      <c r="E26" s="595"/>
    </row>
    <row r="27" spans="1:23">
      <c r="A27" s="7" t="s">
        <v>407</v>
      </c>
      <c r="B27" s="594">
        <v>1.3172528938509842E-2</v>
      </c>
      <c r="C27" s="594">
        <v>1.0907165079167188E-2</v>
      </c>
      <c r="D27" s="594">
        <v>2.4468995364431579E-3</v>
      </c>
      <c r="E27" s="595"/>
    </row>
    <row r="28" spans="1:23">
      <c r="A28" s="7" t="s">
        <v>408</v>
      </c>
      <c r="B28" s="594">
        <v>1.839605973176333E-2</v>
      </c>
      <c r="C28" s="594">
        <v>1.4807890365783486E-2</v>
      </c>
      <c r="D28" s="594">
        <v>3.2870106891157188E-3</v>
      </c>
      <c r="E28" s="595"/>
    </row>
    <row r="29" spans="1:23">
      <c r="A29" s="7" t="s">
        <v>409</v>
      </c>
      <c r="B29" s="594">
        <v>1.839605973176333E-2</v>
      </c>
      <c r="C29" s="594">
        <v>1.480789036578356E-2</v>
      </c>
      <c r="D29" s="594">
        <v>3.2870106891157067E-3</v>
      </c>
      <c r="E29" s="595"/>
    </row>
    <row r="30" spans="1:23">
      <c r="A30" s="207" t="s">
        <v>410</v>
      </c>
      <c r="B30" s="597">
        <v>1.839605973176333E-2</v>
      </c>
      <c r="C30" s="597">
        <v>1.4807890365783524E-2</v>
      </c>
      <c r="D30" s="597">
        <v>3.2870106891156941E-3</v>
      </c>
      <c r="E30" s="595"/>
    </row>
    <row r="33" spans="1:3" ht="12.75">
      <c r="A33" s="84" t="s">
        <v>414</v>
      </c>
      <c r="C33" s="19"/>
    </row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82"/>
  <sheetViews>
    <sheetView showGridLines="0" zoomScaleNormal="100" workbookViewId="0">
      <selection activeCell="A2" sqref="A2"/>
    </sheetView>
  </sheetViews>
  <sheetFormatPr baseColWidth="10" defaultColWidth="10.6640625" defaultRowHeight="11.25"/>
  <cols>
    <col min="1" max="1" width="15.6640625" style="7" customWidth="1"/>
    <col min="2" max="35" width="13.83203125" style="7" customWidth="1"/>
    <col min="36" max="36" width="13.83203125" style="8" customWidth="1"/>
    <col min="37" max="37" width="13.83203125" style="9" customWidth="1"/>
    <col min="38" max="38" width="13.83203125" style="7" customWidth="1"/>
    <col min="39" max="40" width="10.6640625" style="7"/>
    <col min="41" max="41" width="19.83203125" style="19" customWidth="1"/>
    <col min="42" max="16384" width="10.6640625" style="19"/>
  </cols>
  <sheetData>
    <row r="1" spans="1:23" ht="12.75">
      <c r="A1" s="1" t="s">
        <v>404</v>
      </c>
    </row>
    <row r="2" spans="1:23" ht="12.75">
      <c r="A2" s="38" t="s">
        <v>328</v>
      </c>
    </row>
    <row r="3" spans="1:23" ht="12.75">
      <c r="A3" s="1" t="s">
        <v>120</v>
      </c>
    </row>
    <row r="4" spans="1:23" s="10" customFormat="1"/>
    <row r="5" spans="1:23" s="10" customFormat="1" ht="12.75">
      <c r="A5" s="585" t="s">
        <v>203</v>
      </c>
    </row>
    <row r="6" spans="1:23" s="7" customFormat="1"/>
    <row r="7" spans="1:23">
      <c r="A7" s="207"/>
      <c r="B7" s="130">
        <v>2018</v>
      </c>
      <c r="C7" s="130">
        <v>2019</v>
      </c>
      <c r="D7" s="130">
        <v>2020</v>
      </c>
      <c r="E7" s="130">
        <v>2021</v>
      </c>
      <c r="F7" s="130">
        <v>2022</v>
      </c>
      <c r="G7" s="130">
        <v>2023</v>
      </c>
      <c r="H7" s="130">
        <v>2024</v>
      </c>
      <c r="I7" s="130">
        <v>2025</v>
      </c>
      <c r="J7" s="130">
        <v>2026</v>
      </c>
      <c r="K7" s="130">
        <v>2027</v>
      </c>
      <c r="L7" s="130">
        <v>2028</v>
      </c>
      <c r="M7" s="130">
        <v>2029</v>
      </c>
      <c r="N7" s="130">
        <v>2030</v>
      </c>
      <c r="O7" s="130">
        <v>2031</v>
      </c>
      <c r="P7" s="130">
        <v>2032</v>
      </c>
      <c r="Q7" s="130">
        <v>2033</v>
      </c>
      <c r="R7" s="130">
        <v>2034</v>
      </c>
      <c r="S7" s="130">
        <v>2035</v>
      </c>
      <c r="T7" s="130">
        <v>2036</v>
      </c>
      <c r="U7" s="130">
        <v>2037</v>
      </c>
      <c r="V7" s="130">
        <v>2038</v>
      </c>
    </row>
    <row r="8" spans="1:23">
      <c r="A8" s="7" t="s">
        <v>405</v>
      </c>
      <c r="B8" s="599">
        <v>42513.802365134361</v>
      </c>
      <c r="C8" s="599">
        <v>43116.697760519601</v>
      </c>
      <c r="D8" s="599">
        <v>43692.117980306728</v>
      </c>
      <c r="E8" s="599">
        <v>44233.851051599238</v>
      </c>
      <c r="F8" s="599">
        <v>44779.354300050036</v>
      </c>
      <c r="G8" s="599">
        <v>45272.789776148835</v>
      </c>
      <c r="H8" s="599">
        <v>45693.934415921045</v>
      </c>
      <c r="I8" s="599">
        <v>45917.475973736538</v>
      </c>
      <c r="J8" s="599">
        <v>46264.69852376471</v>
      </c>
      <c r="K8" s="599">
        <v>46465.615800624211</v>
      </c>
      <c r="L8" s="599">
        <v>46549.997374442151</v>
      </c>
      <c r="M8" s="599">
        <v>46520.162500050152</v>
      </c>
      <c r="N8" s="599">
        <v>46436.638935275681</v>
      </c>
      <c r="O8" s="599">
        <v>46351.453930017073</v>
      </c>
      <c r="P8" s="599">
        <v>46293.021743056575</v>
      </c>
      <c r="Q8" s="599">
        <v>46282.01587305111</v>
      </c>
      <c r="R8" s="599">
        <v>46311.642762115996</v>
      </c>
      <c r="S8" s="599">
        <v>46178.506143154038</v>
      </c>
      <c r="T8" s="599">
        <v>46324.832122891181</v>
      </c>
      <c r="U8" s="599">
        <v>46517.763966486913</v>
      </c>
      <c r="V8" s="599">
        <v>46749.29519637255</v>
      </c>
      <c r="W8" s="197"/>
    </row>
    <row r="9" spans="1:23">
      <c r="A9" s="7" t="s">
        <v>406</v>
      </c>
      <c r="B9" s="599">
        <v>14143.353179994085</v>
      </c>
      <c r="C9" s="599">
        <v>14365.081508484973</v>
      </c>
      <c r="D9" s="599">
        <v>14576.705223792556</v>
      </c>
      <c r="E9" s="599">
        <v>14775.939733303398</v>
      </c>
      <c r="F9" s="599">
        <v>14976.560810178697</v>
      </c>
      <c r="G9" s="599">
        <v>15158.032793827833</v>
      </c>
      <c r="H9" s="599">
        <v>15312.918198069343</v>
      </c>
      <c r="I9" s="599">
        <v>15395.130628852641</v>
      </c>
      <c r="J9" s="599">
        <v>15522.829523588596</v>
      </c>
      <c r="K9" s="599">
        <v>15596.721366691047</v>
      </c>
      <c r="L9" s="599">
        <v>15627.754586485547</v>
      </c>
      <c r="M9" s="599">
        <v>15616.782141049227</v>
      </c>
      <c r="N9" s="599">
        <v>15586.064473359613</v>
      </c>
      <c r="O9" s="599">
        <v>15554.735773599998</v>
      </c>
      <c r="P9" s="599">
        <v>15533.246023895508</v>
      </c>
      <c r="Q9" s="599">
        <v>15529.19836790314</v>
      </c>
      <c r="R9" s="599">
        <v>15540.094322062065</v>
      </c>
      <c r="S9" s="599">
        <v>15491.130338907902</v>
      </c>
      <c r="T9" s="599">
        <v>15544.945005847227</v>
      </c>
      <c r="U9" s="599">
        <v>15615.900026437179</v>
      </c>
      <c r="V9" s="599">
        <v>15701.050838649271</v>
      </c>
      <c r="W9" s="197"/>
    </row>
    <row r="10" spans="1:23">
      <c r="A10" s="7" t="s">
        <v>407</v>
      </c>
      <c r="B10" s="599">
        <v>19086.430941130617</v>
      </c>
      <c r="C10" s="599">
        <v>19322.050497422249</v>
      </c>
      <c r="D10" s="599">
        <v>19546.932388883448</v>
      </c>
      <c r="E10" s="599">
        <v>19758.648893709113</v>
      </c>
      <c r="F10" s="599">
        <v>19971.83883401956</v>
      </c>
      <c r="G10" s="599">
        <v>20164.679994902301</v>
      </c>
      <c r="H10" s="599">
        <v>20329.268933410152</v>
      </c>
      <c r="I10" s="599">
        <v>20416.631953709177</v>
      </c>
      <c r="J10" s="599">
        <v>20552.331154264211</v>
      </c>
      <c r="K10" s="599">
        <v>20630.852304014756</v>
      </c>
      <c r="L10" s="599">
        <v>20663.829747754346</v>
      </c>
      <c r="M10" s="599">
        <v>20652.169881183683</v>
      </c>
      <c r="N10" s="599">
        <v>20619.527758814376</v>
      </c>
      <c r="O10" s="599">
        <v>20586.236323359124</v>
      </c>
      <c r="P10" s="599">
        <v>20563.400245873439</v>
      </c>
      <c r="Q10" s="599">
        <v>20559.099005182034</v>
      </c>
      <c r="R10" s="599">
        <v>20570.677588314698</v>
      </c>
      <c r="S10" s="599">
        <v>20518.646023094432</v>
      </c>
      <c r="T10" s="599">
        <v>20575.832166301872</v>
      </c>
      <c r="U10" s="599">
        <v>20651.232502297978</v>
      </c>
      <c r="V10" s="599">
        <v>20741.717992933471</v>
      </c>
      <c r="W10" s="197"/>
    </row>
    <row r="11" spans="1:23">
      <c r="A11" s="7" t="s">
        <v>408</v>
      </c>
      <c r="B11" s="599">
        <v>36294.425645010095</v>
      </c>
      <c r="C11" s="599">
        <v>36863.421004836651</v>
      </c>
      <c r="D11" s="599">
        <v>37406.486082983487</v>
      </c>
      <c r="E11" s="599">
        <v>37917.758197830328</v>
      </c>
      <c r="F11" s="599">
        <v>38432.588497604782</v>
      </c>
      <c r="G11" s="599">
        <v>38898.278729149213</v>
      </c>
      <c r="H11" s="599">
        <v>39295.742945463382</v>
      </c>
      <c r="I11" s="599">
        <v>39506.715047919301</v>
      </c>
      <c r="J11" s="599">
        <v>39834.413718875214</v>
      </c>
      <c r="K11" s="599">
        <v>40024.033674703518</v>
      </c>
      <c r="L11" s="599">
        <v>40103.670580748541</v>
      </c>
      <c r="M11" s="599">
        <v>40075.513283114495</v>
      </c>
      <c r="N11" s="599">
        <v>39996.686141363854</v>
      </c>
      <c r="O11" s="599">
        <v>39916.290979798585</v>
      </c>
      <c r="P11" s="599">
        <v>39861.144359838428</v>
      </c>
      <c r="Q11" s="599">
        <v>39850.757335800918</v>
      </c>
      <c r="R11" s="599">
        <v>39878.718342856293</v>
      </c>
      <c r="S11" s="599">
        <v>39753.067825383114</v>
      </c>
      <c r="T11" s="599">
        <v>39891.166082775366</v>
      </c>
      <c r="U11" s="599">
        <v>40073.249616020141</v>
      </c>
      <c r="V11" s="599">
        <v>40291.762141523322</v>
      </c>
      <c r="W11" s="197"/>
    </row>
    <row r="12" spans="1:23">
      <c r="A12" s="7" t="s">
        <v>409</v>
      </c>
      <c r="B12" s="599">
        <v>8722.9678437282309</v>
      </c>
      <c r="C12" s="599">
        <v>8859.7196489653015</v>
      </c>
      <c r="D12" s="599">
        <v>8990.2393948915724</v>
      </c>
      <c r="E12" s="599">
        <v>9113.1180501656509</v>
      </c>
      <c r="F12" s="599">
        <v>9236.8518762312233</v>
      </c>
      <c r="G12" s="599">
        <v>9348.7754248949259</v>
      </c>
      <c r="H12" s="599">
        <v>9444.301597752763</v>
      </c>
      <c r="I12" s="599">
        <v>9495.0064328050212</v>
      </c>
      <c r="J12" s="599">
        <v>9573.7652206458715</v>
      </c>
      <c r="K12" s="599">
        <v>9619.3383010245925</v>
      </c>
      <c r="L12" s="599">
        <v>9638.4781595086224</v>
      </c>
      <c r="M12" s="599">
        <v>9631.7108612951088</v>
      </c>
      <c r="N12" s="599">
        <v>9612.7656207937362</v>
      </c>
      <c r="O12" s="599">
        <v>9593.4435238969745</v>
      </c>
      <c r="P12" s="599">
        <v>9580.1896375479319</v>
      </c>
      <c r="Q12" s="599">
        <v>9577.6932300401422</v>
      </c>
      <c r="R12" s="599">
        <v>9584.41335196211</v>
      </c>
      <c r="S12" s="599">
        <v>9554.2146257393379</v>
      </c>
      <c r="T12" s="599">
        <v>9587.4050299708233</v>
      </c>
      <c r="U12" s="599">
        <v>9631.1668136921471</v>
      </c>
      <c r="V12" s="599">
        <v>9683.6839068694644</v>
      </c>
      <c r="W12" s="197"/>
    </row>
    <row r="13" spans="1:23">
      <c r="A13" s="207" t="s">
        <v>410</v>
      </c>
      <c r="B13" s="600">
        <v>22986.203290183228</v>
      </c>
      <c r="C13" s="600">
        <v>23346.56284346748</v>
      </c>
      <c r="D13" s="600">
        <v>23690.500075266566</v>
      </c>
      <c r="E13" s="600">
        <v>24014.301996900969</v>
      </c>
      <c r="F13" s="600">
        <v>24340.357409550503</v>
      </c>
      <c r="G13" s="600">
        <v>24635.291139518606</v>
      </c>
      <c r="H13" s="600">
        <v>24887.015560401596</v>
      </c>
      <c r="I13" s="600">
        <v>25020.629677429944</v>
      </c>
      <c r="J13" s="600">
        <v>25228.169764775317</v>
      </c>
      <c r="K13" s="600">
        <v>25348.261012262628</v>
      </c>
      <c r="L13" s="600">
        <v>25398.697135144321</v>
      </c>
      <c r="M13" s="600">
        <v>25380.864386560595</v>
      </c>
      <c r="N13" s="600">
        <v>25330.941108457599</v>
      </c>
      <c r="O13" s="600">
        <v>25280.024762642919</v>
      </c>
      <c r="P13" s="600">
        <v>25245.098974601286</v>
      </c>
      <c r="Q13" s="600">
        <v>25238.520602251727</v>
      </c>
      <c r="R13" s="600">
        <v>25256.229034909113</v>
      </c>
      <c r="S13" s="600">
        <v>25176.651295715641</v>
      </c>
      <c r="T13" s="600">
        <v>25264.112512197924</v>
      </c>
      <c r="U13" s="600">
        <v>25379.430747342249</v>
      </c>
      <c r="V13" s="600">
        <v>25517.820410311277</v>
      </c>
      <c r="W13" s="197"/>
    </row>
    <row r="14" spans="1:23">
      <c r="A14" s="589" t="s">
        <v>85</v>
      </c>
      <c r="B14" s="601">
        <v>143747.18326518062</v>
      </c>
      <c r="C14" s="601">
        <v>145873.53326369624</v>
      </c>
      <c r="D14" s="601">
        <v>147902.98114612437</v>
      </c>
      <c r="E14" s="601">
        <v>149813.61792350869</v>
      </c>
      <c r="F14" s="601">
        <v>151737.5517276348</v>
      </c>
      <c r="G14" s="601">
        <v>153477.8478584417</v>
      </c>
      <c r="H14" s="601">
        <v>154963.1816510183</v>
      </c>
      <c r="I14" s="601">
        <v>155751.58971445262</v>
      </c>
      <c r="J14" s="601">
        <v>156976.20790591391</v>
      </c>
      <c r="K14" s="601">
        <v>157684.82245932077</v>
      </c>
      <c r="L14" s="601">
        <v>157982.42758408352</v>
      </c>
      <c r="M14" s="601">
        <v>157877.20305325327</v>
      </c>
      <c r="N14" s="601">
        <v>157582.62403806485</v>
      </c>
      <c r="O14" s="601">
        <v>157282.18529331469</v>
      </c>
      <c r="P14" s="601">
        <v>157076.10098481318</v>
      </c>
      <c r="Q14" s="601">
        <v>157037.28441422907</v>
      </c>
      <c r="R14" s="601">
        <v>157141.77540222029</v>
      </c>
      <c r="S14" s="601">
        <v>156672.21625199448</v>
      </c>
      <c r="T14" s="601">
        <v>157188.29291998441</v>
      </c>
      <c r="U14" s="601">
        <v>157868.74367227659</v>
      </c>
      <c r="V14" s="601">
        <v>158685.33048665937</v>
      </c>
      <c r="W14" s="197"/>
    </row>
    <row r="16" spans="1:23">
      <c r="A16" s="207"/>
      <c r="B16" s="130">
        <v>2018</v>
      </c>
      <c r="C16" s="130">
        <v>2019</v>
      </c>
      <c r="D16" s="130">
        <v>2020</v>
      </c>
      <c r="E16" s="130">
        <v>2021</v>
      </c>
      <c r="F16" s="130">
        <v>2022</v>
      </c>
      <c r="G16" s="130">
        <v>2023</v>
      </c>
      <c r="H16" s="130">
        <v>2024</v>
      </c>
      <c r="I16" s="130">
        <v>2025</v>
      </c>
      <c r="J16" s="130">
        <v>2026</v>
      </c>
      <c r="K16" s="130">
        <v>2027</v>
      </c>
      <c r="L16" s="130">
        <v>2028</v>
      </c>
      <c r="M16" s="130">
        <v>2029</v>
      </c>
      <c r="N16" s="130">
        <v>2030</v>
      </c>
      <c r="O16" s="130">
        <v>2031</v>
      </c>
      <c r="P16" s="130">
        <v>2032</v>
      </c>
      <c r="Q16" s="130">
        <v>2033</v>
      </c>
      <c r="R16" s="130">
        <v>2034</v>
      </c>
      <c r="S16" s="130">
        <v>2035</v>
      </c>
      <c r="T16" s="130">
        <v>2036</v>
      </c>
      <c r="U16" s="130">
        <v>2037</v>
      </c>
      <c r="V16" s="130">
        <v>2038</v>
      </c>
    </row>
    <row r="17" spans="1:23">
      <c r="A17" s="7" t="s">
        <v>405</v>
      </c>
      <c r="C17" s="602">
        <v>1.4181168511045117E-2</v>
      </c>
      <c r="D17" s="602">
        <v>1.3345646806792733E-2</v>
      </c>
      <c r="E17" s="602">
        <v>1.2398874129578408E-2</v>
      </c>
      <c r="F17" s="602">
        <v>1.2332257659738E-2</v>
      </c>
      <c r="G17" s="602">
        <v>1.1019262868161794E-2</v>
      </c>
      <c r="H17" s="602">
        <v>9.3023787987123185E-3</v>
      </c>
      <c r="I17" s="602">
        <v>4.8921494870795001E-3</v>
      </c>
      <c r="J17" s="602">
        <v>7.5618823261707213E-3</v>
      </c>
      <c r="K17" s="602">
        <v>4.3427771772099888E-3</v>
      </c>
      <c r="L17" s="602">
        <v>1.816000334096568E-3</v>
      </c>
      <c r="M17" s="602">
        <v>-6.4092107572022439E-4</v>
      </c>
      <c r="N17" s="602">
        <v>-1.7954271929806476E-3</v>
      </c>
      <c r="O17" s="602">
        <v>-1.8344352048679236E-3</v>
      </c>
      <c r="P17" s="602">
        <v>-1.2606333136544468E-3</v>
      </c>
      <c r="Q17" s="602">
        <v>-2.3774360780659531E-4</v>
      </c>
      <c r="R17" s="602">
        <v>6.4013825901954036E-4</v>
      </c>
      <c r="S17" s="602">
        <v>-2.874798021003655E-3</v>
      </c>
      <c r="T17" s="602">
        <v>3.1687031902576379E-3</v>
      </c>
      <c r="U17" s="602">
        <v>4.1647607720178836E-3</v>
      </c>
      <c r="V17" s="602">
        <v>4.977264815489324E-3</v>
      </c>
      <c r="W17" s="23"/>
    </row>
    <row r="18" spans="1:23">
      <c r="A18" s="7" t="s">
        <v>406</v>
      </c>
      <c r="C18" s="602">
        <v>1.5677210748334058E-2</v>
      </c>
      <c r="D18" s="602">
        <v>1.4731814447595415E-2</v>
      </c>
      <c r="E18" s="602">
        <v>1.3668007032593632E-2</v>
      </c>
      <c r="F18" s="602">
        <v>1.3577551106487062E-2</v>
      </c>
      <c r="G18" s="602">
        <v>1.2117066524765852E-2</v>
      </c>
      <c r="H18" s="602">
        <v>1.0218041242434639E-2</v>
      </c>
      <c r="I18" s="602">
        <v>5.3688284440560619E-3</v>
      </c>
      <c r="J18" s="602">
        <v>8.2947587659067956E-3</v>
      </c>
      <c r="K18" s="602">
        <v>4.7602045097618895E-3</v>
      </c>
      <c r="L18" s="602">
        <v>1.989727139754871E-3</v>
      </c>
      <c r="M18" s="602">
        <v>-7.0211272998932373E-4</v>
      </c>
      <c r="N18" s="602">
        <v>-1.9669652436831164E-3</v>
      </c>
      <c r="O18" s="602">
        <v>-2.0100455643028425E-3</v>
      </c>
      <c r="P18" s="602">
        <v>-1.3815567179844557E-3</v>
      </c>
      <c r="Q18" s="602">
        <v>-2.6058017661867439E-4</v>
      </c>
      <c r="R18" s="602">
        <v>7.0164305334952104E-4</v>
      </c>
      <c r="S18" s="602">
        <v>-3.1508163425140179E-3</v>
      </c>
      <c r="T18" s="602">
        <v>3.4739018884994977E-3</v>
      </c>
      <c r="U18" s="602">
        <v>4.5645076623470615E-3</v>
      </c>
      <c r="V18" s="602">
        <v>5.4528276991998581E-3</v>
      </c>
      <c r="W18" s="23"/>
    </row>
    <row r="19" spans="1:23">
      <c r="A19" s="7" t="s">
        <v>407</v>
      </c>
      <c r="C19" s="602">
        <v>1.2344872491790948E-2</v>
      </c>
      <c r="D19" s="602">
        <v>1.1638614208735243E-2</v>
      </c>
      <c r="E19" s="602">
        <v>1.0831188271059444E-2</v>
      </c>
      <c r="F19" s="602">
        <v>1.0789702345402885E-2</v>
      </c>
      <c r="G19" s="602">
        <v>9.6556537675569487E-3</v>
      </c>
      <c r="H19" s="602">
        <v>8.1622390511260079E-3</v>
      </c>
      <c r="I19" s="602">
        <v>4.2974009830449855E-3</v>
      </c>
      <c r="J19" s="602">
        <v>6.6465027563169521E-3</v>
      </c>
      <c r="K19" s="602">
        <v>3.8205471272902969E-3</v>
      </c>
      <c r="L19" s="602">
        <v>1.5984528052277458E-3</v>
      </c>
      <c r="M19" s="602">
        <v>-5.6426454887581468E-4</v>
      </c>
      <c r="N19" s="602">
        <v>-1.5805662338196358E-3</v>
      </c>
      <c r="O19" s="602">
        <v>-1.6145585798404971E-3</v>
      </c>
      <c r="P19" s="602">
        <v>-1.1092886104573374E-3</v>
      </c>
      <c r="Q19" s="602">
        <v>-2.0916972095941233E-4</v>
      </c>
      <c r="R19" s="602">
        <v>5.6318533850863162E-4</v>
      </c>
      <c r="S19" s="602">
        <v>-2.5294045369620433E-3</v>
      </c>
      <c r="T19" s="602">
        <v>2.7870329817607509E-3</v>
      </c>
      <c r="U19" s="602">
        <v>3.6645096726437565E-3</v>
      </c>
      <c r="V19" s="602">
        <v>4.3816024358558359E-3</v>
      </c>
      <c r="W19" s="23"/>
    </row>
    <row r="20" spans="1:23">
      <c r="A20" s="7" t="s">
        <v>408</v>
      </c>
      <c r="C20" s="602">
        <v>1.5677210748333836E-2</v>
      </c>
      <c r="D20" s="602">
        <v>1.4731814447595193E-2</v>
      </c>
      <c r="E20" s="602">
        <v>1.3668007032593854E-2</v>
      </c>
      <c r="F20" s="602">
        <v>1.357755110648684E-2</v>
      </c>
      <c r="G20" s="602">
        <v>1.2117066524765852E-2</v>
      </c>
      <c r="H20" s="602">
        <v>1.0218041242434639E-2</v>
      </c>
      <c r="I20" s="602">
        <v>5.3688284440560619E-3</v>
      </c>
      <c r="J20" s="602">
        <v>8.2947587659067956E-3</v>
      </c>
      <c r="K20" s="602">
        <v>4.7602045097616674E-3</v>
      </c>
      <c r="L20" s="602">
        <v>1.989727139754871E-3</v>
      </c>
      <c r="M20" s="602">
        <v>-7.0211272998943475E-4</v>
      </c>
      <c r="N20" s="602">
        <v>-1.9669652436828944E-3</v>
      </c>
      <c r="O20" s="602">
        <v>-2.0100455643030646E-3</v>
      </c>
      <c r="P20" s="602">
        <v>-1.3815567179842336E-3</v>
      </c>
      <c r="Q20" s="602">
        <v>-2.6058017661867439E-4</v>
      </c>
      <c r="R20" s="602">
        <v>7.01643053349299E-4</v>
      </c>
      <c r="S20" s="602">
        <v>-3.1508163425139069E-3</v>
      </c>
      <c r="T20" s="602">
        <v>3.4739018884997197E-3</v>
      </c>
      <c r="U20" s="602">
        <v>4.5645076623468395E-3</v>
      </c>
      <c r="V20" s="602">
        <v>5.4528276991998581E-3</v>
      </c>
      <c r="W20" s="23"/>
    </row>
    <row r="21" spans="1:23">
      <c r="A21" s="7" t="s">
        <v>409</v>
      </c>
      <c r="C21" s="602">
        <v>1.567721074833428E-2</v>
      </c>
      <c r="D21" s="602">
        <v>1.4731814447595193E-2</v>
      </c>
      <c r="E21" s="602">
        <v>1.3668007032593632E-2</v>
      </c>
      <c r="F21" s="602">
        <v>1.357755110648684E-2</v>
      </c>
      <c r="G21" s="602">
        <v>1.2117066524765852E-2</v>
      </c>
      <c r="H21" s="602">
        <v>1.0218041242434861E-2</v>
      </c>
      <c r="I21" s="602">
        <v>5.3688284440560619E-3</v>
      </c>
      <c r="J21" s="602">
        <v>8.2947587659067956E-3</v>
      </c>
      <c r="K21" s="602">
        <v>4.7602045097618895E-3</v>
      </c>
      <c r="L21" s="602">
        <v>1.989727139754649E-3</v>
      </c>
      <c r="M21" s="602">
        <v>-7.021127299892127E-4</v>
      </c>
      <c r="N21" s="602">
        <v>-1.9669652436831164E-3</v>
      </c>
      <c r="O21" s="602">
        <v>-2.0100455643030646E-3</v>
      </c>
      <c r="P21" s="602">
        <v>-1.3815567179842336E-3</v>
      </c>
      <c r="Q21" s="602">
        <v>-2.6058017661834132E-4</v>
      </c>
      <c r="R21" s="602">
        <v>7.01643053349299E-4</v>
      </c>
      <c r="S21" s="602">
        <v>-3.1508163425140179E-3</v>
      </c>
      <c r="T21" s="602">
        <v>3.4739018884994977E-3</v>
      </c>
      <c r="U21" s="602">
        <v>4.5645076623468395E-3</v>
      </c>
      <c r="V21" s="602">
        <v>5.4528276992000801E-3</v>
      </c>
      <c r="W21" s="23"/>
    </row>
    <row r="22" spans="1:23">
      <c r="A22" s="207" t="s">
        <v>410</v>
      </c>
      <c r="B22" s="207"/>
      <c r="C22" s="603">
        <v>1.5677210748334058E-2</v>
      </c>
      <c r="D22" s="603">
        <v>1.4731814447595193E-2</v>
      </c>
      <c r="E22" s="603">
        <v>1.3668007032593632E-2</v>
      </c>
      <c r="F22" s="603">
        <v>1.357755110648684E-2</v>
      </c>
      <c r="G22" s="603">
        <v>1.2117066524765852E-2</v>
      </c>
      <c r="H22" s="603">
        <v>1.0218041242434861E-2</v>
      </c>
      <c r="I22" s="603">
        <v>5.3688284440560619E-3</v>
      </c>
      <c r="J22" s="603">
        <v>8.2947587659070177E-3</v>
      </c>
      <c r="K22" s="603">
        <v>4.7602045097614454E-3</v>
      </c>
      <c r="L22" s="603">
        <v>1.9897271397550931E-3</v>
      </c>
      <c r="M22" s="603">
        <v>-7.021127299892127E-4</v>
      </c>
      <c r="N22" s="603">
        <v>-1.9669652436830054E-3</v>
      </c>
      <c r="O22" s="603">
        <v>-2.0100455643031756E-3</v>
      </c>
      <c r="P22" s="603">
        <v>-1.3815567179841226E-3</v>
      </c>
      <c r="Q22" s="603">
        <v>-2.6058017661867439E-4</v>
      </c>
      <c r="R22" s="603">
        <v>7.01643053349299E-4</v>
      </c>
      <c r="S22" s="603">
        <v>-3.1508163425141289E-3</v>
      </c>
      <c r="T22" s="603">
        <v>3.4739018884997197E-3</v>
      </c>
      <c r="U22" s="603">
        <v>4.5645076623470615E-3</v>
      </c>
      <c r="V22" s="603">
        <v>5.4528276991996361E-3</v>
      </c>
      <c r="W22" s="23"/>
    </row>
    <row r="23" spans="1:23">
      <c r="C23" s="592"/>
      <c r="D23" s="592"/>
      <c r="E23" s="592"/>
      <c r="F23" s="592"/>
      <c r="G23" s="592"/>
      <c r="H23" s="592"/>
      <c r="I23" s="592"/>
      <c r="J23" s="592"/>
      <c r="K23" s="592"/>
      <c r="L23" s="592"/>
      <c r="M23" s="592"/>
      <c r="N23" s="592"/>
      <c r="O23" s="592"/>
      <c r="P23" s="592"/>
      <c r="Q23" s="592"/>
      <c r="R23" s="592"/>
      <c r="S23" s="592"/>
      <c r="T23" s="592"/>
      <c r="U23" s="592"/>
      <c r="V23" s="592"/>
      <c r="W23" s="23"/>
    </row>
    <row r="25" spans="1:23">
      <c r="A25" s="207"/>
      <c r="B25" s="593" t="s">
        <v>415</v>
      </c>
      <c r="C25" s="593" t="s">
        <v>412</v>
      </c>
      <c r="D25" s="593" t="s">
        <v>413</v>
      </c>
    </row>
    <row r="26" spans="1:23">
      <c r="A26" s="7" t="s">
        <v>405</v>
      </c>
      <c r="B26" s="594">
        <v>1.1067391180158268E-2</v>
      </c>
      <c r="C26" s="594">
        <v>2.6960768426426509E-3</v>
      </c>
      <c r="D26" s="596">
        <v>5.4975885516345753E-4</v>
      </c>
      <c r="E26" s="604"/>
    </row>
    <row r="27" spans="1:23">
      <c r="A27" s="7" t="s">
        <v>406</v>
      </c>
      <c r="B27" s="594">
        <v>1.2194074220895246E-2</v>
      </c>
      <c r="C27" s="594">
        <v>2.9574068143011964E-3</v>
      </c>
      <c r="D27" s="596">
        <v>6.025462509214257E-4</v>
      </c>
      <c r="E27" s="604"/>
    </row>
    <row r="28" spans="1:23">
      <c r="A28" s="7" t="s">
        <v>407</v>
      </c>
      <c r="B28" s="594">
        <v>9.6742387312452084E-3</v>
      </c>
      <c r="C28" s="594">
        <v>2.3696788148640882E-3</v>
      </c>
      <c r="D28" s="596">
        <v>4.8370474963667213E-4</v>
      </c>
      <c r="E28" s="604"/>
    </row>
    <row r="29" spans="1:23">
      <c r="A29" s="7" t="s">
        <v>408</v>
      </c>
      <c r="B29" s="594">
        <v>1.2194074220895182E-2</v>
      </c>
      <c r="C29" s="594">
        <v>2.9574068143011778E-3</v>
      </c>
      <c r="D29" s="596">
        <v>6.0254625092143806E-4</v>
      </c>
      <c r="E29" s="604"/>
    </row>
    <row r="30" spans="1:23">
      <c r="A30" s="7" t="s">
        <v>409</v>
      </c>
      <c r="B30" s="594">
        <v>1.2194074220895246E-2</v>
      </c>
      <c r="C30" s="594">
        <v>2.9574068143011778E-3</v>
      </c>
      <c r="D30" s="596">
        <v>6.0254625092143806E-4</v>
      </c>
      <c r="E30" s="604"/>
    </row>
    <row r="31" spans="1:23">
      <c r="A31" s="207" t="s">
        <v>410</v>
      </c>
      <c r="B31" s="597">
        <v>1.2194074220895215E-2</v>
      </c>
      <c r="C31" s="597">
        <v>2.9574068143012333E-3</v>
      </c>
      <c r="D31" s="605">
        <v>6.0254625092140109E-4</v>
      </c>
      <c r="E31" s="604"/>
    </row>
    <row r="32" spans="1:23">
      <c r="E32" s="604"/>
    </row>
    <row r="37" spans="1:2" ht="12.75">
      <c r="A37" s="84" t="s">
        <v>416</v>
      </c>
      <c r="B37" s="19"/>
    </row>
    <row r="74" spans="1:23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</row>
    <row r="75" spans="1:23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23" t="e">
        <f t="shared" ref="W75:W80" si="0">AVERAGE(C75:V75)</f>
        <v>#DIV/0!</v>
      </c>
    </row>
    <row r="76" spans="1:23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23" t="e">
        <f t="shared" si="0"/>
        <v>#DIV/0!</v>
      </c>
    </row>
    <row r="77" spans="1:23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23" t="e">
        <f t="shared" si="0"/>
        <v>#DIV/0!</v>
      </c>
    </row>
    <row r="78" spans="1:23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23" t="e">
        <f t="shared" si="0"/>
        <v>#DIV/0!</v>
      </c>
    </row>
    <row r="79" spans="1:23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23" t="e">
        <f t="shared" si="0"/>
        <v>#DIV/0!</v>
      </c>
    </row>
    <row r="80" spans="1:23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23" t="e">
        <f t="shared" si="0"/>
        <v>#DIV/0!</v>
      </c>
    </row>
    <row r="81" spans="2:2">
      <c r="B81" s="598"/>
    </row>
    <row r="82" spans="2:2">
      <c r="B82" s="598"/>
    </row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9"/>
  <sheetViews>
    <sheetView showGridLines="0" zoomScale="110" zoomScaleNormal="110" workbookViewId="0">
      <selection activeCell="A4" sqref="A4"/>
    </sheetView>
  </sheetViews>
  <sheetFormatPr baseColWidth="10" defaultColWidth="10.6640625" defaultRowHeight="11.25"/>
  <cols>
    <col min="1" max="1" width="15.6640625" style="7" customWidth="1"/>
    <col min="2" max="35" width="13.83203125" style="7" customWidth="1"/>
    <col min="36" max="36" width="13.83203125" style="8" customWidth="1"/>
    <col min="37" max="37" width="13.83203125" style="9" customWidth="1"/>
    <col min="38" max="38" width="13.83203125" style="7" customWidth="1"/>
    <col min="39" max="40" width="10.6640625" style="7"/>
    <col min="41" max="41" width="19.83203125" style="19" customWidth="1"/>
    <col min="42" max="16384" width="10.6640625" style="19"/>
  </cols>
  <sheetData>
    <row r="1" spans="1:23" ht="12.75">
      <c r="A1" s="1" t="s">
        <v>404</v>
      </c>
    </row>
    <row r="2" spans="1:23" ht="12.75">
      <c r="A2" s="38" t="s">
        <v>328</v>
      </c>
    </row>
    <row r="3" spans="1:23" ht="12.75">
      <c r="A3" s="1" t="s">
        <v>120</v>
      </c>
    </row>
    <row r="4" spans="1:23" s="10" customFormat="1"/>
    <row r="5" spans="1:23" s="10" customFormat="1" ht="12.75">
      <c r="A5" s="585" t="s">
        <v>212</v>
      </c>
    </row>
    <row r="6" spans="1:23">
      <c r="A6" s="207"/>
      <c r="B6" s="593">
        <v>2018</v>
      </c>
      <c r="C6" s="593">
        <v>2019</v>
      </c>
      <c r="D6" s="593">
        <v>2020</v>
      </c>
      <c r="E6" s="593">
        <v>2021</v>
      </c>
      <c r="F6" s="593">
        <v>2022</v>
      </c>
      <c r="G6" s="593">
        <v>2023</v>
      </c>
      <c r="H6" s="593">
        <v>2024</v>
      </c>
      <c r="I6" s="593">
        <v>2025</v>
      </c>
      <c r="J6" s="593">
        <v>2026</v>
      </c>
      <c r="K6" s="593">
        <v>2027</v>
      </c>
      <c r="L6" s="593">
        <v>2028</v>
      </c>
      <c r="M6" s="593">
        <v>2029</v>
      </c>
      <c r="N6" s="593">
        <v>2030</v>
      </c>
      <c r="O6" s="593">
        <v>2031</v>
      </c>
      <c r="P6" s="593">
        <v>2032</v>
      </c>
      <c r="Q6" s="593">
        <v>2033</v>
      </c>
      <c r="R6" s="593">
        <v>2034</v>
      </c>
      <c r="S6" s="593">
        <v>2035</v>
      </c>
      <c r="T6" s="593">
        <v>2036</v>
      </c>
      <c r="U6" s="593">
        <v>2037</v>
      </c>
      <c r="V6" s="593">
        <v>2038</v>
      </c>
    </row>
    <row r="7" spans="1:23">
      <c r="A7" s="7" t="s">
        <v>405</v>
      </c>
      <c r="B7" s="599">
        <v>5988.5879745576294</v>
      </c>
      <c r="C7" s="599">
        <v>6342.2016186388364</v>
      </c>
      <c r="D7" s="599">
        <v>6659.9457234860538</v>
      </c>
      <c r="E7" s="599">
        <v>6937.3990450820929</v>
      </c>
      <c r="F7" s="599">
        <v>7211.1307836965152</v>
      </c>
      <c r="G7" s="599">
        <v>7460.0562107546975</v>
      </c>
      <c r="H7" s="599">
        <v>7720.5581610885902</v>
      </c>
      <c r="I7" s="599">
        <v>7871.4417204935762</v>
      </c>
      <c r="J7" s="599">
        <v>8189.8100650978413</v>
      </c>
      <c r="K7" s="599">
        <v>8501.6049750877501</v>
      </c>
      <c r="L7" s="599">
        <v>8814.3103436117999</v>
      </c>
      <c r="M7" s="599">
        <v>9117.371617324563</v>
      </c>
      <c r="N7" s="599">
        <v>9414.3433913728022</v>
      </c>
      <c r="O7" s="599">
        <v>9703.9237106629789</v>
      </c>
      <c r="P7" s="599">
        <v>9978.0596942309803</v>
      </c>
      <c r="Q7" s="599">
        <v>10237.009470903973</v>
      </c>
      <c r="R7" s="599">
        <v>10474.681918316204</v>
      </c>
      <c r="S7" s="599">
        <v>10529.587125328679</v>
      </c>
      <c r="T7" s="599">
        <v>10750.431905474848</v>
      </c>
      <c r="U7" s="599">
        <v>10962.490854815667</v>
      </c>
      <c r="V7" s="599">
        <v>11165.717213618769</v>
      </c>
      <c r="W7" s="598"/>
    </row>
    <row r="8" spans="1:23">
      <c r="A8" s="7" t="s">
        <v>406</v>
      </c>
      <c r="B8" s="599">
        <v>3225.0023075372101</v>
      </c>
      <c r="C8" s="599">
        <v>3415.4319752624765</v>
      </c>
      <c r="D8" s="599">
        <v>3586.5450115394988</v>
      </c>
      <c r="E8" s="599">
        <v>3735.9604674337056</v>
      </c>
      <c r="F8" s="599">
        <v>3883.3717591151799</v>
      </c>
      <c r="G8" s="599">
        <v>4017.4242402806794</v>
      </c>
      <c r="H8" s="599">
        <v>4157.7109647162179</v>
      </c>
      <c r="I8" s="599">
        <v>4238.9654823617493</v>
      </c>
      <c r="J8" s="599">
        <v>4410.4146871421799</v>
      </c>
      <c r="K8" s="599">
        <v>4578.3239352767687</v>
      </c>
      <c r="L8" s="599">
        <v>4746.7234877846076</v>
      </c>
      <c r="M8" s="599">
        <v>4909.9294574056894</v>
      </c>
      <c r="N8" s="599">
        <v>5069.8560812856267</v>
      </c>
      <c r="O8" s="599">
        <v>5225.8022244993226</v>
      </c>
      <c r="P8" s="599">
        <v>5373.431212057294</v>
      </c>
      <c r="Q8" s="599">
        <v>5512.8820526986283</v>
      </c>
      <c r="R8" s="599">
        <v>5640.8745268175517</v>
      </c>
      <c r="S8" s="599">
        <v>5670.4423347988832</v>
      </c>
      <c r="T8" s="599">
        <v>5789.3726951116687</v>
      </c>
      <c r="U8" s="599">
        <v>5903.5716688703487</v>
      </c>
      <c r="V8" s="599">
        <v>6013.0140748059157</v>
      </c>
      <c r="W8" s="598"/>
    </row>
    <row r="9" spans="1:23">
      <c r="A9" s="7" t="s">
        <v>407</v>
      </c>
      <c r="B9" s="599">
        <v>469.28534107751028</v>
      </c>
      <c r="C9" s="599">
        <v>496.99566282235673</v>
      </c>
      <c r="D9" s="599">
        <v>521.89513015123237</v>
      </c>
      <c r="E9" s="599">
        <v>543.63727992200586</v>
      </c>
      <c r="F9" s="599">
        <v>565.08779427783747</v>
      </c>
      <c r="G9" s="599">
        <v>584.59440492397948</v>
      </c>
      <c r="H9" s="599">
        <v>605.00818979833923</v>
      </c>
      <c r="I9" s="599">
        <v>616.83191902118472</v>
      </c>
      <c r="J9" s="599">
        <v>641.78030381917733</v>
      </c>
      <c r="K9" s="599">
        <v>666.21357278048947</v>
      </c>
      <c r="L9" s="599">
        <v>690.71818825045204</v>
      </c>
      <c r="M9" s="599">
        <v>714.46706090722955</v>
      </c>
      <c r="N9" s="599">
        <v>737.73874045284344</v>
      </c>
      <c r="O9" s="599">
        <v>760.43120142774683</v>
      </c>
      <c r="P9" s="599">
        <v>781.91339374033976</v>
      </c>
      <c r="Q9" s="599">
        <v>802.20554520980306</v>
      </c>
      <c r="R9" s="599">
        <v>820.83033556479734</v>
      </c>
      <c r="S9" s="599">
        <v>825.1328871694908</v>
      </c>
      <c r="T9" s="599">
        <v>842.43900647781379</v>
      </c>
      <c r="U9" s="599">
        <v>859.05663934765505</v>
      </c>
      <c r="V9" s="599">
        <v>874.98212153344514</v>
      </c>
      <c r="W9" s="598"/>
    </row>
    <row r="10" spans="1:23">
      <c r="A10" s="7" t="s">
        <v>408</v>
      </c>
      <c r="B10" s="599">
        <v>18450.502760861855</v>
      </c>
      <c r="C10" s="599">
        <v>19539.966511601971</v>
      </c>
      <c r="D10" s="599">
        <v>20518.918229208532</v>
      </c>
      <c r="E10" s="599">
        <v>21373.736309508364</v>
      </c>
      <c r="F10" s="599">
        <v>22217.088401937792</v>
      </c>
      <c r="G10" s="599">
        <v>22984.013643530321</v>
      </c>
      <c r="H10" s="599">
        <v>23786.605502289884</v>
      </c>
      <c r="I10" s="599">
        <v>24251.469263363044</v>
      </c>
      <c r="J10" s="599">
        <v>25232.344228554804</v>
      </c>
      <c r="K10" s="599">
        <v>26192.966811379338</v>
      </c>
      <c r="L10" s="599">
        <v>27156.394465744801</v>
      </c>
      <c r="M10" s="599">
        <v>28090.109206365385</v>
      </c>
      <c r="N10" s="599">
        <v>29005.062540983447</v>
      </c>
      <c r="O10" s="599">
        <v>29897.243219175674</v>
      </c>
      <c r="P10" s="599">
        <v>30741.84076757299</v>
      </c>
      <c r="Q10" s="599">
        <v>31539.650466575116</v>
      </c>
      <c r="R10" s="599">
        <v>32271.90591072831</v>
      </c>
      <c r="S10" s="599">
        <v>32441.065765751424</v>
      </c>
      <c r="T10" s="599">
        <v>33121.476113419369</v>
      </c>
      <c r="U10" s="599">
        <v>33774.817810477311</v>
      </c>
      <c r="V10" s="599">
        <v>34400.946792819523</v>
      </c>
      <c r="W10" s="598"/>
    </row>
    <row r="11" spans="1:23">
      <c r="A11" s="7" t="s">
        <v>409</v>
      </c>
      <c r="B11" s="599">
        <v>143.54190002067446</v>
      </c>
      <c r="C11" s="599">
        <v>152.01775018106227</v>
      </c>
      <c r="D11" s="599">
        <v>159.63383476125202</v>
      </c>
      <c r="E11" s="599">
        <v>166.28417990407087</v>
      </c>
      <c r="F11" s="599">
        <v>172.84532153271653</v>
      </c>
      <c r="G11" s="599">
        <v>178.81187473610811</v>
      </c>
      <c r="H11" s="599">
        <v>185.05590839961633</v>
      </c>
      <c r="I11" s="599">
        <v>188.67247258651446</v>
      </c>
      <c r="J11" s="599">
        <v>196.30351971900797</v>
      </c>
      <c r="K11" s="599">
        <v>203.77700662224291</v>
      </c>
      <c r="L11" s="599">
        <v>211.27231652422745</v>
      </c>
      <c r="M11" s="599">
        <v>218.53646480696665</v>
      </c>
      <c r="N11" s="599">
        <v>225.65465241321013</v>
      </c>
      <c r="O11" s="599">
        <v>232.59567246937388</v>
      </c>
      <c r="P11" s="599">
        <v>239.16650354216847</v>
      </c>
      <c r="Q11" s="599">
        <v>245.37333278329962</v>
      </c>
      <c r="R11" s="599">
        <v>251.07016062135699</v>
      </c>
      <c r="S11" s="599">
        <v>252.38619668346081</v>
      </c>
      <c r="T11" s="599">
        <v>257.67967813292898</v>
      </c>
      <c r="U11" s="599">
        <v>262.76256989874923</v>
      </c>
      <c r="V11" s="599">
        <v>267.63375118569286</v>
      </c>
      <c r="W11" s="598"/>
    </row>
    <row r="12" spans="1:23">
      <c r="A12" s="207" t="s">
        <v>410</v>
      </c>
      <c r="B12" s="600">
        <v>1816.8785243606587</v>
      </c>
      <c r="C12" s="600">
        <v>1924.1614161845059</v>
      </c>
      <c r="D12" s="600">
        <v>2020.5618435960705</v>
      </c>
      <c r="E12" s="600">
        <v>2104.7384447685049</v>
      </c>
      <c r="F12" s="600">
        <v>2187.7859543713321</v>
      </c>
      <c r="G12" s="600">
        <v>2263.3074737195934</v>
      </c>
      <c r="H12" s="600">
        <v>2342.3411960472135</v>
      </c>
      <c r="I12" s="600">
        <v>2388.1177797638893</v>
      </c>
      <c r="J12" s="600">
        <v>2484.7075953606904</v>
      </c>
      <c r="K12" s="600">
        <v>2579.3030957311225</v>
      </c>
      <c r="L12" s="600">
        <v>2674.1748202407048</v>
      </c>
      <c r="M12" s="600">
        <v>2766.120621506951</v>
      </c>
      <c r="N12" s="600">
        <v>2856.2189286374214</v>
      </c>
      <c r="O12" s="600">
        <v>2944.0747412982828</v>
      </c>
      <c r="P12" s="600">
        <v>3027.2448948328447</v>
      </c>
      <c r="Q12" s="600">
        <v>3105.8077029812712</v>
      </c>
      <c r="R12" s="600">
        <v>3177.9151792962407</v>
      </c>
      <c r="S12" s="600">
        <v>3194.5728775583934</v>
      </c>
      <c r="T12" s="600">
        <v>3261.5750056008333</v>
      </c>
      <c r="U12" s="600">
        <v>3325.9115992340394</v>
      </c>
      <c r="V12" s="600">
        <v>3387.5684720164163</v>
      </c>
      <c r="W12" s="598"/>
    </row>
    <row r="13" spans="1:23">
      <c r="A13" s="589" t="s">
        <v>85</v>
      </c>
      <c r="B13" s="601">
        <v>30093.798808415537</v>
      </c>
      <c r="C13" s="601">
        <v>31870.77493469121</v>
      </c>
      <c r="D13" s="601">
        <v>33467.499772742638</v>
      </c>
      <c r="E13" s="601">
        <v>34861.75572661875</v>
      </c>
      <c r="F13" s="601">
        <v>36237.310014931376</v>
      </c>
      <c r="G13" s="601">
        <v>37488.207847945378</v>
      </c>
      <c r="H13" s="601">
        <v>38797.279922339862</v>
      </c>
      <c r="I13" s="601">
        <v>39555.498637589953</v>
      </c>
      <c r="J13" s="601">
        <v>41155.360399693702</v>
      </c>
      <c r="K13" s="601">
        <v>42722.189396877708</v>
      </c>
      <c r="L13" s="601">
        <v>44293.593622156593</v>
      </c>
      <c r="M13" s="601">
        <v>45816.534428316787</v>
      </c>
      <c r="N13" s="601">
        <v>47308.874335145352</v>
      </c>
      <c r="O13" s="601">
        <v>48764.070769533384</v>
      </c>
      <c r="P13" s="601">
        <v>50141.656465976615</v>
      </c>
      <c r="Q13" s="601">
        <v>51442.928571152086</v>
      </c>
      <c r="R13" s="601">
        <v>52637.27803134446</v>
      </c>
      <c r="S13" s="601">
        <v>52913.187187290328</v>
      </c>
      <c r="T13" s="601">
        <v>54022.974404217464</v>
      </c>
      <c r="U13" s="601">
        <v>55088.611142643764</v>
      </c>
      <c r="V13" s="601">
        <v>56109.862425979758</v>
      </c>
      <c r="W13" s="598"/>
    </row>
    <row r="15" spans="1:23">
      <c r="A15" s="207"/>
      <c r="B15" s="130">
        <v>2018</v>
      </c>
      <c r="C15" s="130">
        <v>2019</v>
      </c>
      <c r="D15" s="130">
        <v>2020</v>
      </c>
      <c r="E15" s="130">
        <v>2021</v>
      </c>
      <c r="F15" s="130">
        <v>2022</v>
      </c>
      <c r="G15" s="130">
        <v>2023</v>
      </c>
      <c r="H15" s="130">
        <v>2024</v>
      </c>
      <c r="I15" s="130">
        <v>2025</v>
      </c>
      <c r="J15" s="130">
        <v>2026</v>
      </c>
      <c r="K15" s="130">
        <v>2027</v>
      </c>
      <c r="L15" s="130">
        <v>2028</v>
      </c>
      <c r="M15" s="130">
        <v>2029</v>
      </c>
      <c r="N15" s="130">
        <v>2030</v>
      </c>
      <c r="O15" s="130">
        <v>2031</v>
      </c>
      <c r="P15" s="130">
        <v>2032</v>
      </c>
      <c r="Q15" s="130">
        <v>2033</v>
      </c>
      <c r="R15" s="130">
        <v>2034</v>
      </c>
      <c r="S15" s="130">
        <v>2035</v>
      </c>
      <c r="T15" s="130">
        <v>2036</v>
      </c>
      <c r="U15" s="130">
        <v>2037</v>
      </c>
      <c r="V15" s="130">
        <v>2038</v>
      </c>
    </row>
    <row r="16" spans="1:23">
      <c r="A16" s="7" t="s">
        <v>405</v>
      </c>
      <c r="C16" s="602">
        <v>5.9047916734884076E-2</v>
      </c>
      <c r="D16" s="602">
        <v>5.009996905702474E-2</v>
      </c>
      <c r="E16" s="602">
        <v>4.1659997410731231E-2</v>
      </c>
      <c r="F16" s="602">
        <v>3.9457401374146217E-2</v>
      </c>
      <c r="G16" s="602">
        <v>3.4519610658147126E-2</v>
      </c>
      <c r="H16" s="602">
        <v>3.491956936709717E-2</v>
      </c>
      <c r="I16" s="602">
        <v>1.9543089535344116E-2</v>
      </c>
      <c r="J16" s="602">
        <v>4.0446001623232641E-2</v>
      </c>
      <c r="K16" s="602">
        <v>3.807107948921451E-2</v>
      </c>
      <c r="L16" s="602">
        <v>3.6781921700710596E-2</v>
      </c>
      <c r="M16" s="602">
        <v>3.4382868528382016E-2</v>
      </c>
      <c r="N16" s="602">
        <v>3.2572081792075158E-2</v>
      </c>
      <c r="O16" s="602">
        <v>3.0759481277849332E-2</v>
      </c>
      <c r="P16" s="602">
        <v>2.8250014297491965E-2</v>
      </c>
      <c r="Q16" s="602">
        <v>2.5951916966653332E-2</v>
      </c>
      <c r="R16" s="602">
        <v>2.3216980319081815E-2</v>
      </c>
      <c r="S16" s="602">
        <v>5.2417063773999573E-3</v>
      </c>
      <c r="T16" s="602">
        <v>2.0973735961112183E-2</v>
      </c>
      <c r="U16" s="602">
        <v>1.9725621370879409E-2</v>
      </c>
      <c r="V16" s="602">
        <v>1.8538337818893469E-2</v>
      </c>
      <c r="W16" s="23"/>
    </row>
    <row r="17" spans="1:23">
      <c r="A17" s="7" t="s">
        <v>406</v>
      </c>
      <c r="C17" s="602">
        <v>5.9047916734884076E-2</v>
      </c>
      <c r="D17" s="602">
        <v>5.0099969057024518E-2</v>
      </c>
      <c r="E17" s="602">
        <v>4.1659997410731231E-2</v>
      </c>
      <c r="F17" s="602">
        <v>3.9457401374146217E-2</v>
      </c>
      <c r="G17" s="602">
        <v>3.4519610658147126E-2</v>
      </c>
      <c r="H17" s="602">
        <v>3.491956936709717E-2</v>
      </c>
      <c r="I17" s="602">
        <v>1.9543089535344116E-2</v>
      </c>
      <c r="J17" s="602">
        <v>4.0446001623232641E-2</v>
      </c>
      <c r="K17" s="602">
        <v>3.807107948921451E-2</v>
      </c>
      <c r="L17" s="602">
        <v>3.6781921700710596E-2</v>
      </c>
      <c r="M17" s="602">
        <v>3.4382868528382238E-2</v>
      </c>
      <c r="N17" s="602">
        <v>3.2572081792075158E-2</v>
      </c>
      <c r="O17" s="602">
        <v>3.0759481277849332E-2</v>
      </c>
      <c r="P17" s="602">
        <v>2.8250014297491965E-2</v>
      </c>
      <c r="Q17" s="602">
        <v>2.5951916966653332E-2</v>
      </c>
      <c r="R17" s="602">
        <v>2.3216980319081815E-2</v>
      </c>
      <c r="S17" s="602">
        <v>5.2417063773997352E-3</v>
      </c>
      <c r="T17" s="602">
        <v>2.0973735961112405E-2</v>
      </c>
      <c r="U17" s="602">
        <v>1.9725621370879409E-2</v>
      </c>
      <c r="V17" s="602">
        <v>1.8538337818893469E-2</v>
      </c>
      <c r="W17" s="23"/>
    </row>
    <row r="18" spans="1:23">
      <c r="A18" s="7" t="s">
        <v>407</v>
      </c>
      <c r="C18" s="602">
        <v>5.9047916734884076E-2</v>
      </c>
      <c r="D18" s="602">
        <v>5.0099969057024962E-2</v>
      </c>
      <c r="E18" s="602">
        <v>4.1659997410731009E-2</v>
      </c>
      <c r="F18" s="602">
        <v>3.9457401374146217E-2</v>
      </c>
      <c r="G18" s="602">
        <v>3.4519610658146904E-2</v>
      </c>
      <c r="H18" s="602">
        <v>3.491956936709717E-2</v>
      </c>
      <c r="I18" s="602">
        <v>1.9543089535344338E-2</v>
      </c>
      <c r="J18" s="602">
        <v>4.0446001623232863E-2</v>
      </c>
      <c r="K18" s="602">
        <v>3.807107948921451E-2</v>
      </c>
      <c r="L18" s="602">
        <v>3.6781921700710596E-2</v>
      </c>
      <c r="M18" s="602">
        <v>3.4382868528382016E-2</v>
      </c>
      <c r="N18" s="602">
        <v>3.2572081792075158E-2</v>
      </c>
      <c r="O18" s="602">
        <v>3.0759481277849332E-2</v>
      </c>
      <c r="P18" s="602">
        <v>2.8250014297492188E-2</v>
      </c>
      <c r="Q18" s="602">
        <v>2.595191696665311E-2</v>
      </c>
      <c r="R18" s="602">
        <v>2.3216980319081815E-2</v>
      </c>
      <c r="S18" s="602">
        <v>5.2417063774001793E-3</v>
      </c>
      <c r="T18" s="602">
        <v>2.0973735961112183E-2</v>
      </c>
      <c r="U18" s="602">
        <v>1.9725621370879409E-2</v>
      </c>
      <c r="V18" s="602">
        <v>1.8538337818893469E-2</v>
      </c>
      <c r="W18" s="23"/>
    </row>
    <row r="19" spans="1:23">
      <c r="A19" s="7" t="s">
        <v>408</v>
      </c>
      <c r="C19" s="602">
        <v>5.9047916734883854E-2</v>
      </c>
      <c r="D19" s="602">
        <v>5.009996905702474E-2</v>
      </c>
      <c r="E19" s="602">
        <v>4.1659997410731231E-2</v>
      </c>
      <c r="F19" s="602">
        <v>3.9457401374145995E-2</v>
      </c>
      <c r="G19" s="602">
        <v>3.4519610658147126E-2</v>
      </c>
      <c r="H19" s="602">
        <v>3.491956936709717E-2</v>
      </c>
      <c r="I19" s="602">
        <v>1.9543089535344116E-2</v>
      </c>
      <c r="J19" s="602">
        <v>4.0446001623232641E-2</v>
      </c>
      <c r="K19" s="602">
        <v>3.807107948921451E-2</v>
      </c>
      <c r="L19" s="602">
        <v>3.6781921700710596E-2</v>
      </c>
      <c r="M19" s="602">
        <v>3.4382868528382016E-2</v>
      </c>
      <c r="N19" s="602">
        <v>3.257208179207538E-2</v>
      </c>
      <c r="O19" s="602">
        <v>3.0759481277849332E-2</v>
      </c>
      <c r="P19" s="602">
        <v>2.8250014297492188E-2</v>
      </c>
      <c r="Q19" s="602">
        <v>2.595191696665311E-2</v>
      </c>
      <c r="R19" s="602">
        <v>2.3216980319081815E-2</v>
      </c>
      <c r="S19" s="602">
        <v>5.2417063773999573E-3</v>
      </c>
      <c r="T19" s="602">
        <v>2.0973735961112183E-2</v>
      </c>
      <c r="U19" s="602">
        <v>1.9725621370879631E-2</v>
      </c>
      <c r="V19" s="602">
        <v>1.8538337818893691E-2</v>
      </c>
      <c r="W19" s="23"/>
    </row>
    <row r="20" spans="1:23">
      <c r="A20" s="7" t="s">
        <v>409</v>
      </c>
      <c r="C20" s="602">
        <v>5.9047916734883854E-2</v>
      </c>
      <c r="D20" s="602">
        <v>5.009996905702474E-2</v>
      </c>
      <c r="E20" s="602">
        <v>4.1659997410731231E-2</v>
      </c>
      <c r="F20" s="602">
        <v>3.9457401374146217E-2</v>
      </c>
      <c r="G20" s="602">
        <v>3.4519610658146904E-2</v>
      </c>
      <c r="H20" s="602">
        <v>3.491956936709717E-2</v>
      </c>
      <c r="I20" s="602">
        <v>1.9543089535344116E-2</v>
      </c>
      <c r="J20" s="602">
        <v>4.0446001623232863E-2</v>
      </c>
      <c r="K20" s="602">
        <v>3.807107948921451E-2</v>
      </c>
      <c r="L20" s="602">
        <v>3.6781921700710596E-2</v>
      </c>
      <c r="M20" s="602">
        <v>3.4382868528381794E-2</v>
      </c>
      <c r="N20" s="602">
        <v>3.2572081792075158E-2</v>
      </c>
      <c r="O20" s="602">
        <v>3.0759481277849332E-2</v>
      </c>
      <c r="P20" s="602">
        <v>2.8250014297491965E-2</v>
      </c>
      <c r="Q20" s="602">
        <v>2.5951916966653332E-2</v>
      </c>
      <c r="R20" s="602">
        <v>2.3216980319081815E-2</v>
      </c>
      <c r="S20" s="602">
        <v>5.2417063773999573E-3</v>
      </c>
      <c r="T20" s="602">
        <v>2.0973735961111961E-2</v>
      </c>
      <c r="U20" s="602">
        <v>1.9725621370879409E-2</v>
      </c>
      <c r="V20" s="602">
        <v>1.8538337818893469E-2</v>
      </c>
      <c r="W20" s="23"/>
    </row>
    <row r="21" spans="1:23">
      <c r="A21" s="207" t="s">
        <v>410</v>
      </c>
      <c r="B21" s="207"/>
      <c r="C21" s="603">
        <v>5.9047916734884076E-2</v>
      </c>
      <c r="D21" s="603">
        <v>5.009996905702474E-2</v>
      </c>
      <c r="E21" s="603">
        <v>4.1659997410731231E-2</v>
      </c>
      <c r="F21" s="603">
        <v>3.9457401374146217E-2</v>
      </c>
      <c r="G21" s="603">
        <v>3.4519610658147126E-2</v>
      </c>
      <c r="H21" s="603">
        <v>3.4919569367096948E-2</v>
      </c>
      <c r="I21" s="603">
        <v>1.9543089535344116E-2</v>
      </c>
      <c r="J21" s="603">
        <v>4.0446001623232641E-2</v>
      </c>
      <c r="K21" s="603">
        <v>3.807107948921451E-2</v>
      </c>
      <c r="L21" s="603">
        <v>3.6781921700710374E-2</v>
      </c>
      <c r="M21" s="603">
        <v>3.4382868528382238E-2</v>
      </c>
      <c r="N21" s="603">
        <v>3.2572081792075158E-2</v>
      </c>
      <c r="O21" s="603">
        <v>3.0759481277849332E-2</v>
      </c>
      <c r="P21" s="603">
        <v>2.8250014297492188E-2</v>
      </c>
      <c r="Q21" s="603">
        <v>2.595191696665311E-2</v>
      </c>
      <c r="R21" s="603">
        <v>2.3216980319082037E-2</v>
      </c>
      <c r="S21" s="603">
        <v>5.2417063773997352E-3</v>
      </c>
      <c r="T21" s="603">
        <v>2.0973735961112183E-2</v>
      </c>
      <c r="U21" s="603">
        <v>1.9725621370879409E-2</v>
      </c>
      <c r="V21" s="603">
        <v>1.8538337818893469E-2</v>
      </c>
      <c r="W21" s="23"/>
    </row>
    <row r="22" spans="1:23">
      <c r="A22" s="606"/>
      <c r="B22" s="606"/>
      <c r="C22" s="607"/>
      <c r="D22" s="607"/>
      <c r="E22" s="607"/>
      <c r="F22" s="607"/>
      <c r="G22" s="607"/>
      <c r="H22" s="607"/>
      <c r="I22" s="607"/>
      <c r="J22" s="607"/>
      <c r="K22" s="607"/>
      <c r="L22" s="607"/>
      <c r="M22" s="607"/>
      <c r="N22" s="607"/>
      <c r="O22" s="607"/>
      <c r="P22" s="607"/>
      <c r="Q22" s="607"/>
      <c r="R22" s="607"/>
      <c r="S22" s="607"/>
      <c r="T22" s="607"/>
      <c r="U22" s="607"/>
      <c r="V22" s="607"/>
      <c r="W22" s="23"/>
    </row>
    <row r="23" spans="1:23" ht="12.75">
      <c r="A23" s="84" t="s">
        <v>417</v>
      </c>
      <c r="B23" s="19"/>
    </row>
    <row r="53" spans="1:23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</row>
    <row r="54" spans="1:23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23" t="e">
        <f t="shared" ref="W54:W59" si="0">AVERAGE(C54:V54)</f>
        <v>#DIV/0!</v>
      </c>
    </row>
    <row r="55" spans="1:23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23" t="e">
        <f t="shared" si="0"/>
        <v>#DIV/0!</v>
      </c>
    </row>
    <row r="56" spans="1:23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23" t="e">
        <f t="shared" si="0"/>
        <v>#DIV/0!</v>
      </c>
    </row>
    <row r="57" spans="1:23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23" t="e">
        <f t="shared" si="0"/>
        <v>#DIV/0!</v>
      </c>
    </row>
    <row r="58" spans="1:23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23" t="e">
        <f t="shared" si="0"/>
        <v>#DIV/0!</v>
      </c>
    </row>
    <row r="59" spans="1:23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23" t="e">
        <f t="shared" si="0"/>
        <v>#DIV/0!</v>
      </c>
    </row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9"/>
  <sheetViews>
    <sheetView showGridLines="0" zoomScale="110" zoomScaleNormal="110" workbookViewId="0">
      <selection activeCell="E41" sqref="E41"/>
    </sheetView>
  </sheetViews>
  <sheetFormatPr baseColWidth="10" defaultColWidth="9.33203125" defaultRowHeight="11.25"/>
  <cols>
    <col min="1" max="1" width="30.6640625" style="7" customWidth="1"/>
    <col min="2" max="2" width="8.5" style="7" customWidth="1"/>
    <col min="3" max="3" width="10.83203125" style="7" customWidth="1"/>
    <col min="4" max="15" width="8.5" style="7" customWidth="1"/>
    <col min="16" max="16384" width="9.33203125" style="7"/>
  </cols>
  <sheetData>
    <row r="1" spans="1:6" ht="12.75">
      <c r="A1" s="1" t="s">
        <v>255</v>
      </c>
    </row>
    <row r="2" spans="1:6" ht="12.75">
      <c r="A2" s="133" t="s">
        <v>224</v>
      </c>
    </row>
    <row r="3" spans="1:6" ht="12.75">
      <c r="A3" s="1" t="s">
        <v>16</v>
      </c>
    </row>
    <row r="5" spans="1:6" ht="14.25">
      <c r="F5" s="18" t="s">
        <v>246</v>
      </c>
    </row>
    <row r="6" spans="1:6">
      <c r="A6" s="192"/>
      <c r="B6" s="748">
        <v>2017</v>
      </c>
      <c r="C6" s="748"/>
    </row>
    <row r="7" spans="1:6">
      <c r="A7" s="19" t="s">
        <v>45</v>
      </c>
      <c r="B7" s="196">
        <v>2110</v>
      </c>
      <c r="C7" s="197">
        <v>2.2774126002439315E-2</v>
      </c>
    </row>
    <row r="8" spans="1:6">
      <c r="A8" s="19" t="s">
        <v>42</v>
      </c>
      <c r="B8" s="196">
        <v>3025</v>
      </c>
      <c r="C8" s="197">
        <v>3.2650109553260157E-2</v>
      </c>
    </row>
    <row r="9" spans="1:6">
      <c r="A9" s="19" t="s">
        <v>41</v>
      </c>
      <c r="B9" s="196">
        <v>3935</v>
      </c>
      <c r="C9" s="197">
        <v>4.2472125980852461E-2</v>
      </c>
    </row>
    <row r="10" spans="1:6">
      <c r="A10" s="19" t="s">
        <v>44</v>
      </c>
      <c r="B10" s="196">
        <v>4982</v>
      </c>
      <c r="C10" s="197">
        <v>5.3772841584906472E-2</v>
      </c>
    </row>
    <row r="11" spans="1:6">
      <c r="A11" s="19" t="s">
        <v>47</v>
      </c>
      <c r="B11" s="196">
        <v>4520</v>
      </c>
      <c r="C11" s="197">
        <v>4.8786279398590378E-2</v>
      </c>
    </row>
    <row r="12" spans="1:6">
      <c r="A12" s="19" t="s">
        <v>26</v>
      </c>
      <c r="B12" s="198">
        <v>3846</v>
      </c>
      <c r="C12" s="197">
        <v>4.1511511187384643E-2</v>
      </c>
    </row>
    <row r="13" spans="1:6">
      <c r="A13" s="19" t="s">
        <v>18</v>
      </c>
      <c r="B13" s="196">
        <v>4831</v>
      </c>
      <c r="C13" s="197">
        <v>5.2143034463404896E-2</v>
      </c>
    </row>
    <row r="14" spans="1:6">
      <c r="A14" s="19" t="s">
        <v>21</v>
      </c>
      <c r="B14" s="196">
        <v>11257</v>
      </c>
      <c r="C14" s="197">
        <v>0.12150158123671059</v>
      </c>
    </row>
    <row r="15" spans="1:6">
      <c r="A15" s="19" t="s">
        <v>23</v>
      </c>
      <c r="B15" s="196">
        <v>11951</v>
      </c>
      <c r="C15" s="197">
        <v>0.12899221794083043</v>
      </c>
    </row>
    <row r="16" spans="1:6">
      <c r="A16" s="19" t="s">
        <v>27</v>
      </c>
      <c r="B16" s="196">
        <v>13057</v>
      </c>
      <c r="C16" s="197">
        <v>0.14092974559898111</v>
      </c>
    </row>
    <row r="17" spans="1:3">
      <c r="A17" s="193" t="s">
        <v>245</v>
      </c>
      <c r="B17" s="199">
        <v>29135</v>
      </c>
      <c r="C17" s="200">
        <v>0.31446642705263955</v>
      </c>
    </row>
    <row r="18" spans="1:3">
      <c r="A18" s="8"/>
      <c r="B18" s="201"/>
      <c r="C18" s="201"/>
    </row>
    <row r="19" spans="1:3">
      <c r="A19" s="192" t="s">
        <v>7</v>
      </c>
      <c r="B19" s="202">
        <v>92649</v>
      </c>
      <c r="C19" s="203">
        <v>1</v>
      </c>
    </row>
    <row r="20" spans="1:3">
      <c r="C20" s="136"/>
    </row>
    <row r="29" spans="1:3">
      <c r="A29" s="9"/>
    </row>
  </sheetData>
  <mergeCells count="1">
    <mergeCell ref="B6:C6"/>
  </mergeCells>
  <pageMargins left="0.23622047244094491" right="0" top="0.23622047244094491" bottom="0" header="0" footer="0"/>
  <pageSetup paperSize="9" scale="37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16"/>
  <sheetViews>
    <sheetView showGridLines="0" zoomScale="110" zoomScaleNormal="110" workbookViewId="0">
      <selection activeCell="A4" sqref="A4"/>
    </sheetView>
  </sheetViews>
  <sheetFormatPr baseColWidth="10" defaultColWidth="10.6640625" defaultRowHeight="11.25"/>
  <cols>
    <col min="1" max="1" width="15.6640625" style="7" customWidth="1"/>
    <col min="2" max="35" width="13.83203125" style="7" customWidth="1"/>
    <col min="36" max="36" width="13.83203125" style="8" customWidth="1"/>
    <col min="37" max="37" width="13.83203125" style="9" customWidth="1"/>
    <col min="38" max="38" width="13.83203125" style="7" customWidth="1"/>
    <col min="39" max="40" width="10.6640625" style="7"/>
    <col min="41" max="41" width="19.83203125" style="19" customWidth="1"/>
    <col min="42" max="16384" width="10.6640625" style="19"/>
  </cols>
  <sheetData>
    <row r="1" spans="1:38" ht="12.75">
      <c r="A1" s="1" t="s">
        <v>404</v>
      </c>
    </row>
    <row r="2" spans="1:38" ht="12.75">
      <c r="A2" s="38" t="s">
        <v>328</v>
      </c>
    </row>
    <row r="3" spans="1:38" ht="12.75">
      <c r="A3" s="1" t="s">
        <v>120</v>
      </c>
    </row>
    <row r="4" spans="1:38" s="10" customFormat="1"/>
    <row r="5" spans="1:38" s="10" customFormat="1" ht="12.75">
      <c r="A5" s="585" t="s">
        <v>203</v>
      </c>
    </row>
    <row r="6" spans="1:38" s="10" customFormat="1"/>
    <row r="7" spans="1:38" s="10" customFormat="1">
      <c r="A7" s="11"/>
      <c r="B7" s="130">
        <v>2018</v>
      </c>
      <c r="C7" s="130">
        <v>2019</v>
      </c>
      <c r="D7" s="130">
        <v>2020</v>
      </c>
      <c r="E7" s="130">
        <v>2021</v>
      </c>
      <c r="F7" s="130">
        <v>2022</v>
      </c>
      <c r="G7" s="130">
        <v>2023</v>
      </c>
      <c r="H7" s="130">
        <v>2024</v>
      </c>
      <c r="I7" s="130">
        <v>2025</v>
      </c>
      <c r="J7" s="130">
        <v>2026</v>
      </c>
      <c r="K7" s="130">
        <v>2027</v>
      </c>
      <c r="L7" s="130">
        <v>2028</v>
      </c>
      <c r="M7" s="130">
        <v>2029</v>
      </c>
      <c r="N7" s="130">
        <v>2030</v>
      </c>
      <c r="O7" s="130">
        <v>2031</v>
      </c>
      <c r="P7" s="130">
        <v>2032</v>
      </c>
      <c r="Q7" s="130">
        <v>2033</v>
      </c>
      <c r="R7" s="130">
        <v>2034</v>
      </c>
      <c r="S7" s="130">
        <v>2035</v>
      </c>
      <c r="T7" s="130">
        <v>2036</v>
      </c>
      <c r="U7" s="130">
        <v>2037</v>
      </c>
      <c r="V7" s="130">
        <v>2038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</row>
    <row r="8" spans="1:38" s="10" customFormat="1">
      <c r="A8" s="608" t="s">
        <v>418</v>
      </c>
      <c r="B8" s="609">
        <v>13871.103563126915</v>
      </c>
      <c r="C8" s="609">
        <v>14088.563776998022</v>
      </c>
      <c r="D8" s="609">
        <v>14296.11388439387</v>
      </c>
      <c r="E8" s="609">
        <v>14491.513269504525</v>
      </c>
      <c r="F8" s="609">
        <v>14688.272531531557</v>
      </c>
      <c r="G8" s="609">
        <v>14866.251306930017</v>
      </c>
      <c r="H8" s="609">
        <v>15018.155275904624</v>
      </c>
      <c r="I8" s="609">
        <v>15098.785175127154</v>
      </c>
      <c r="J8" s="609">
        <v>15224.025955813082</v>
      </c>
      <c r="K8" s="609">
        <v>15296.495432824675</v>
      </c>
      <c r="L8" s="609">
        <v>15326.931284930504</v>
      </c>
      <c r="M8" s="609">
        <v>15316.170051363681</v>
      </c>
      <c r="N8" s="609">
        <v>15286.043677206311</v>
      </c>
      <c r="O8" s="609">
        <v>15255.318032917203</v>
      </c>
      <c r="P8" s="609">
        <v>15234.241945803837</v>
      </c>
      <c r="Q8" s="609">
        <v>15230.272204346948</v>
      </c>
      <c r="R8" s="609">
        <v>15240.958419039747</v>
      </c>
      <c r="S8" s="609">
        <v>15192.936958177463</v>
      </c>
      <c r="T8" s="609">
        <v>15245.715730568327</v>
      </c>
      <c r="U8" s="609">
        <v>15315.30491683847</v>
      </c>
      <c r="V8" s="609">
        <v>15398.816635710698</v>
      </c>
      <c r="W8" s="610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</row>
    <row r="9" spans="1:38" s="10" customFormat="1">
      <c r="A9" s="608" t="s">
        <v>544</v>
      </c>
      <c r="B9" s="609">
        <v>12943.41909444367</v>
      </c>
      <c r="C9" s="609">
        <v>13082.733359385282</v>
      </c>
      <c r="D9" s="609">
        <v>13215.698788489217</v>
      </c>
      <c r="E9" s="609">
        <v>13340.879947939695</v>
      </c>
      <c r="F9" s="609">
        <v>13466.932302399335</v>
      </c>
      <c r="G9" s="609">
        <v>13580.953078101053</v>
      </c>
      <c r="H9" s="609">
        <v>13678.269223444102</v>
      </c>
      <c r="I9" s="609">
        <v>13729.924167318848</v>
      </c>
      <c r="J9" s="609">
        <v>13810.158739847668</v>
      </c>
      <c r="K9" s="609">
        <v>13856.585770065516</v>
      </c>
      <c r="L9" s="609">
        <v>13876.08427183057</v>
      </c>
      <c r="M9" s="609">
        <v>13869.190167766479</v>
      </c>
      <c r="N9" s="609">
        <v>13849.889930742074</v>
      </c>
      <c r="O9" s="609">
        <v>13830.205775775079</v>
      </c>
      <c r="P9" s="609">
        <v>13816.703537679314</v>
      </c>
      <c r="Q9" s="609">
        <v>13814.16035240772</v>
      </c>
      <c r="R9" s="609">
        <v>13821.006396189403</v>
      </c>
      <c r="S9" s="609">
        <v>13790.241805267879</v>
      </c>
      <c r="T9" s="609">
        <v>13824.054132356421</v>
      </c>
      <c r="U9" s="609">
        <v>13868.63592578212</v>
      </c>
      <c r="V9" s="609">
        <v>13922.137085932687</v>
      </c>
      <c r="W9" s="610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</row>
    <row r="10" spans="1:38" s="10" customFormat="1">
      <c r="A10" s="608" t="s">
        <v>419</v>
      </c>
      <c r="B10" s="609">
        <v>37.821970304883401</v>
      </c>
      <c r="C10" s="609">
        <v>38.414913304270286</v>
      </c>
      <c r="D10" s="609">
        <v>38.980834679089249</v>
      </c>
      <c r="E10" s="609">
        <v>39.513625001619417</v>
      </c>
      <c r="F10" s="609">
        <v>40.050123264481464</v>
      </c>
      <c r="G10" s="609">
        <v>40.535413272402266</v>
      </c>
      <c r="H10" s="609">
        <v>40.949605796998803</v>
      </c>
      <c r="I10" s="609">
        <v>41.169457205374613</v>
      </c>
      <c r="J10" s="609">
        <v>41.510947921416516</v>
      </c>
      <c r="K10" s="609">
        <v>41.70854852291653</v>
      </c>
      <c r="L10" s="609">
        <v>41.791537153872369</v>
      </c>
      <c r="M10" s="609">
        <v>41.762194783630811</v>
      </c>
      <c r="N10" s="609">
        <v>41.680049997991489</v>
      </c>
      <c r="O10" s="609">
        <v>41.596271198373096</v>
      </c>
      <c r="P10" s="609">
        <v>41.538803590455885</v>
      </c>
      <c r="Q10" s="609">
        <v>41.527979401679758</v>
      </c>
      <c r="R10" s="609">
        <v>41.557117219946583</v>
      </c>
      <c r="S10" s="609">
        <v>41.426178375862207</v>
      </c>
      <c r="T10" s="609">
        <v>41.570088855155426</v>
      </c>
      <c r="U10" s="609">
        <v>41.759835844259229</v>
      </c>
      <c r="V10" s="609">
        <v>41.987545033864848</v>
      </c>
      <c r="W10" s="6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</row>
    <row r="11" spans="1:38" s="10" customFormat="1">
      <c r="A11" s="608" t="s">
        <v>420</v>
      </c>
      <c r="B11" s="609">
        <v>8996.4542309133958</v>
      </c>
      <c r="C11" s="609">
        <v>9105.6923178761699</v>
      </c>
      <c r="D11" s="609">
        <v>9209.9522019130691</v>
      </c>
      <c r="E11" s="609">
        <v>9308.108341113053</v>
      </c>
      <c r="F11" s="609">
        <v>9406.9475953997226</v>
      </c>
      <c r="G11" s="609">
        <v>9496.3527357626808</v>
      </c>
      <c r="H11" s="609">
        <v>9572.6595630091324</v>
      </c>
      <c r="I11" s="609">
        <v>9613.1628614575129</v>
      </c>
      <c r="J11" s="609">
        <v>9676.0758102140353</v>
      </c>
      <c r="K11" s="609">
        <v>9712.4798350745623</v>
      </c>
      <c r="L11" s="609">
        <v>9727.7688582937408</v>
      </c>
      <c r="M11" s="609">
        <v>9722.3631036167208</v>
      </c>
      <c r="N11" s="609">
        <v>9707.2295423022515</v>
      </c>
      <c r="O11" s="609">
        <v>9691.7949460462642</v>
      </c>
      <c r="P11" s="609">
        <v>9681.2076694316602</v>
      </c>
      <c r="Q11" s="609">
        <v>9679.2135255155481</v>
      </c>
      <c r="R11" s="609">
        <v>9684.5815955138914</v>
      </c>
      <c r="S11" s="609">
        <v>9660.4586885031276</v>
      </c>
      <c r="T11" s="609">
        <v>9686.9713642040697</v>
      </c>
      <c r="U11" s="609">
        <v>9721.9285154278405</v>
      </c>
      <c r="V11" s="609">
        <v>9763.8794555385812</v>
      </c>
      <c r="W11" s="610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</row>
    <row r="12" spans="1:38" s="10" customFormat="1">
      <c r="A12" s="608" t="s">
        <v>421</v>
      </c>
      <c r="B12" s="609">
        <v>0</v>
      </c>
      <c r="C12" s="609">
        <v>0</v>
      </c>
      <c r="D12" s="609">
        <v>0</v>
      </c>
      <c r="E12" s="609">
        <v>0</v>
      </c>
      <c r="F12" s="609">
        <v>0</v>
      </c>
      <c r="G12" s="609">
        <v>0</v>
      </c>
      <c r="H12" s="609">
        <v>0</v>
      </c>
      <c r="I12" s="609">
        <v>0</v>
      </c>
      <c r="J12" s="609">
        <v>0</v>
      </c>
      <c r="K12" s="609">
        <v>0</v>
      </c>
      <c r="L12" s="609">
        <v>0</v>
      </c>
      <c r="M12" s="609">
        <v>0</v>
      </c>
      <c r="N12" s="609">
        <v>0</v>
      </c>
      <c r="O12" s="609">
        <v>0</v>
      </c>
      <c r="P12" s="609">
        <v>0</v>
      </c>
      <c r="Q12" s="609">
        <v>0</v>
      </c>
      <c r="R12" s="609">
        <v>0</v>
      </c>
      <c r="S12" s="609">
        <v>0</v>
      </c>
      <c r="T12" s="609">
        <v>0</v>
      </c>
      <c r="U12" s="609">
        <v>0</v>
      </c>
      <c r="V12" s="609">
        <v>0</v>
      </c>
      <c r="W12" s="610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</row>
    <row r="13" spans="1:38" s="10" customFormat="1">
      <c r="A13" s="608" t="s">
        <v>422</v>
      </c>
      <c r="B13" s="609">
        <v>10089.976710217219</v>
      </c>
      <c r="C13" s="609">
        <v>10216.358179546081</v>
      </c>
      <c r="D13" s="609">
        <v>10336.980186970381</v>
      </c>
      <c r="E13" s="609">
        <v>10450.540552596058</v>
      </c>
      <c r="F13" s="609">
        <v>10564.891238619835</v>
      </c>
      <c r="G13" s="609">
        <v>10668.32725913962</v>
      </c>
      <c r="H13" s="609">
        <v>10756.60937040102</v>
      </c>
      <c r="I13" s="609">
        <v>10803.469092251662</v>
      </c>
      <c r="J13" s="609">
        <v>10876.255344050176</v>
      </c>
      <c r="K13" s="609">
        <v>10918.372468940195</v>
      </c>
      <c r="L13" s="609">
        <v>10936.060889460605</v>
      </c>
      <c r="M13" s="609">
        <v>10929.806777566961</v>
      </c>
      <c r="N13" s="609">
        <v>10912.298216512125</v>
      </c>
      <c r="O13" s="609">
        <v>10894.441377312862</v>
      </c>
      <c r="P13" s="609">
        <v>10882.192576441779</v>
      </c>
      <c r="Q13" s="609">
        <v>10879.885479666484</v>
      </c>
      <c r="R13" s="609">
        <v>10886.095992800809</v>
      </c>
      <c r="S13" s="609">
        <v>10858.187334591305</v>
      </c>
      <c r="T13" s="609">
        <v>10888.860802097803</v>
      </c>
      <c r="U13" s="609">
        <v>10929.303986870136</v>
      </c>
      <c r="V13" s="609">
        <v>10977.838537394889</v>
      </c>
      <c r="W13" s="610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</row>
    <row r="14" spans="1:38" s="10" customFormat="1">
      <c r="A14" s="189" t="s">
        <v>423</v>
      </c>
      <c r="B14" s="609">
        <v>1531.7326820527212</v>
      </c>
      <c r="C14" s="609">
        <v>1555.7459781193725</v>
      </c>
      <c r="D14" s="609">
        <v>1578.6649391966198</v>
      </c>
      <c r="E14" s="609">
        <v>1600.2421426876681</v>
      </c>
      <c r="F14" s="609">
        <v>1621.9695121627642</v>
      </c>
      <c r="G14" s="609">
        <v>1641.6230246427826</v>
      </c>
      <c r="H14" s="609">
        <v>1658.3971964131126</v>
      </c>
      <c r="I14" s="609">
        <v>1667.3008464527584</v>
      </c>
      <c r="J14" s="609">
        <v>1681.1307047642763</v>
      </c>
      <c r="K14" s="609">
        <v>1689.1332307265941</v>
      </c>
      <c r="L14" s="609">
        <v>1692.4941449584328</v>
      </c>
      <c r="M14" s="609">
        <v>1691.3058232738249</v>
      </c>
      <c r="N14" s="609">
        <v>1687.9790835030067</v>
      </c>
      <c r="O14" s="609">
        <v>1684.5861686335754</v>
      </c>
      <c r="P14" s="609">
        <v>1682.258817295276</v>
      </c>
      <c r="Q14" s="609">
        <v>1681.820453995547</v>
      </c>
      <c r="R14" s="609">
        <v>1683.000491634074</v>
      </c>
      <c r="S14" s="609">
        <v>1677.6976661805741</v>
      </c>
      <c r="T14" s="609">
        <v>1683.5258232714502</v>
      </c>
      <c r="U14" s="609">
        <v>1691.2102897915315</v>
      </c>
      <c r="V14" s="609">
        <v>1700.4321681048787</v>
      </c>
      <c r="W14" s="610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</row>
    <row r="15" spans="1:38" s="10" customFormat="1">
      <c r="A15" s="189" t="s">
        <v>424</v>
      </c>
      <c r="B15" s="609">
        <v>607.72740498249925</v>
      </c>
      <c r="C15" s="609">
        <v>617.25487558794805</v>
      </c>
      <c r="D15" s="609">
        <v>626.34815988198329</v>
      </c>
      <c r="E15" s="609">
        <v>634.90909093610242</v>
      </c>
      <c r="F15" s="609">
        <v>643.52960156626045</v>
      </c>
      <c r="G15" s="609">
        <v>651.32729255909487</v>
      </c>
      <c r="H15" s="609">
        <v>657.98258169678707</v>
      </c>
      <c r="I15" s="609">
        <v>661.51517729709428</v>
      </c>
      <c r="J15" s="609">
        <v>667.00228611275975</v>
      </c>
      <c r="K15" s="609">
        <v>670.17735340313504</v>
      </c>
      <c r="L15" s="609">
        <v>671.5108234716505</v>
      </c>
      <c r="M15" s="609">
        <v>671.0393471741653</v>
      </c>
      <c r="N15" s="609">
        <v>669.7194361011301</v>
      </c>
      <c r="O15" s="609">
        <v>668.37326951926752</v>
      </c>
      <c r="P15" s="609">
        <v>667.44987393864199</v>
      </c>
      <c r="Q15" s="609">
        <v>667.27594973260693</v>
      </c>
      <c r="R15" s="609">
        <v>667.74413926740397</v>
      </c>
      <c r="S15" s="609">
        <v>665.64020012078231</v>
      </c>
      <c r="T15" s="609">
        <v>667.95256886904303</v>
      </c>
      <c r="U15" s="609">
        <v>671.00144348773017</v>
      </c>
      <c r="V15" s="609">
        <v>674.66029874498304</v>
      </c>
      <c r="W15" s="610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</row>
    <row r="16" spans="1:38" s="10" customFormat="1">
      <c r="A16" s="189" t="s">
        <v>425</v>
      </c>
      <c r="B16" s="609">
        <v>18931.453179350945</v>
      </c>
      <c r="C16" s="609">
        <v>19228.245560615847</v>
      </c>
      <c r="D16" s="609">
        <v>19511.512506367639</v>
      </c>
      <c r="E16" s="609">
        <v>19778.195996521208</v>
      </c>
      <c r="F16" s="609">
        <v>20046.735463458092</v>
      </c>
      <c r="G16" s="609">
        <v>20289.643090673198</v>
      </c>
      <c r="H16" s="609">
        <v>20496.963500567977</v>
      </c>
      <c r="I16" s="609">
        <v>20607.008181226607</v>
      </c>
      <c r="J16" s="609">
        <v>20777.938342976948</v>
      </c>
      <c r="K16" s="609">
        <v>20876.84557878074</v>
      </c>
      <c r="L16" s="609">
        <v>20918.384805021313</v>
      </c>
      <c r="M16" s="609">
        <v>20903.697740758889</v>
      </c>
      <c r="N16" s="609">
        <v>20862.580893838363</v>
      </c>
      <c r="O16" s="609">
        <v>20820.64615565279</v>
      </c>
      <c r="P16" s="609">
        <v>20791.881252083673</v>
      </c>
      <c r="Q16" s="609">
        <v>20786.463299994772</v>
      </c>
      <c r="R16" s="609">
        <v>20801.047977572915</v>
      </c>
      <c r="S16" s="609">
        <v>20735.50769566376</v>
      </c>
      <c r="T16" s="609">
        <v>20807.540815006723</v>
      </c>
      <c r="U16" s="609">
        <v>20902.51699449142</v>
      </c>
      <c r="V16" s="609">
        <v>21016.494818141975</v>
      </c>
      <c r="W16" s="610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</row>
    <row r="17" spans="1:38" s="10" customFormat="1">
      <c r="A17" s="189" t="s">
        <v>426</v>
      </c>
      <c r="B17" s="609">
        <v>16208.155292495909</v>
      </c>
      <c r="C17" s="609">
        <v>16462.253958858091</v>
      </c>
      <c r="D17" s="609">
        <v>16704.772829569181</v>
      </c>
      <c r="E17" s="609">
        <v>16933.093782081611</v>
      </c>
      <c r="F17" s="609">
        <v>17163.003728298761</v>
      </c>
      <c r="G17" s="609">
        <v>17370.968986239364</v>
      </c>
      <c r="H17" s="609">
        <v>17548.466263761809</v>
      </c>
      <c r="I17" s="609">
        <v>17642.680968588251</v>
      </c>
      <c r="J17" s="609">
        <v>17789.022751206547</v>
      </c>
      <c r="K17" s="609">
        <v>17873.702137531098</v>
      </c>
      <c r="L17" s="609">
        <v>17909.265927762041</v>
      </c>
      <c r="M17" s="609">
        <v>17896.691604169391</v>
      </c>
      <c r="N17" s="609">
        <v>17861.489433807074</v>
      </c>
      <c r="O17" s="609">
        <v>17825.587026198809</v>
      </c>
      <c r="P17" s="609">
        <v>17800.959966690749</v>
      </c>
      <c r="Q17" s="609">
        <v>17796.321389398647</v>
      </c>
      <c r="R17" s="609">
        <v>17808.808054676691</v>
      </c>
      <c r="S17" s="609">
        <v>17752.695771217321</v>
      </c>
      <c r="T17" s="609">
        <v>17814.366894582909</v>
      </c>
      <c r="U17" s="609">
        <v>17895.680708773092</v>
      </c>
      <c r="V17" s="609">
        <v>17993.262772237926</v>
      </c>
      <c r="W17" s="610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</row>
    <row r="18" spans="1:38" s="10" customFormat="1">
      <c r="A18" s="189" t="s">
        <v>427</v>
      </c>
      <c r="B18" s="609">
        <v>1154.8171731632365</v>
      </c>
      <c r="C18" s="609">
        <v>1172.921485362712</v>
      </c>
      <c r="D18" s="609">
        <v>1190.2007470466733</v>
      </c>
      <c r="E18" s="609">
        <v>1206.4684192275056</v>
      </c>
      <c r="F18" s="609">
        <v>1222.8493058479294</v>
      </c>
      <c r="G18" s="609">
        <v>1237.6666522366527</v>
      </c>
      <c r="H18" s="609">
        <v>1250.3131811335929</v>
      </c>
      <c r="I18" s="609">
        <v>1257.025898104441</v>
      </c>
      <c r="J18" s="609">
        <v>1267.4526246917146</v>
      </c>
      <c r="K18" s="609">
        <v>1273.4859583916818</v>
      </c>
      <c r="L18" s="609">
        <v>1276.0198479651904</v>
      </c>
      <c r="M18" s="609">
        <v>1275.1239381862151</v>
      </c>
      <c r="N18" s="609">
        <v>1272.6158137184145</v>
      </c>
      <c r="O18" s="609">
        <v>1270.0577979469881</v>
      </c>
      <c r="P18" s="609">
        <v>1268.303141064006</v>
      </c>
      <c r="Q18" s="609">
        <v>1267.9726464075015</v>
      </c>
      <c r="R18" s="609">
        <v>1268.8623106066902</v>
      </c>
      <c r="S18" s="609">
        <v>1264.8643585020307</v>
      </c>
      <c r="T18" s="609">
        <v>1269.2583731857267</v>
      </c>
      <c r="U18" s="609">
        <v>1275.0519127556308</v>
      </c>
      <c r="V18" s="609">
        <v>1282.0045511434225</v>
      </c>
      <c r="W18" s="610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</row>
    <row r="19" spans="1:38" s="10" customFormat="1">
      <c r="A19" s="189" t="s">
        <v>428</v>
      </c>
      <c r="B19" s="609">
        <v>5122.5370678305826</v>
      </c>
      <c r="C19" s="609">
        <v>5202.8441610091149</v>
      </c>
      <c r="D19" s="609">
        <v>5279.4914957888568</v>
      </c>
      <c r="E19" s="609">
        <v>5351.6516226818167</v>
      </c>
      <c r="F19" s="609">
        <v>5424.3139460928933</v>
      </c>
      <c r="G19" s="609">
        <v>5490.040719028917</v>
      </c>
      <c r="H19" s="609">
        <v>5546.1381815185996</v>
      </c>
      <c r="I19" s="609">
        <v>5575.9144459422023</v>
      </c>
      <c r="J19" s="609">
        <v>5622.1653111706273</v>
      </c>
      <c r="K19" s="609">
        <v>5648.9279678394887</v>
      </c>
      <c r="L19" s="609">
        <v>5660.167793127619</v>
      </c>
      <c r="M19" s="609">
        <v>5656.1937172661883</v>
      </c>
      <c r="N19" s="609">
        <v>5645.0681808127874</v>
      </c>
      <c r="O19" s="609">
        <v>5633.7213365557573</v>
      </c>
      <c r="P19" s="609">
        <v>5625.938030995987</v>
      </c>
      <c r="Q19" s="609">
        <v>5624.4720230702242</v>
      </c>
      <c r="R19" s="609">
        <v>5628.4183947939691</v>
      </c>
      <c r="S19" s="609">
        <v>5610.6842821331456</v>
      </c>
      <c r="T19" s="609">
        <v>5630.1752488566226</v>
      </c>
      <c r="U19" s="609">
        <v>5655.8742269203849</v>
      </c>
      <c r="V19" s="609">
        <v>5686.7147345681278</v>
      </c>
      <c r="W19" s="610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</row>
    <row r="20" spans="1:38" s="10" customFormat="1">
      <c r="A20" s="189" t="s">
        <v>429</v>
      </c>
      <c r="B20" s="609">
        <v>3554.8276661110312</v>
      </c>
      <c r="C20" s="609">
        <v>3610.5574486066621</v>
      </c>
      <c r="D20" s="609">
        <v>3663.7475109919187</v>
      </c>
      <c r="E20" s="609">
        <v>3713.8236377378039</v>
      </c>
      <c r="F20" s="609">
        <v>3764.2482679796676</v>
      </c>
      <c r="G20" s="609">
        <v>3809.859914658512</v>
      </c>
      <c r="H20" s="609">
        <v>3848.7892203943916</v>
      </c>
      <c r="I20" s="609">
        <v>3869.4527094360215</v>
      </c>
      <c r="J20" s="609">
        <v>3901.5488862168777</v>
      </c>
      <c r="K20" s="609">
        <v>3920.1210568201036</v>
      </c>
      <c r="L20" s="609">
        <v>3927.9210280779835</v>
      </c>
      <c r="M20" s="609">
        <v>3925.1631847217768</v>
      </c>
      <c r="N20" s="609">
        <v>3917.4425251616449</v>
      </c>
      <c r="O20" s="609">
        <v>3909.5682871905319</v>
      </c>
      <c r="P20" s="609">
        <v>3904.1669968589454</v>
      </c>
      <c r="Q20" s="609">
        <v>3903.1496483333549</v>
      </c>
      <c r="R20" s="609">
        <v>3905.8882661702914</v>
      </c>
      <c r="S20" s="609">
        <v>3893.5815295892085</v>
      </c>
      <c r="T20" s="609">
        <v>3907.107449817875</v>
      </c>
      <c r="U20" s="609">
        <v>3924.9414717101818</v>
      </c>
      <c r="V20" s="609">
        <v>3946.3435012848608</v>
      </c>
      <c r="W20" s="61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</row>
    <row r="21" spans="1:38" s="10" customFormat="1">
      <c r="A21" s="189" t="s">
        <v>430</v>
      </c>
      <c r="B21" s="609">
        <v>923.68968821774433</v>
      </c>
      <c r="C21" s="609">
        <v>938.17056612599686</v>
      </c>
      <c r="D21" s="609">
        <v>951.99152082636044</v>
      </c>
      <c r="E21" s="609">
        <v>965.00334762798468</v>
      </c>
      <c r="F21" s="609">
        <v>978.10572989833463</v>
      </c>
      <c r="G21" s="609">
        <v>989.9575020957675</v>
      </c>
      <c r="H21" s="609">
        <v>1000.0729286804396</v>
      </c>
      <c r="I21" s="609">
        <v>1005.4421486660697</v>
      </c>
      <c r="J21" s="609">
        <v>1013.7820487423296</v>
      </c>
      <c r="K21" s="609">
        <v>1018.6078586226685</v>
      </c>
      <c r="L21" s="609">
        <v>1020.6346103237378</v>
      </c>
      <c r="M21" s="609">
        <v>1019.9180097711617</v>
      </c>
      <c r="N21" s="609">
        <v>1017.9118664945354</v>
      </c>
      <c r="O21" s="609">
        <v>1015.8658172624367</v>
      </c>
      <c r="P21" s="609">
        <v>1014.4623410180272</v>
      </c>
      <c r="Q21" s="609">
        <v>1014.1979922420318</v>
      </c>
      <c r="R21" s="609">
        <v>1014.9095972180094</v>
      </c>
      <c r="S21" s="609">
        <v>1011.7118034729205</v>
      </c>
      <c r="T21" s="609">
        <v>1015.2263910176222</v>
      </c>
      <c r="U21" s="609">
        <v>1019.8603996584391</v>
      </c>
      <c r="V21" s="609">
        <v>1025.4215226950137</v>
      </c>
      <c r="W21" s="610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</row>
    <row r="22" spans="1:38" s="10" customFormat="1">
      <c r="A22" s="189" t="s">
        <v>431</v>
      </c>
      <c r="B22" s="609">
        <v>3560.9052007315499</v>
      </c>
      <c r="C22" s="609">
        <v>3616.7302620182572</v>
      </c>
      <c r="D22" s="609">
        <v>3670.0112611453133</v>
      </c>
      <c r="E22" s="609">
        <v>3720.1730008723453</v>
      </c>
      <c r="F22" s="609">
        <v>3770.6838399166622</v>
      </c>
      <c r="G22" s="609">
        <v>3816.3734668487923</v>
      </c>
      <c r="H22" s="609">
        <v>3855.3693283295866</v>
      </c>
      <c r="I22" s="609">
        <v>3876.0681448418636</v>
      </c>
      <c r="J22" s="609">
        <v>3908.2191950635429</v>
      </c>
      <c r="K22" s="609">
        <v>3926.8231177010221</v>
      </c>
      <c r="L22" s="609">
        <v>3934.6364242313289</v>
      </c>
      <c r="M22" s="609">
        <v>3931.8738659099963</v>
      </c>
      <c r="N22" s="609">
        <v>3924.1400066732058</v>
      </c>
      <c r="O22" s="609">
        <v>3916.2523064590887</v>
      </c>
      <c r="P22" s="609">
        <v>3910.8417817757781</v>
      </c>
      <c r="Q22" s="609">
        <v>3909.8226939335555</v>
      </c>
      <c r="R22" s="609">
        <v>3912.5659938665817</v>
      </c>
      <c r="S22" s="609">
        <v>3900.2382169919424</v>
      </c>
      <c r="T22" s="609">
        <v>3913.7872618995489</v>
      </c>
      <c r="U22" s="609">
        <v>3931.6517738452853</v>
      </c>
      <c r="V22" s="609">
        <v>3953.0903935413171</v>
      </c>
      <c r="W22" s="610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</row>
    <row r="23" spans="1:38" s="10" customFormat="1">
      <c r="A23" s="189" t="s">
        <v>432</v>
      </c>
      <c r="B23" s="609">
        <v>3445.4627915502033</v>
      </c>
      <c r="C23" s="609">
        <v>3499.4780378588789</v>
      </c>
      <c r="D23" s="609">
        <v>3551.0316989760504</v>
      </c>
      <c r="E23" s="609">
        <v>3599.5672252106183</v>
      </c>
      <c r="F23" s="609">
        <v>3648.4405331721509</v>
      </c>
      <c r="G23" s="609">
        <v>3692.6489298242504</v>
      </c>
      <c r="H23" s="609">
        <v>3730.3805688830271</v>
      </c>
      <c r="I23" s="609">
        <v>3750.4083421883997</v>
      </c>
      <c r="J23" s="609">
        <v>3781.5170746604977</v>
      </c>
      <c r="K23" s="609">
        <v>3799.5178692930376</v>
      </c>
      <c r="L23" s="609">
        <v>3807.0778731155533</v>
      </c>
      <c r="M23" s="609">
        <v>3804.4048752767785</v>
      </c>
      <c r="N23" s="609">
        <v>3796.9217431142106</v>
      </c>
      <c r="O23" s="609">
        <v>3789.2897574064586</v>
      </c>
      <c r="P23" s="609">
        <v>3784.0546386857245</v>
      </c>
      <c r="Q23" s="609">
        <v>3783.0685890596415</v>
      </c>
      <c r="R23" s="609">
        <v>3785.7229528554994</v>
      </c>
      <c r="S23" s="609">
        <v>3773.7948351074119</v>
      </c>
      <c r="T23" s="609">
        <v>3786.9046281119008</v>
      </c>
      <c r="U23" s="609">
        <v>3804.189983303495</v>
      </c>
      <c r="V23" s="609">
        <v>3824.9335758174702</v>
      </c>
      <c r="W23" s="610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</row>
    <row r="24" spans="1:38" s="10" customFormat="1">
      <c r="A24" s="189" t="s">
        <v>433</v>
      </c>
      <c r="B24" s="609">
        <v>11966.071122653981</v>
      </c>
      <c r="C24" s="609">
        <v>12153.665741473382</v>
      </c>
      <c r="D24" s="609">
        <v>12332.711290034864</v>
      </c>
      <c r="E24" s="609">
        <v>12501.274874678007</v>
      </c>
      <c r="F24" s="609">
        <v>12671.011573185189</v>
      </c>
      <c r="G24" s="609">
        <v>12824.547063353553</v>
      </c>
      <c r="H24" s="609">
        <v>12955.588814162444</v>
      </c>
      <c r="I24" s="609">
        <v>13025.145147897414</v>
      </c>
      <c r="J24" s="609">
        <v>13133.185584790144</v>
      </c>
      <c r="K24" s="609">
        <v>13195.702234038401</v>
      </c>
      <c r="L24" s="609">
        <v>13221.958080901592</v>
      </c>
      <c r="M24" s="609">
        <v>13212.674775817606</v>
      </c>
      <c r="N24" s="609">
        <v>13186.685903757485</v>
      </c>
      <c r="O24" s="609">
        <v>13160.180064248781</v>
      </c>
      <c r="P24" s="609">
        <v>13141.998529071134</v>
      </c>
      <c r="Q24" s="609">
        <v>13138.573984773308</v>
      </c>
      <c r="R24" s="609">
        <v>13147.79257394064</v>
      </c>
      <c r="S24" s="609">
        <v>13106.366294230684</v>
      </c>
      <c r="T24" s="609">
        <v>13151.896524851578</v>
      </c>
      <c r="U24" s="609">
        <v>13211.928457313657</v>
      </c>
      <c r="V24" s="609">
        <v>13283.970826765544</v>
      </c>
      <c r="W24" s="610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</row>
    <row r="25" spans="1:38" s="10" customFormat="1">
      <c r="A25" s="189" t="s">
        <v>434</v>
      </c>
      <c r="B25" s="609">
        <v>13882.181636792351</v>
      </c>
      <c r="C25" s="609">
        <v>14099.815523958996</v>
      </c>
      <c r="D25" s="609">
        <v>14307.531390003285</v>
      </c>
      <c r="E25" s="609">
        <v>14503.086829660904</v>
      </c>
      <c r="F25" s="609">
        <v>14700.003232292443</v>
      </c>
      <c r="G25" s="609">
        <v>14878.124149372405</v>
      </c>
      <c r="H25" s="609">
        <v>15030.149435540756</v>
      </c>
      <c r="I25" s="609">
        <v>15110.843729348699</v>
      </c>
      <c r="J25" s="609">
        <v>15236.184532832962</v>
      </c>
      <c r="K25" s="609">
        <v>15308.711887157717</v>
      </c>
      <c r="L25" s="609">
        <v>15339.172046674283</v>
      </c>
      <c r="M25" s="609">
        <v>15328.402218712816</v>
      </c>
      <c r="N25" s="609">
        <v>15298.251784307415</v>
      </c>
      <c r="O25" s="609">
        <v>15267.501601166778</v>
      </c>
      <c r="P25" s="609">
        <v>15246.408681762849</v>
      </c>
      <c r="Q25" s="609">
        <v>15242.435769895756</v>
      </c>
      <c r="R25" s="609">
        <v>15253.130519069828</v>
      </c>
      <c r="S25" s="609">
        <v>15205.070706155842</v>
      </c>
      <c r="T25" s="609">
        <v>15257.891629996724</v>
      </c>
      <c r="U25" s="609">
        <v>15327.536393253105</v>
      </c>
      <c r="V25" s="609">
        <v>15411.11480825873</v>
      </c>
      <c r="W25" s="610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</row>
    <row r="26" spans="1:38" s="10" customFormat="1">
      <c r="A26" s="189" t="s">
        <v>435</v>
      </c>
      <c r="B26" s="609">
        <v>1173.9639728913801</v>
      </c>
      <c r="C26" s="609">
        <v>1192.3684535053496</v>
      </c>
      <c r="D26" s="609">
        <v>1209.9342043155566</v>
      </c>
      <c r="E26" s="609">
        <v>1226.4715935291172</v>
      </c>
      <c r="F26" s="609">
        <v>1243.1240742709133</v>
      </c>
      <c r="G26" s="609">
        <v>1258.1870913773921</v>
      </c>
      <c r="H26" s="609">
        <v>1271.0432989677852</v>
      </c>
      <c r="I26" s="609">
        <v>1277.8673123849103</v>
      </c>
      <c r="J26" s="609">
        <v>1288.4669134759806</v>
      </c>
      <c r="K26" s="609">
        <v>1294.6002794881879</v>
      </c>
      <c r="L26" s="609">
        <v>1297.1761807994201</v>
      </c>
      <c r="M26" s="609">
        <v>1296.2654168898418</v>
      </c>
      <c r="N26" s="609">
        <v>1293.7157078682312</v>
      </c>
      <c r="O26" s="609">
        <v>1291.1152803481616</v>
      </c>
      <c r="P26" s="609">
        <v>1289.3315313589044</v>
      </c>
      <c r="Q26" s="609">
        <v>1288.9955571207429</v>
      </c>
      <c r="R26" s="609">
        <v>1289.8999718991947</v>
      </c>
      <c r="S26" s="609">
        <v>1285.8357339875263</v>
      </c>
      <c r="T26" s="609">
        <v>1290.3026011721258</v>
      </c>
      <c r="U26" s="609">
        <v>1296.1921972819223</v>
      </c>
      <c r="V26" s="609">
        <v>1303.2601099987478</v>
      </c>
      <c r="W26" s="610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</row>
    <row r="27" spans="1:38" s="10" customFormat="1">
      <c r="A27" s="189" t="s">
        <v>436</v>
      </c>
      <c r="B27" s="609">
        <v>0.34998646404035272</v>
      </c>
      <c r="C27" s="609">
        <v>0.35547327559617758</v>
      </c>
      <c r="D27" s="609">
        <v>0.36071004193333939</v>
      </c>
      <c r="E27" s="609">
        <v>0.36564022932321144</v>
      </c>
      <c r="F27" s="609">
        <v>0.37060472822343493</v>
      </c>
      <c r="G27" s="609">
        <v>0.37509537036971113</v>
      </c>
      <c r="H27" s="609">
        <v>0.37892811033399509</v>
      </c>
      <c r="I27" s="609">
        <v>0.3809625103510087</v>
      </c>
      <c r="J27" s="609">
        <v>0.38412250247322455</v>
      </c>
      <c r="K27" s="609">
        <v>0.38595100414179861</v>
      </c>
      <c r="L27" s="609">
        <v>0.38671894132935519</v>
      </c>
      <c r="M27" s="609">
        <v>0.38644742103771984</v>
      </c>
      <c r="N27" s="609">
        <v>0.3856872923920277</v>
      </c>
      <c r="O27" s="609">
        <v>0.38491204336074714</v>
      </c>
      <c r="P27" s="609">
        <v>0.38438026554140903</v>
      </c>
      <c r="Q27" s="609">
        <v>0.38428010366392551</v>
      </c>
      <c r="R27" s="609">
        <v>0.38454973112920166</v>
      </c>
      <c r="S27" s="609">
        <v>0.38333808555185045</v>
      </c>
      <c r="T27" s="609">
        <v>0.38466976445118278</v>
      </c>
      <c r="U27" s="609">
        <v>0.3864255925384934</v>
      </c>
      <c r="V27" s="609">
        <v>0.38853270471316698</v>
      </c>
      <c r="W27" s="610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</row>
    <row r="28" spans="1:38" s="10" customFormat="1">
      <c r="A28" s="189" t="s">
        <v>437</v>
      </c>
      <c r="B28" s="609">
        <v>45.253123322578453</v>
      </c>
      <c r="C28" s="609">
        <v>45.962566073926872</v>
      </c>
      <c r="D28" s="609">
        <v>46.639678068863297</v>
      </c>
      <c r="E28" s="609">
        <v>47.27714951670643</v>
      </c>
      <c r="F28" s="609">
        <v>47.919057430438535</v>
      </c>
      <c r="G28" s="609">
        <v>48.499695837127234</v>
      </c>
      <c r="H28" s="609">
        <v>48.995267729436534</v>
      </c>
      <c r="I28" s="609">
        <v>49.258314916446473</v>
      </c>
      <c r="J28" s="609">
        <v>49.666900755893472</v>
      </c>
      <c r="K28" s="609">
        <v>49.903325360857565</v>
      </c>
      <c r="L28" s="609">
        <v>50.002619361692084</v>
      </c>
      <c r="M28" s="609">
        <v>49.967511886105427</v>
      </c>
      <c r="N28" s="609">
        <v>49.869227526912141</v>
      </c>
      <c r="O28" s="609">
        <v>49.768988107326457</v>
      </c>
      <c r="P28" s="609">
        <v>49.700229427459497</v>
      </c>
      <c r="Q28" s="609">
        <v>49.687278532897302</v>
      </c>
      <c r="R28" s="609">
        <v>49.722141266719746</v>
      </c>
      <c r="S28" s="609">
        <v>49.565475931431777</v>
      </c>
      <c r="T28" s="609">
        <v>49.737661531874352</v>
      </c>
      <c r="U28" s="609">
        <v>49.964689469043812</v>
      </c>
      <c r="V28" s="609">
        <v>50.237138311762529</v>
      </c>
      <c r="W28" s="610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</row>
    <row r="29" spans="1:38" s="10" customFormat="1">
      <c r="A29" s="189" t="s">
        <v>438</v>
      </c>
      <c r="B29" s="609">
        <v>6826.8746901589184</v>
      </c>
      <c r="C29" s="609">
        <v>6933.9010434290085</v>
      </c>
      <c r="D29" s="609">
        <v>7036.0499869987916</v>
      </c>
      <c r="E29" s="609">
        <v>7132.2187677027723</v>
      </c>
      <c r="F29" s="609">
        <v>7229.056832523901</v>
      </c>
      <c r="G29" s="609">
        <v>7316.6517950749076</v>
      </c>
      <c r="H29" s="609">
        <v>7391.4136448735153</v>
      </c>
      <c r="I29" s="609">
        <v>7431.0968766918968</v>
      </c>
      <c r="J29" s="609">
        <v>7492.7360326501394</v>
      </c>
      <c r="K29" s="609">
        <v>7528.402988503216</v>
      </c>
      <c r="L29" s="609">
        <v>7543.3824562484524</v>
      </c>
      <c r="M29" s="609">
        <v>7538.086151398742</v>
      </c>
      <c r="N29" s="609">
        <v>7523.2589979350532</v>
      </c>
      <c r="O29" s="609">
        <v>7508.136904557151</v>
      </c>
      <c r="P29" s="609">
        <v>7497.7639875771147</v>
      </c>
      <c r="Q29" s="609">
        <v>7495.8102189129859</v>
      </c>
      <c r="R29" s="609">
        <v>7501.0696020823116</v>
      </c>
      <c r="S29" s="609">
        <v>7477.4351093937357</v>
      </c>
      <c r="T29" s="609">
        <v>7503.410985341392</v>
      </c>
      <c r="U29" s="609">
        <v>7537.6603622777202</v>
      </c>
      <c r="V29" s="609">
        <v>7578.7619254883084</v>
      </c>
      <c r="W29" s="610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</row>
    <row r="30" spans="1:38" s="10" customFormat="1">
      <c r="A30" s="12" t="s">
        <v>439</v>
      </c>
      <c r="B30" s="611">
        <v>8872.4050174048534</v>
      </c>
      <c r="C30" s="611">
        <v>9011.4995807072846</v>
      </c>
      <c r="D30" s="611">
        <v>9144.255320424847</v>
      </c>
      <c r="E30" s="611">
        <v>9269.2390664522463</v>
      </c>
      <c r="F30" s="611">
        <v>9395.0926335952463</v>
      </c>
      <c r="G30" s="611">
        <v>9508.9335960428598</v>
      </c>
      <c r="H30" s="611">
        <v>9606.0962716987979</v>
      </c>
      <c r="I30" s="611">
        <v>9657.6697545986353</v>
      </c>
      <c r="J30" s="611">
        <v>9737.7777954538251</v>
      </c>
      <c r="K30" s="611">
        <v>9784.1316092308025</v>
      </c>
      <c r="L30" s="611">
        <v>9803.5993614326235</v>
      </c>
      <c r="M30" s="611">
        <v>9796.7161295212463</v>
      </c>
      <c r="N30" s="611">
        <v>9777.446329392249</v>
      </c>
      <c r="O30" s="611">
        <v>9757.7932167676445</v>
      </c>
      <c r="P30" s="611">
        <v>9744.3122719963158</v>
      </c>
      <c r="Q30" s="611">
        <v>9741.7730973834532</v>
      </c>
      <c r="R30" s="611">
        <v>9748.6083448045374</v>
      </c>
      <c r="S30" s="611">
        <v>9717.8922703149583</v>
      </c>
      <c r="T30" s="611">
        <v>9751.651274625041</v>
      </c>
      <c r="U30" s="611">
        <v>9796.1627615886027</v>
      </c>
      <c r="V30" s="611">
        <v>9849.5795492408615</v>
      </c>
      <c r="W30" s="61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</row>
    <row r="31" spans="1:38" s="10" customFormat="1" ht="12">
      <c r="A31" s="13"/>
      <c r="B31" s="131">
        <v>143747.18326518059</v>
      </c>
      <c r="C31" s="131">
        <v>145873.53326369621</v>
      </c>
      <c r="D31" s="131">
        <v>147902.98114612437</v>
      </c>
      <c r="E31" s="131">
        <v>149813.61792350872</v>
      </c>
      <c r="F31" s="131">
        <v>151737.55172763483</v>
      </c>
      <c r="G31" s="131">
        <v>153477.8478584417</v>
      </c>
      <c r="H31" s="131">
        <v>154963.1816510183</v>
      </c>
      <c r="I31" s="131">
        <v>155751.58971445268</v>
      </c>
      <c r="J31" s="131">
        <v>156976.20790591388</v>
      </c>
      <c r="K31" s="131">
        <v>157684.82245932077</v>
      </c>
      <c r="L31" s="131">
        <v>157982.42758408355</v>
      </c>
      <c r="M31" s="131">
        <v>157877.2030532533</v>
      </c>
      <c r="N31" s="131">
        <v>157582.62403806485</v>
      </c>
      <c r="O31" s="131">
        <v>157282.18529331469</v>
      </c>
      <c r="P31" s="131">
        <v>157076.10098481318</v>
      </c>
      <c r="Q31" s="131">
        <v>157037.28441422904</v>
      </c>
      <c r="R31" s="131">
        <v>157141.77540222026</v>
      </c>
      <c r="S31" s="131">
        <v>156672.21625199448</v>
      </c>
      <c r="T31" s="131">
        <v>157188.29291998438</v>
      </c>
      <c r="U31" s="131">
        <v>157868.74367227661</v>
      </c>
      <c r="V31" s="131">
        <v>158685.33048665934</v>
      </c>
      <c r="W31" s="610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</row>
    <row r="32" spans="1:38" s="10" customFormat="1">
      <c r="B32" s="612"/>
      <c r="C32" s="612"/>
      <c r="D32" s="612"/>
      <c r="E32" s="612"/>
      <c r="F32" s="612"/>
      <c r="G32" s="612"/>
      <c r="H32" s="612"/>
      <c r="I32" s="612"/>
      <c r="J32" s="612"/>
      <c r="K32" s="612"/>
      <c r="L32" s="612"/>
      <c r="M32" s="612"/>
      <c r="N32" s="612"/>
      <c r="O32" s="612"/>
      <c r="P32" s="612"/>
      <c r="Q32" s="612"/>
      <c r="R32" s="612"/>
      <c r="S32" s="612"/>
      <c r="T32" s="612"/>
      <c r="U32" s="612"/>
      <c r="V32" s="612"/>
    </row>
    <row r="33" spans="1:39" s="10" customFormat="1">
      <c r="A33" s="61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7"/>
      <c r="AM33" s="17"/>
    </row>
    <row r="34" spans="1:39" s="7" customFormat="1" ht="14.25">
      <c r="C34" s="614"/>
      <c r="D34" s="614"/>
      <c r="E34" s="614"/>
      <c r="F34" s="614"/>
      <c r="G34" s="614"/>
      <c r="H34" s="614"/>
      <c r="I34" s="614"/>
      <c r="J34" s="614"/>
      <c r="K34" s="614"/>
      <c r="L34" s="614"/>
      <c r="M34" s="614"/>
      <c r="N34" s="614"/>
      <c r="O34" s="614"/>
      <c r="P34" s="614"/>
      <c r="Q34" s="614"/>
      <c r="R34" s="614"/>
      <c r="S34" s="614"/>
      <c r="T34" s="614"/>
      <c r="U34" s="614"/>
      <c r="V34" s="614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7"/>
      <c r="AM34" s="17"/>
    </row>
    <row r="35" spans="1:39" s="7" customFormat="1">
      <c r="A35" s="11"/>
      <c r="B35" s="130">
        <v>2018</v>
      </c>
      <c r="C35" s="130">
        <v>2019</v>
      </c>
      <c r="D35" s="130">
        <v>2020</v>
      </c>
      <c r="E35" s="130">
        <v>2021</v>
      </c>
      <c r="F35" s="130">
        <v>2022</v>
      </c>
      <c r="G35" s="130">
        <v>2023</v>
      </c>
      <c r="H35" s="130">
        <v>2024</v>
      </c>
      <c r="I35" s="130">
        <v>2025</v>
      </c>
      <c r="J35" s="130">
        <v>2026</v>
      </c>
      <c r="K35" s="130">
        <v>2027</v>
      </c>
      <c r="L35" s="130">
        <v>2028</v>
      </c>
      <c r="M35" s="130">
        <v>2029</v>
      </c>
      <c r="N35" s="130">
        <v>2030</v>
      </c>
      <c r="O35" s="130">
        <v>2031</v>
      </c>
      <c r="P35" s="130">
        <v>2032</v>
      </c>
      <c r="Q35" s="130">
        <v>2033</v>
      </c>
      <c r="R35" s="130">
        <v>2034</v>
      </c>
      <c r="S35" s="130">
        <v>2035</v>
      </c>
      <c r="T35" s="130">
        <v>2036</v>
      </c>
      <c r="U35" s="130">
        <v>2037</v>
      </c>
      <c r="V35" s="130">
        <v>2038</v>
      </c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7"/>
      <c r="AM35" s="17"/>
    </row>
    <row r="36" spans="1:39" s="7" customFormat="1">
      <c r="A36" s="608" t="s">
        <v>418</v>
      </c>
      <c r="B36" s="615">
        <v>9.6496524300847764E-2</v>
      </c>
      <c r="C36" s="615">
        <v>9.658067136503827E-2</v>
      </c>
      <c r="D36" s="615">
        <v>9.6658727049387022E-2</v>
      </c>
      <c r="E36" s="615">
        <v>9.6730280400167276E-2</v>
      </c>
      <c r="F36" s="615">
        <v>9.6800510910421467E-2</v>
      </c>
      <c r="G36" s="615">
        <v>9.6862521297807813E-2</v>
      </c>
      <c r="H36" s="615">
        <v>9.6914345174752267E-2</v>
      </c>
      <c r="I36" s="615">
        <v>9.6941451466457107E-2</v>
      </c>
      <c r="J36" s="615">
        <v>9.698301519003337E-2</v>
      </c>
      <c r="K36" s="615">
        <v>9.7006770811888604E-2</v>
      </c>
      <c r="L36" s="615">
        <v>9.7016684192759328E-2</v>
      </c>
      <c r="M36" s="615">
        <v>9.7013183380233875E-2</v>
      </c>
      <c r="N36" s="615">
        <v>9.7003357892516712E-2</v>
      </c>
      <c r="O36" s="615">
        <v>9.6993299046981341E-2</v>
      </c>
      <c r="P36" s="615">
        <v>9.6986376987271611E-2</v>
      </c>
      <c r="Q36" s="615">
        <v>9.698507116420145E-2</v>
      </c>
      <c r="R36" s="615">
        <v>9.6988584862484684E-2</v>
      </c>
      <c r="S36" s="615">
        <v>9.697275829519679E-2</v>
      </c>
      <c r="T36" s="615">
        <v>9.6990147595336848E-2</v>
      </c>
      <c r="U36" s="615">
        <v>9.7012901734569237E-2</v>
      </c>
      <c r="V36" s="615">
        <v>9.7039950627353516E-2</v>
      </c>
      <c r="W36" s="100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7"/>
      <c r="AM36" s="17"/>
    </row>
    <row r="37" spans="1:39" s="7" customFormat="1">
      <c r="A37" s="608" t="s">
        <v>544</v>
      </c>
      <c r="B37" s="615">
        <v>9.0042940671512361E-2</v>
      </c>
      <c r="C37" s="615">
        <v>8.9685449215352653E-2</v>
      </c>
      <c r="D37" s="615">
        <v>8.9353836454671889E-2</v>
      </c>
      <c r="E37" s="615">
        <v>8.9049848290502082E-2</v>
      </c>
      <c r="F37" s="615">
        <v>8.8751480098823179E-2</v>
      </c>
      <c r="G37" s="615">
        <v>8.8488034381530217E-2</v>
      </c>
      <c r="H37" s="615">
        <v>8.8267865164565168E-2</v>
      </c>
      <c r="I37" s="615">
        <v>8.8152706450641161E-2</v>
      </c>
      <c r="J37" s="615">
        <v>8.7976126599548135E-2</v>
      </c>
      <c r="K37" s="615">
        <v>8.7875202913966E-2</v>
      </c>
      <c r="L37" s="615">
        <v>8.7833086780776629E-2</v>
      </c>
      <c r="M37" s="615">
        <v>8.7847959677169393E-2</v>
      </c>
      <c r="N37" s="615">
        <v>8.788970240396915E-2</v>
      </c>
      <c r="O37" s="615">
        <v>8.7932436531087121E-2</v>
      </c>
      <c r="P37" s="615">
        <v>8.796184429746684E-2</v>
      </c>
      <c r="Q37" s="615">
        <v>8.7967391972781903E-2</v>
      </c>
      <c r="R37" s="615">
        <v>8.7952464332372096E-2</v>
      </c>
      <c r="S37" s="615">
        <v>8.8019702121832494E-2</v>
      </c>
      <c r="T37" s="615">
        <v>8.7945825198276442E-2</v>
      </c>
      <c r="U37" s="615">
        <v>8.7849156224188013E-2</v>
      </c>
      <c r="V37" s="615">
        <v>8.7734241364567214E-2</v>
      </c>
      <c r="W37" s="100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7"/>
      <c r="AM37" s="17"/>
    </row>
    <row r="38" spans="1:39" s="227" customFormat="1">
      <c r="A38" s="608" t="s">
        <v>419</v>
      </c>
      <c r="B38" s="615">
        <v>2.6311451428658982E-4</v>
      </c>
      <c r="C38" s="615">
        <v>2.6334395585542913E-4</v>
      </c>
      <c r="D38" s="615">
        <v>2.6355678822036172E-4</v>
      </c>
      <c r="E38" s="615">
        <v>2.6375189084475712E-4</v>
      </c>
      <c r="F38" s="615">
        <v>2.6394338651496401E-4</v>
      </c>
      <c r="G38" s="615">
        <v>2.641124685940969E-4</v>
      </c>
      <c r="H38" s="615">
        <v>2.6425377538529465E-4</v>
      </c>
      <c r="I38" s="615">
        <v>2.6432768539218557E-4</v>
      </c>
      <c r="J38" s="615">
        <v>2.6444101609523368E-4</v>
      </c>
      <c r="K38" s="615">
        <v>2.6450578991948589E-4</v>
      </c>
      <c r="L38" s="615">
        <v>2.6453282047226114E-4</v>
      </c>
      <c r="M38" s="615">
        <v>2.6452327489956911E-4</v>
      </c>
      <c r="N38" s="615">
        <v>2.6449648400272524E-4</v>
      </c>
      <c r="O38" s="615">
        <v>2.644690568153058E-4</v>
      </c>
      <c r="P38" s="615">
        <v>2.6445018261862791E-4</v>
      </c>
      <c r="Q38" s="615">
        <v>2.6444662206548533E-4</v>
      </c>
      <c r="R38" s="615">
        <v>2.6445620277343145E-4</v>
      </c>
      <c r="S38" s="615">
        <v>2.6441304889203567E-4</v>
      </c>
      <c r="T38" s="615">
        <v>2.6446046383566486E-4</v>
      </c>
      <c r="U38" s="615">
        <v>2.6452250694380291E-4</v>
      </c>
      <c r="V38" s="615">
        <v>2.645962604425791E-4</v>
      </c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616"/>
      <c r="AM38" s="616"/>
    </row>
    <row r="39" spans="1:39" s="227" customFormat="1">
      <c r="A39" s="608" t="s">
        <v>420</v>
      </c>
      <c r="B39" s="615">
        <v>6.2585255770313084E-2</v>
      </c>
      <c r="C39" s="615">
        <v>6.2421826044452976E-2</v>
      </c>
      <c r="D39" s="615">
        <v>6.2270226945688616E-2</v>
      </c>
      <c r="E39" s="615">
        <v>6.2131256624918786E-2</v>
      </c>
      <c r="F39" s="615">
        <v>6.1994855513979576E-2</v>
      </c>
      <c r="G39" s="615">
        <v>6.1874419457077078E-2</v>
      </c>
      <c r="H39" s="615">
        <v>6.1773767555747837E-2</v>
      </c>
      <c r="I39" s="615">
        <v>6.1721121942201772E-2</v>
      </c>
      <c r="J39" s="615">
        <v>6.1640397225123066E-2</v>
      </c>
      <c r="K39" s="615">
        <v>6.1594259254597376E-2</v>
      </c>
      <c r="L39" s="615">
        <v>6.157500556899783E-2</v>
      </c>
      <c r="M39" s="615">
        <v>6.1581804817870296E-2</v>
      </c>
      <c r="N39" s="615">
        <v>6.1600887798120577E-2</v>
      </c>
      <c r="O39" s="615">
        <v>6.1620424003977874E-2</v>
      </c>
      <c r="P39" s="615">
        <v>6.1633867970581235E-2</v>
      </c>
      <c r="Q39" s="615">
        <v>6.1636404129250984E-2</v>
      </c>
      <c r="R39" s="615">
        <v>6.1629579853767248E-2</v>
      </c>
      <c r="S39" s="615">
        <v>6.1660318080680419E-2</v>
      </c>
      <c r="T39" s="615">
        <v>6.1626544727062825E-2</v>
      </c>
      <c r="U39" s="615">
        <v>6.1582351827729857E-2</v>
      </c>
      <c r="V39" s="615">
        <v>6.1529817693888406E-2</v>
      </c>
      <c r="W39" s="100"/>
      <c r="X39" s="100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616"/>
      <c r="AM39" s="616"/>
    </row>
    <row r="40" spans="1:39" s="227" customFormat="1">
      <c r="A40" s="608" t="s">
        <v>421</v>
      </c>
      <c r="B40" s="615">
        <v>0</v>
      </c>
      <c r="C40" s="615">
        <v>0</v>
      </c>
      <c r="D40" s="615">
        <v>0</v>
      </c>
      <c r="E40" s="615">
        <v>0</v>
      </c>
      <c r="F40" s="615">
        <v>0</v>
      </c>
      <c r="G40" s="615">
        <v>0</v>
      </c>
      <c r="H40" s="615">
        <v>0</v>
      </c>
      <c r="I40" s="615">
        <v>0</v>
      </c>
      <c r="J40" s="615">
        <v>0</v>
      </c>
      <c r="K40" s="615">
        <v>0</v>
      </c>
      <c r="L40" s="615">
        <v>0</v>
      </c>
      <c r="M40" s="615">
        <v>0</v>
      </c>
      <c r="N40" s="615">
        <v>0</v>
      </c>
      <c r="O40" s="615">
        <v>0</v>
      </c>
      <c r="P40" s="615">
        <v>0</v>
      </c>
      <c r="Q40" s="615">
        <v>0</v>
      </c>
      <c r="R40" s="615">
        <v>0</v>
      </c>
      <c r="S40" s="615">
        <v>0</v>
      </c>
      <c r="T40" s="615">
        <v>0</v>
      </c>
      <c r="U40" s="615">
        <v>0</v>
      </c>
      <c r="V40" s="615">
        <v>0</v>
      </c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  <c r="AJ40" s="100"/>
      <c r="AK40" s="100"/>
      <c r="AL40" s="616"/>
      <c r="AM40" s="616"/>
    </row>
    <row r="41" spans="1:39" s="227" customFormat="1">
      <c r="A41" s="608" t="s">
        <v>422</v>
      </c>
      <c r="B41" s="615">
        <v>7.0192517731658965E-2</v>
      </c>
      <c r="C41" s="615">
        <v>7.0035721703387593E-2</v>
      </c>
      <c r="D41" s="615">
        <v>6.9890276090903869E-2</v>
      </c>
      <c r="E41" s="615">
        <v>6.9756946647746371E-2</v>
      </c>
      <c r="F41" s="615">
        <v>6.9626082128855987E-2</v>
      </c>
      <c r="G41" s="615">
        <v>6.9510534634153937E-2</v>
      </c>
      <c r="H41" s="615">
        <v>6.9413968245858715E-2</v>
      </c>
      <c r="I41" s="615">
        <v>6.9363459545152717E-2</v>
      </c>
      <c r="J41" s="615">
        <v>6.9286011486333191E-2</v>
      </c>
      <c r="K41" s="615">
        <v>6.9241746280032088E-2</v>
      </c>
      <c r="L41" s="615">
        <v>6.9223274111546787E-2</v>
      </c>
      <c r="M41" s="615">
        <v>6.9229797375370564E-2</v>
      </c>
      <c r="N41" s="615">
        <v>6.924810576752552E-2</v>
      </c>
      <c r="O41" s="615">
        <v>6.9266848988624341E-2</v>
      </c>
      <c r="P41" s="615">
        <v>6.9279747257629712E-2</v>
      </c>
      <c r="Q41" s="615">
        <v>6.9282180472299768E-2</v>
      </c>
      <c r="R41" s="615">
        <v>6.9275633197707909E-2</v>
      </c>
      <c r="S41" s="615">
        <v>6.9305123744000635E-2</v>
      </c>
      <c r="T41" s="615">
        <v>6.9272721268375262E-2</v>
      </c>
      <c r="U41" s="615">
        <v>6.9230322181815365E-2</v>
      </c>
      <c r="V41" s="615">
        <v>6.9179920435794753E-2</v>
      </c>
      <c r="W41" s="100"/>
      <c r="X41" s="100"/>
      <c r="Y41" s="100"/>
      <c r="Z41" s="100"/>
      <c r="AA41" s="100"/>
      <c r="AB41" s="100"/>
      <c r="AC41" s="100"/>
      <c r="AD41" s="100"/>
      <c r="AE41" s="100"/>
      <c r="AF41" s="100"/>
      <c r="AG41" s="100"/>
      <c r="AH41" s="100"/>
      <c r="AI41" s="100"/>
      <c r="AJ41" s="100"/>
      <c r="AK41" s="100"/>
      <c r="AL41" s="616"/>
      <c r="AM41" s="616"/>
    </row>
    <row r="42" spans="1:39" s="227" customFormat="1">
      <c r="A42" s="189" t="s">
        <v>423</v>
      </c>
      <c r="B42" s="615">
        <v>1.0655740497029605E-2</v>
      </c>
      <c r="C42" s="615">
        <v>1.0665032534085836E-2</v>
      </c>
      <c r="D42" s="615">
        <v>1.0673651923465553E-2</v>
      </c>
      <c r="E42" s="615">
        <v>1.0681553285127349E-2</v>
      </c>
      <c r="F42" s="615">
        <v>1.0689308570591409E-2</v>
      </c>
      <c r="G42" s="615">
        <v>1.0696156139463934E-2</v>
      </c>
      <c r="H42" s="615">
        <v>1.0701878851118793E-2</v>
      </c>
      <c r="I42" s="615">
        <v>1.0704872094785715E-2</v>
      </c>
      <c r="J42" s="615">
        <v>1.0709461817117457E-2</v>
      </c>
      <c r="K42" s="615">
        <v>1.0712085059184142E-2</v>
      </c>
      <c r="L42" s="615">
        <v>1.071317975575246E-2</v>
      </c>
      <c r="M42" s="615">
        <v>1.0712793174473286E-2</v>
      </c>
      <c r="N42" s="615">
        <v>1.0711708183608283E-2</v>
      </c>
      <c r="O42" s="615">
        <v>1.0710597423935838E-2</v>
      </c>
      <c r="P42" s="615">
        <v>1.0709833047472476E-2</v>
      </c>
      <c r="Q42" s="615">
        <v>1.0709688850447024E-2</v>
      </c>
      <c r="R42" s="615">
        <v>1.0710076854650931E-2</v>
      </c>
      <c r="S42" s="615">
        <v>1.0708329187621463E-2</v>
      </c>
      <c r="T42" s="615">
        <v>1.0710249421236717E-2</v>
      </c>
      <c r="U42" s="615">
        <v>1.0712762073424453E-2</v>
      </c>
      <c r="V42" s="615">
        <v>1.0715748978749072E-2</v>
      </c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100"/>
      <c r="AL42" s="616"/>
      <c r="AM42" s="616"/>
    </row>
    <row r="43" spans="1:39" s="227" customFormat="1">
      <c r="A43" s="189" t="s">
        <v>424</v>
      </c>
      <c r="B43" s="615">
        <v>4.2277517456559936E-3</v>
      </c>
      <c r="C43" s="615">
        <v>4.2314384369653525E-3</v>
      </c>
      <c r="D43" s="615">
        <v>4.2348582498358657E-3</v>
      </c>
      <c r="E43" s="615">
        <v>4.237993179366858E-3</v>
      </c>
      <c r="F43" s="615">
        <v>4.2410701519778058E-3</v>
      </c>
      <c r="G43" s="615">
        <v>4.2437869806451686E-3</v>
      </c>
      <c r="H43" s="615">
        <v>4.246057513058705E-3</v>
      </c>
      <c r="I43" s="615">
        <v>4.2472451068389329E-3</v>
      </c>
      <c r="J43" s="615">
        <v>4.2490661165196317E-3</v>
      </c>
      <c r="K43" s="615">
        <v>4.2501069091543421E-3</v>
      </c>
      <c r="L43" s="615">
        <v>4.2505412389251323E-3</v>
      </c>
      <c r="M43" s="615">
        <v>4.2503878596570916E-3</v>
      </c>
      <c r="N43" s="615">
        <v>4.2499573807030658E-3</v>
      </c>
      <c r="O43" s="615">
        <v>4.2495166777650108E-3</v>
      </c>
      <c r="P43" s="615">
        <v>4.2492134051836062E-3</v>
      </c>
      <c r="Q43" s="615">
        <v>4.249156193840458E-3</v>
      </c>
      <c r="R43" s="615">
        <v>4.2493101376654642E-3</v>
      </c>
      <c r="S43" s="615">
        <v>4.2486167365511337E-3</v>
      </c>
      <c r="T43" s="615">
        <v>4.2493786048625115E-3</v>
      </c>
      <c r="U43" s="615">
        <v>4.2503755200629049E-3</v>
      </c>
      <c r="V43" s="615">
        <v>4.2515605990542504E-3</v>
      </c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616"/>
      <c r="AM43" s="616"/>
    </row>
    <row r="44" spans="1:39" s="227" customFormat="1">
      <c r="A44" s="189" t="s">
        <v>425</v>
      </c>
      <c r="B44" s="615">
        <v>0.1316996462075139</v>
      </c>
      <c r="C44" s="615">
        <v>0.13181449115828892</v>
      </c>
      <c r="D44" s="615">
        <v>0.13192102251874668</v>
      </c>
      <c r="E44" s="615">
        <v>0.13201867941417372</v>
      </c>
      <c r="F44" s="615">
        <v>0.13211453088053965</v>
      </c>
      <c r="G44" s="615">
        <v>0.13219916342185803</v>
      </c>
      <c r="H44" s="615">
        <v>0.1322698932881215</v>
      </c>
      <c r="I44" s="615">
        <v>0.13230688828927192</v>
      </c>
      <c r="J44" s="615">
        <v>0.13236361497170659</v>
      </c>
      <c r="K44" s="615">
        <v>0.13239603693733118</v>
      </c>
      <c r="L44" s="615">
        <v>0.13240956684177957</v>
      </c>
      <c r="M44" s="615">
        <v>0.13240478888967838</v>
      </c>
      <c r="N44" s="615">
        <v>0.13239137894288969</v>
      </c>
      <c r="O44" s="615">
        <v>0.13237765050647332</v>
      </c>
      <c r="P44" s="615">
        <v>0.13236820319402964</v>
      </c>
      <c r="Q44" s="615">
        <v>0.13236642099060217</v>
      </c>
      <c r="R44" s="615">
        <v>0.13237121652934447</v>
      </c>
      <c r="S44" s="615">
        <v>0.13234961623516187</v>
      </c>
      <c r="T44" s="615">
        <v>0.13237334936641026</v>
      </c>
      <c r="U44" s="615">
        <v>0.1324044044962025</v>
      </c>
      <c r="V44" s="615">
        <v>0.13244132115859839</v>
      </c>
      <c r="W44" s="100"/>
      <c r="X44" s="100"/>
      <c r="Y44" s="100"/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616"/>
      <c r="AM44" s="616"/>
    </row>
    <row r="45" spans="1:39" s="227" customFormat="1">
      <c r="A45" s="189" t="s">
        <v>426</v>
      </c>
      <c r="B45" s="615">
        <v>0.11275459403330067</v>
      </c>
      <c r="C45" s="615">
        <v>0.11285291848727078</v>
      </c>
      <c r="D45" s="615">
        <v>0.11294412526455631</v>
      </c>
      <c r="E45" s="615">
        <v>0.1130277341725186</v>
      </c>
      <c r="F45" s="615">
        <v>0.11310979736318622</v>
      </c>
      <c r="G45" s="615">
        <v>0.1131822554761209</v>
      </c>
      <c r="H45" s="615">
        <v>0.11324281081993708</v>
      </c>
      <c r="I45" s="615">
        <v>0.11327448407386066</v>
      </c>
      <c r="J45" s="615">
        <v>0.11332305059801594</v>
      </c>
      <c r="K45" s="615">
        <v>0.11335080864959036</v>
      </c>
      <c r="L45" s="615">
        <v>0.11336239227131846</v>
      </c>
      <c r="M45" s="615">
        <v>0.11335830162973363</v>
      </c>
      <c r="N45" s="615">
        <v>0.11334682070970302</v>
      </c>
      <c r="O45" s="615">
        <v>0.11333506711491813</v>
      </c>
      <c r="P45" s="615">
        <v>0.11332697880253487</v>
      </c>
      <c r="Q45" s="615">
        <v>0.1133254529698562</v>
      </c>
      <c r="R45" s="615">
        <v>0.11332955866823603</v>
      </c>
      <c r="S45" s="615">
        <v>0.11331106558589532</v>
      </c>
      <c r="T45" s="615">
        <v>0.11333138469574951</v>
      </c>
      <c r="U45" s="615">
        <v>0.11335797253142871</v>
      </c>
      <c r="V45" s="615">
        <v>0.11338957871566217</v>
      </c>
      <c r="W45" s="100"/>
      <c r="X45" s="100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  <c r="AJ45" s="100"/>
      <c r="AK45" s="100"/>
      <c r="AL45" s="616"/>
      <c r="AM45" s="616"/>
    </row>
    <row r="46" spans="1:39" s="227" customFormat="1">
      <c r="A46" s="189" t="s">
        <v>427</v>
      </c>
      <c r="B46" s="615">
        <v>8.0336681869644967E-3</v>
      </c>
      <c r="C46" s="615">
        <v>8.040673720039514E-3</v>
      </c>
      <c r="D46" s="615">
        <v>8.0471721247510584E-3</v>
      </c>
      <c r="E46" s="615">
        <v>8.0531291877851841E-3</v>
      </c>
      <c r="F46" s="615">
        <v>8.0589761197868391E-3</v>
      </c>
      <c r="G46" s="615">
        <v>8.0641386982321928E-3</v>
      </c>
      <c r="H46" s="615">
        <v>8.0684532145792898E-3</v>
      </c>
      <c r="I46" s="615">
        <v>8.0707099067753377E-3</v>
      </c>
      <c r="J46" s="615">
        <v>8.0741702299967771E-3</v>
      </c>
      <c r="K46" s="615">
        <v>8.0761479673810282E-3</v>
      </c>
      <c r="L46" s="615">
        <v>8.0769732905012475E-3</v>
      </c>
      <c r="M46" s="615">
        <v>8.0766818357942728E-3</v>
      </c>
      <c r="N46" s="615">
        <v>8.0758638300819762E-3</v>
      </c>
      <c r="O46" s="615">
        <v>8.0750263965271348E-3</v>
      </c>
      <c r="P46" s="615">
        <v>8.0744501112020289E-3</v>
      </c>
      <c r="Q46" s="615">
        <v>8.0743413969314119E-3</v>
      </c>
      <c r="R46" s="615">
        <v>8.0746339244221269E-3</v>
      </c>
      <c r="S46" s="615">
        <v>8.0733163081551079E-3</v>
      </c>
      <c r="T46" s="615">
        <v>8.0747640273174416E-3</v>
      </c>
      <c r="U46" s="615">
        <v>8.0766583878221047E-3</v>
      </c>
      <c r="V46" s="615">
        <v>8.0789103013602162E-3</v>
      </c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0"/>
      <c r="AJ46" s="100"/>
      <c r="AK46" s="100"/>
      <c r="AL46" s="616"/>
      <c r="AM46" s="616"/>
    </row>
    <row r="47" spans="1:39" s="227" customFormat="1">
      <c r="A47" s="189" t="s">
        <v>428</v>
      </c>
      <c r="B47" s="615">
        <v>3.5635738742655403E-2</v>
      </c>
      <c r="C47" s="615">
        <v>3.5666813880513272E-2</v>
      </c>
      <c r="D47" s="615">
        <v>3.5695639498793161E-2</v>
      </c>
      <c r="E47" s="615">
        <v>3.5722063834105144E-2</v>
      </c>
      <c r="F47" s="615">
        <v>3.5747999650273803E-2</v>
      </c>
      <c r="G47" s="615">
        <v>3.577089981149973E-2</v>
      </c>
      <c r="H47" s="615">
        <v>3.5790038139567035E-2</v>
      </c>
      <c r="I47" s="615">
        <v>3.5800048372956E-2</v>
      </c>
      <c r="J47" s="615">
        <v>3.5815397671858394E-2</v>
      </c>
      <c r="K47" s="615">
        <v>3.5824170517722388E-2</v>
      </c>
      <c r="L47" s="615">
        <v>3.5827831485340911E-2</v>
      </c>
      <c r="M47" s="615">
        <v>3.582653865079119E-2</v>
      </c>
      <c r="N47" s="615">
        <v>3.5822910141724722E-2</v>
      </c>
      <c r="O47" s="615">
        <v>3.581919545465026E-2</v>
      </c>
      <c r="P47" s="615">
        <v>3.5816639168678679E-2</v>
      </c>
      <c r="Q47" s="615">
        <v>3.5816156934006395E-2</v>
      </c>
      <c r="R47" s="615">
        <v>3.5817454527209351E-2</v>
      </c>
      <c r="S47" s="615">
        <v>3.5811609846054755E-2</v>
      </c>
      <c r="T47" s="615">
        <v>3.5818031637525477E-2</v>
      </c>
      <c r="U47" s="615">
        <v>3.5826434640295522E-2</v>
      </c>
      <c r="V47" s="615">
        <v>3.5836423676517529E-2</v>
      </c>
      <c r="W47" s="100"/>
      <c r="X47" s="100"/>
      <c r="Y47" s="100"/>
      <c r="Z47" s="100"/>
      <c r="AA47" s="100"/>
      <c r="AB47" s="100"/>
      <c r="AC47" s="100"/>
      <c r="AD47" s="100"/>
      <c r="AE47" s="100"/>
      <c r="AF47" s="100"/>
      <c r="AG47" s="100"/>
      <c r="AH47" s="100"/>
      <c r="AI47" s="100"/>
      <c r="AJ47" s="100"/>
      <c r="AK47" s="100"/>
      <c r="AL47" s="616"/>
      <c r="AM47" s="616"/>
    </row>
    <row r="48" spans="1:39" s="227" customFormat="1">
      <c r="A48" s="189" t="s">
        <v>429</v>
      </c>
      <c r="B48" s="615">
        <v>2.4729720509049483E-2</v>
      </c>
      <c r="C48" s="615">
        <v>2.4751285362231146E-2</v>
      </c>
      <c r="D48" s="615">
        <v>2.4771289142388752E-2</v>
      </c>
      <c r="E48" s="615">
        <v>2.4789626532041927E-2</v>
      </c>
      <c r="F48" s="615">
        <v>2.4807624909728349E-2</v>
      </c>
      <c r="G48" s="615">
        <v>2.4823516669144896E-2</v>
      </c>
      <c r="H48" s="615">
        <v>2.4836797872813295E-2</v>
      </c>
      <c r="I48" s="615">
        <v>2.4843744558434917E-2</v>
      </c>
      <c r="J48" s="615">
        <v>2.4854396333457943E-2</v>
      </c>
      <c r="K48" s="615">
        <v>2.4860484323603237E-2</v>
      </c>
      <c r="L48" s="615">
        <v>2.4863024882861812E-2</v>
      </c>
      <c r="M48" s="615">
        <v>2.4862127709456484E-2</v>
      </c>
      <c r="N48" s="615">
        <v>2.4859609675083005E-2</v>
      </c>
      <c r="O48" s="615">
        <v>2.4857031836756333E-2</v>
      </c>
      <c r="P48" s="615">
        <v>2.4855257880614299E-2</v>
      </c>
      <c r="Q48" s="615">
        <v>2.4854923229809069E-2</v>
      </c>
      <c r="R48" s="615">
        <v>2.4855823705521817E-2</v>
      </c>
      <c r="S48" s="615">
        <v>2.485176773989525E-2</v>
      </c>
      <c r="T48" s="615">
        <v>2.4856224196077765E-2</v>
      </c>
      <c r="U48" s="615">
        <v>2.4862055530498542E-2</v>
      </c>
      <c r="V48" s="615">
        <v>2.4868987506167936E-2</v>
      </c>
      <c r="W48" s="100"/>
      <c r="X48" s="100"/>
      <c r="Y48" s="100"/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616"/>
      <c r="AM48" s="616"/>
    </row>
    <row r="49" spans="1:39" s="227" customFormat="1">
      <c r="A49" s="189" t="s">
        <v>430</v>
      </c>
      <c r="B49" s="615">
        <v>6.4257933076417133E-3</v>
      </c>
      <c r="C49" s="615">
        <v>6.4313967389139871E-3</v>
      </c>
      <c r="D49" s="615">
        <v>6.436594539536814E-3</v>
      </c>
      <c r="E49" s="615">
        <v>6.4413593437192907E-3</v>
      </c>
      <c r="F49" s="615">
        <v>6.4460360587207206E-3</v>
      </c>
      <c r="G49" s="615">
        <v>6.4501653880945859E-3</v>
      </c>
      <c r="H49" s="615">
        <v>6.4536163882633335E-3</v>
      </c>
      <c r="I49" s="615">
        <v>6.4554214214403716E-3</v>
      </c>
      <c r="J49" s="615">
        <v>6.4581891884530401E-3</v>
      </c>
      <c r="K49" s="615">
        <v>6.4597710974082304E-3</v>
      </c>
      <c r="L49" s="615">
        <v>6.4604312386611594E-3</v>
      </c>
      <c r="M49" s="615">
        <v>6.4601981162988736E-3</v>
      </c>
      <c r="N49" s="615">
        <v>6.4595438279327917E-3</v>
      </c>
      <c r="O49" s="615">
        <v>6.4588740000525429E-3</v>
      </c>
      <c r="P49" s="615">
        <v>6.4584130536580481E-3</v>
      </c>
      <c r="Q49" s="615">
        <v>6.4583260976852196E-3</v>
      </c>
      <c r="R49" s="615">
        <v>6.4585600781221011E-3</v>
      </c>
      <c r="S49" s="615">
        <v>6.4575061722856111E-3</v>
      </c>
      <c r="T49" s="615">
        <v>6.4586641419562725E-3</v>
      </c>
      <c r="U49" s="615">
        <v>6.4601793612520976E-3</v>
      </c>
      <c r="V49" s="615">
        <v>6.4619805721816284E-3</v>
      </c>
      <c r="W49" s="100"/>
      <c r="X49" s="100"/>
      <c r="Y49" s="100"/>
      <c r="Z49" s="100"/>
      <c r="AA49" s="100"/>
      <c r="AB49" s="100"/>
      <c r="AC49" s="100"/>
      <c r="AD49" s="100"/>
      <c r="AE49" s="100"/>
      <c r="AF49" s="100"/>
      <c r="AG49" s="100"/>
      <c r="AH49" s="100"/>
      <c r="AI49" s="100"/>
      <c r="AJ49" s="100"/>
      <c r="AK49" s="100"/>
      <c r="AL49" s="616"/>
      <c r="AM49" s="616"/>
    </row>
    <row r="50" spans="1:39" s="227" customFormat="1">
      <c r="A50" s="189" t="s">
        <v>431</v>
      </c>
      <c r="B50" s="615">
        <v>2.4771999839207259E-2</v>
      </c>
      <c r="C50" s="615">
        <v>2.4793601560882731E-2</v>
      </c>
      <c r="D50" s="615">
        <v>2.481363954063533E-2</v>
      </c>
      <c r="E50" s="615">
        <v>2.4832008280927954E-2</v>
      </c>
      <c r="F50" s="615">
        <v>2.4850037429659778E-2</v>
      </c>
      <c r="G50" s="615">
        <v>2.4865956358527876E-2</v>
      </c>
      <c r="H50" s="615">
        <v>2.4879260268493925E-2</v>
      </c>
      <c r="I50" s="615">
        <v>2.4886218830562544E-2</v>
      </c>
      <c r="J50" s="615">
        <v>2.489688881646316E-2</v>
      </c>
      <c r="K50" s="615">
        <v>2.4902987214981052E-2</v>
      </c>
      <c r="L50" s="615">
        <v>2.4905532117723558E-2</v>
      </c>
      <c r="M50" s="615">
        <v>2.490463341045979E-2</v>
      </c>
      <c r="N50" s="615">
        <v>2.4902111071112197E-2</v>
      </c>
      <c r="O50" s="615">
        <v>2.4899528825567188E-2</v>
      </c>
      <c r="P50" s="615">
        <v>2.4897751836569306E-2</v>
      </c>
      <c r="Q50" s="615">
        <v>2.4897416613626114E-2</v>
      </c>
      <c r="R50" s="615">
        <v>2.4898318628843116E-2</v>
      </c>
      <c r="S50" s="615">
        <v>2.4894255728908101E-2</v>
      </c>
      <c r="T50" s="615">
        <v>2.4898719804100394E-2</v>
      </c>
      <c r="U50" s="615">
        <v>2.4904561108100614E-2</v>
      </c>
      <c r="V50" s="615">
        <v>2.4911504935068041E-2</v>
      </c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616"/>
      <c r="AM50" s="616"/>
    </row>
    <row r="51" spans="1:39" s="227" customFormat="1">
      <c r="A51" s="189" t="s">
        <v>432</v>
      </c>
      <c r="B51" s="615">
        <v>2.3968906473764529E-2</v>
      </c>
      <c r="C51" s="615">
        <v>2.3989807880589673E-2</v>
      </c>
      <c r="D51" s="615">
        <v>2.4009196241066445E-2</v>
      </c>
      <c r="E51" s="615">
        <v>2.4026969477824584E-2</v>
      </c>
      <c r="F51" s="615">
        <v>2.4044414132376485E-2</v>
      </c>
      <c r="G51" s="615">
        <v>2.4059816979125986E-2</v>
      </c>
      <c r="H51" s="615">
        <v>2.4072689584316586E-2</v>
      </c>
      <c r="I51" s="615">
        <v>2.4079422553979796E-2</v>
      </c>
      <c r="J51" s="615">
        <v>2.4089746625342159E-2</v>
      </c>
      <c r="K51" s="615">
        <v>2.4095647317440648E-2</v>
      </c>
      <c r="L51" s="615">
        <v>2.4098109715963812E-2</v>
      </c>
      <c r="M51" s="615">
        <v>2.4097240144250093E-2</v>
      </c>
      <c r="N51" s="615">
        <v>2.4094799577630117E-2</v>
      </c>
      <c r="O51" s="615">
        <v>2.4092301046935691E-2</v>
      </c>
      <c r="P51" s="615">
        <v>2.4090581666854488E-2</v>
      </c>
      <c r="Q51" s="615">
        <v>2.40902573116379E-2</v>
      </c>
      <c r="R51" s="615">
        <v>2.4091130084062998E-2</v>
      </c>
      <c r="S51" s="615">
        <v>2.4087198900905129E-2</v>
      </c>
      <c r="T51" s="615">
        <v>2.4091518253459236E-2</v>
      </c>
      <c r="U51" s="615">
        <v>2.4097170185890002E-2</v>
      </c>
      <c r="V51" s="615">
        <v>2.4103888898155158E-2</v>
      </c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616"/>
      <c r="AM51" s="616"/>
    </row>
    <row r="52" spans="1:39" s="227" customFormat="1">
      <c r="A52" s="189" t="s">
        <v>433</v>
      </c>
      <c r="B52" s="615">
        <v>8.3243865033371292E-2</v>
      </c>
      <c r="C52" s="615">
        <v>8.3316455490957009E-2</v>
      </c>
      <c r="D52" s="615">
        <v>8.3383791147863748E-2</v>
      </c>
      <c r="E52" s="615">
        <v>8.3445517490011237E-2</v>
      </c>
      <c r="F52" s="615">
        <v>8.3506102668173682E-2</v>
      </c>
      <c r="G52" s="615">
        <v>8.3559596660373478E-2</v>
      </c>
      <c r="H52" s="615">
        <v>8.3604303139172859E-2</v>
      </c>
      <c r="I52" s="615">
        <v>8.3627686701478146E-2</v>
      </c>
      <c r="J52" s="615">
        <v>8.3663542137938016E-2</v>
      </c>
      <c r="K52" s="615">
        <v>8.368403520537053E-2</v>
      </c>
      <c r="L52" s="615">
        <v>8.3692587100324317E-2</v>
      </c>
      <c r="M52" s="615">
        <v>8.3689567083101046E-2</v>
      </c>
      <c r="N52" s="615">
        <v>8.368109101021301E-2</v>
      </c>
      <c r="O52" s="615">
        <v>8.3672413628450251E-2</v>
      </c>
      <c r="P52" s="615">
        <v>8.3666442231983856E-2</v>
      </c>
      <c r="Q52" s="615">
        <v>8.366531574830792E-2</v>
      </c>
      <c r="R52" s="615">
        <v>8.3668346881582159E-2</v>
      </c>
      <c r="S52" s="615">
        <v>8.3654693906609207E-2</v>
      </c>
      <c r="T52" s="615">
        <v>8.366969499151225E-2</v>
      </c>
      <c r="U52" s="615">
        <v>8.3689324118145933E-2</v>
      </c>
      <c r="V52" s="615">
        <v>8.3712658164595291E-2</v>
      </c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616"/>
      <c r="AM52" s="616"/>
    </row>
    <row r="53" spans="1:39" s="227" customFormat="1">
      <c r="A53" s="189" t="s">
        <v>434</v>
      </c>
      <c r="B53" s="615">
        <v>9.6573590671219692E-2</v>
      </c>
      <c r="C53" s="615">
        <v>9.6657804938958314E-2</v>
      </c>
      <c r="D53" s="615">
        <v>9.6735922962011223E-2</v>
      </c>
      <c r="E53" s="615">
        <v>9.6807533458445921E-2</v>
      </c>
      <c r="F53" s="615">
        <v>9.6877820057875902E-2</v>
      </c>
      <c r="G53" s="615">
        <v>9.6939879969486206E-2</v>
      </c>
      <c r="H53" s="615">
        <v>9.6991745235259177E-2</v>
      </c>
      <c r="I53" s="615">
        <v>9.7018873175241271E-2</v>
      </c>
      <c r="J53" s="615">
        <v>9.7060470093436102E-2</v>
      </c>
      <c r="K53" s="615">
        <v>9.7084244687576246E-2</v>
      </c>
      <c r="L53" s="615">
        <v>9.7094165985709149E-2</v>
      </c>
      <c r="M53" s="615">
        <v>9.709066237728077E-2</v>
      </c>
      <c r="N53" s="615">
        <v>9.7080829042496763E-2</v>
      </c>
      <c r="O53" s="615">
        <v>9.7070762163524726E-2</v>
      </c>
      <c r="P53" s="615">
        <v>9.7063834575553537E-2</v>
      </c>
      <c r="Q53" s="615">
        <v>9.7062527709595628E-2</v>
      </c>
      <c r="R53" s="615">
        <v>9.7066044214072916E-2</v>
      </c>
      <c r="S53" s="615">
        <v>9.7050205006991963E-2</v>
      </c>
      <c r="T53" s="615">
        <v>9.7067608194992286E-2</v>
      </c>
      <c r="U53" s="615">
        <v>9.7090380506681506E-2</v>
      </c>
      <c r="V53" s="615">
        <v>9.7117451001901778E-2</v>
      </c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616"/>
      <c r="AM53" s="616"/>
    </row>
    <row r="54" spans="1:39" s="227" customFormat="1">
      <c r="A54" s="189" t="s">
        <v>435</v>
      </c>
      <c r="B54" s="615">
        <v>8.1668659254747668E-3</v>
      </c>
      <c r="C54" s="615">
        <v>8.1739876098695721E-3</v>
      </c>
      <c r="D54" s="615">
        <v>8.1805937577429395E-3</v>
      </c>
      <c r="E54" s="615">
        <v>8.1866495885262215E-3</v>
      </c>
      <c r="F54" s="615">
        <v>8.1925934623110989E-3</v>
      </c>
      <c r="G54" s="615">
        <v>8.1978416359986019E-3</v>
      </c>
      <c r="H54" s="615">
        <v>8.2022276867689294E-3</v>
      </c>
      <c r="I54" s="615">
        <v>8.2045217947867462E-3</v>
      </c>
      <c r="J54" s="615">
        <v>8.2080394899604354E-3</v>
      </c>
      <c r="K54" s="615">
        <v>8.2100500181123415E-3</v>
      </c>
      <c r="L54" s="615">
        <v>8.2108890250405814E-3</v>
      </c>
      <c r="M54" s="615">
        <v>8.2105927380319802E-3</v>
      </c>
      <c r="N54" s="615">
        <v>8.2097611698338513E-3</v>
      </c>
      <c r="O54" s="615">
        <v>8.2089098516807089E-3</v>
      </c>
      <c r="P54" s="615">
        <v>8.2083240115793481E-3</v>
      </c>
      <c r="Q54" s="615">
        <v>8.2082134948326183E-3</v>
      </c>
      <c r="R54" s="615">
        <v>8.2085108724116503E-3</v>
      </c>
      <c r="S54" s="615">
        <v>8.2071714101456528E-3</v>
      </c>
      <c r="T54" s="615">
        <v>8.2086431324051943E-3</v>
      </c>
      <c r="U54" s="615">
        <v>8.2105689012938344E-3</v>
      </c>
      <c r="V54" s="615">
        <v>8.2128581514238509E-3</v>
      </c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616"/>
      <c r="AM54" s="616"/>
    </row>
    <row r="55" spans="1:39" s="227" customFormat="1">
      <c r="A55" s="189" t="s">
        <v>436</v>
      </c>
      <c r="B55" s="615">
        <v>2.4347361533666225E-6</v>
      </c>
      <c r="C55" s="615">
        <v>2.4368592961520103E-6</v>
      </c>
      <c r="D55" s="615">
        <v>2.4388287452905838E-6</v>
      </c>
      <c r="E55" s="615">
        <v>2.4406341318711003E-6</v>
      </c>
      <c r="F55" s="615">
        <v>2.4424061414188449E-6</v>
      </c>
      <c r="G55" s="615">
        <v>2.443970746290862E-6</v>
      </c>
      <c r="H55" s="615">
        <v>2.4452783319030743E-6</v>
      </c>
      <c r="I55" s="615">
        <v>2.4459622598359779E-6</v>
      </c>
      <c r="J55" s="615">
        <v>2.4470109680790244E-6</v>
      </c>
      <c r="K55" s="615">
        <v>2.447610354137701E-6</v>
      </c>
      <c r="L55" s="615">
        <v>2.4478604819737334E-6</v>
      </c>
      <c r="M55" s="615">
        <v>2.4477721517993191E-6</v>
      </c>
      <c r="N55" s="615">
        <v>2.4475242416249083E-6</v>
      </c>
      <c r="O55" s="615">
        <v>2.4472704435211577E-6</v>
      </c>
      <c r="P55" s="615">
        <v>2.4470957907121252E-6</v>
      </c>
      <c r="Q55" s="615">
        <v>2.4470628430524883E-6</v>
      </c>
      <c r="R55" s="615">
        <v>2.4471514983517767E-6</v>
      </c>
      <c r="S55" s="615">
        <v>2.4467521729269625E-6</v>
      </c>
      <c r="T55" s="615">
        <v>2.4471909281882482E-6</v>
      </c>
      <c r="U55" s="615">
        <v>2.4477650455031382E-6</v>
      </c>
      <c r="V55" s="615">
        <v>2.448447525184635E-6</v>
      </c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616"/>
      <c r="AM55" s="616"/>
    </row>
    <row r="56" spans="1:39" s="227" customFormat="1">
      <c r="A56" s="189" t="s">
        <v>437</v>
      </c>
      <c r="B56" s="615">
        <v>3.1481050476722607E-4</v>
      </c>
      <c r="C56" s="615">
        <v>3.1508502636211702E-4</v>
      </c>
      <c r="D56" s="615">
        <v>3.1533967542401656E-4</v>
      </c>
      <c r="E56" s="615">
        <v>3.1557311125644816E-4</v>
      </c>
      <c r="F56" s="615">
        <v>3.1580223145060403E-4</v>
      </c>
      <c r="G56" s="615">
        <v>3.1600453429514008E-4</v>
      </c>
      <c r="H56" s="615">
        <v>3.1617360464226486E-4</v>
      </c>
      <c r="I56" s="615">
        <v>3.162620362768319E-4</v>
      </c>
      <c r="J56" s="615">
        <v>3.1639763387367658E-4</v>
      </c>
      <c r="K56" s="615">
        <v>3.1647513427445769E-4</v>
      </c>
      <c r="L56" s="615">
        <v>3.1650747571326571E-4</v>
      </c>
      <c r="M56" s="615">
        <v>3.1649605465363463E-4</v>
      </c>
      <c r="N56" s="615">
        <v>3.1646399995767288E-4</v>
      </c>
      <c r="O56" s="615">
        <v>3.1643118395457531E-4</v>
      </c>
      <c r="P56" s="615">
        <v>3.1640860140948326E-4</v>
      </c>
      <c r="Q56" s="615">
        <v>3.1640434128899885E-4</v>
      </c>
      <c r="R56" s="615">
        <v>3.1641580438715867E-4</v>
      </c>
      <c r="S56" s="615">
        <v>3.1636417175403804E-4</v>
      </c>
      <c r="T56" s="615">
        <v>3.1642090265076526E-4</v>
      </c>
      <c r="U56" s="615">
        <v>3.1649513581210649E-4</v>
      </c>
      <c r="V56" s="615">
        <v>3.1658338018829009E-4</v>
      </c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616"/>
      <c r="AM56" s="616"/>
    </row>
    <row r="57" spans="1:39" s="7" customFormat="1">
      <c r="A57" s="189" t="s">
        <v>438</v>
      </c>
      <c r="B57" s="615">
        <v>4.7492232787371566E-2</v>
      </c>
      <c r="C57" s="615">
        <v>4.7533647045448373E-2</v>
      </c>
      <c r="D57" s="615">
        <v>4.7572063338245728E-2</v>
      </c>
      <c r="E57" s="615">
        <v>4.7607279408633692E-2</v>
      </c>
      <c r="F57" s="615">
        <v>4.7641844422927557E-2</v>
      </c>
      <c r="G57" s="615">
        <v>4.7672363778669388E-2</v>
      </c>
      <c r="H57" s="615">
        <v>4.7697869688292788E-2</v>
      </c>
      <c r="I57" s="615">
        <v>4.7711210462221959E-2</v>
      </c>
      <c r="J57" s="615">
        <v>4.7731666681240174E-2</v>
      </c>
      <c r="K57" s="615">
        <v>4.7743358372016931E-2</v>
      </c>
      <c r="L57" s="615">
        <v>4.7748237393260784E-2</v>
      </c>
      <c r="M57" s="615">
        <v>4.7746514415105787E-2</v>
      </c>
      <c r="N57" s="615">
        <v>4.7741678651814896E-2</v>
      </c>
      <c r="O57" s="615">
        <v>4.7736728037922845E-2</v>
      </c>
      <c r="P57" s="615">
        <v>4.7733321240906228E-2</v>
      </c>
      <c r="Q57" s="615">
        <v>4.7732678560212009E-2</v>
      </c>
      <c r="R57" s="615">
        <v>4.7734407880288779E-2</v>
      </c>
      <c r="S57" s="615">
        <v>4.7726618594370884E-2</v>
      </c>
      <c r="T57" s="615">
        <v>4.7735177003041515E-2</v>
      </c>
      <c r="U57" s="615">
        <v>4.7746375798906233E-2</v>
      </c>
      <c r="V57" s="615">
        <v>4.7759688323083235E-2</v>
      </c>
      <c r="W57" s="100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7"/>
      <c r="AM57" s="17"/>
    </row>
    <row r="58" spans="1:39" s="7" customFormat="1">
      <c r="A58" s="12" t="s">
        <v>439</v>
      </c>
      <c r="B58" s="617">
        <v>6.1722287810240431E-2</v>
      </c>
      <c r="C58" s="617">
        <v>6.1776110985240607E-2</v>
      </c>
      <c r="D58" s="617">
        <v>6.1826037917319304E-2</v>
      </c>
      <c r="E58" s="617">
        <v>6.1871805747224527E-2</v>
      </c>
      <c r="F58" s="617">
        <v>6.1916727445683363E-2</v>
      </c>
      <c r="G58" s="617">
        <v>6.1956391288554562E-2</v>
      </c>
      <c r="H58" s="617">
        <v>6.1989539510953082E-2</v>
      </c>
      <c r="I58" s="617">
        <v>6.2006877568983619E-2</v>
      </c>
      <c r="J58" s="617">
        <v>6.203346306651969E-2</v>
      </c>
      <c r="K58" s="617">
        <v>6.2048657928095101E-2</v>
      </c>
      <c r="L58" s="617">
        <v>6.2054998846088873E-2</v>
      </c>
      <c r="M58" s="617">
        <v>6.2052759613537949E-2</v>
      </c>
      <c r="N58" s="617">
        <v>6.2046474914838702E-2</v>
      </c>
      <c r="O58" s="617">
        <v>6.204004095295592E-2</v>
      </c>
      <c r="P58" s="617">
        <v>6.2035613380411317E-2</v>
      </c>
      <c r="Q58" s="617">
        <v>6.2034778133878365E-2</v>
      </c>
      <c r="R58" s="617">
        <v>6.2037025608575373E-2</v>
      </c>
      <c r="S58" s="617">
        <v>6.20269024259191E-2</v>
      </c>
      <c r="T58" s="617">
        <v>6.2038025182887202E-2</v>
      </c>
      <c r="U58" s="617">
        <v>6.2052579463891117E-2</v>
      </c>
      <c r="V58" s="617">
        <v>6.2069880807721634E-2</v>
      </c>
      <c r="W58" s="100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7"/>
      <c r="AM58" s="17"/>
    </row>
    <row r="59" spans="1:39" s="7" customFormat="1" ht="14.25">
      <c r="C59" s="18"/>
      <c r="D59" s="18"/>
      <c r="E59" s="18"/>
      <c r="F59" s="18"/>
      <c r="S59" s="197"/>
      <c r="T59" s="197"/>
      <c r="U59" s="197"/>
      <c r="V59" s="197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7"/>
      <c r="AM59" s="17"/>
    </row>
    <row r="60" spans="1:39" s="7" customFormat="1" ht="14.25">
      <c r="C60" s="18"/>
      <c r="D60" s="18"/>
      <c r="E60" s="18"/>
      <c r="F60" s="18"/>
      <c r="U60" s="13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7"/>
      <c r="AM60" s="17"/>
    </row>
    <row r="61" spans="1:39" s="7" customFormat="1" ht="14.25">
      <c r="A61" s="84" t="s">
        <v>440</v>
      </c>
      <c r="C61" s="18"/>
      <c r="D61" s="18"/>
      <c r="E61" s="18"/>
      <c r="F61" s="18"/>
      <c r="U61" s="13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7"/>
      <c r="AM61" s="17"/>
    </row>
    <row r="62" spans="1:39" s="7" customFormat="1" ht="14.25">
      <c r="C62" s="18"/>
      <c r="D62" s="18"/>
      <c r="E62" s="18"/>
      <c r="F62" s="18"/>
      <c r="U62" s="13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7"/>
      <c r="AM62" s="17"/>
    </row>
    <row r="63" spans="1:39" s="7" customFormat="1" ht="14.25">
      <c r="C63" s="18"/>
      <c r="D63" s="18"/>
      <c r="E63" s="18"/>
      <c r="F63" s="18"/>
      <c r="U63" s="13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7"/>
      <c r="AM63" s="17"/>
    </row>
    <row r="64" spans="1:39" s="7" customFormat="1" ht="14.25">
      <c r="C64" s="18"/>
      <c r="D64" s="18"/>
      <c r="E64" s="18"/>
      <c r="F64" s="18"/>
      <c r="U64" s="13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7"/>
      <c r="AM64" s="17"/>
    </row>
    <row r="65" spans="3:39" s="7" customFormat="1" ht="14.25">
      <c r="C65" s="18"/>
      <c r="D65" s="18"/>
      <c r="E65" s="18"/>
      <c r="F65" s="18"/>
      <c r="U65" s="13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7"/>
      <c r="AM65" s="17"/>
    </row>
    <row r="66" spans="3:39" s="7" customFormat="1" ht="14.25">
      <c r="C66" s="18"/>
      <c r="D66" s="18"/>
      <c r="E66" s="18"/>
      <c r="F66" s="18"/>
      <c r="U66" s="13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7"/>
      <c r="AM66" s="17"/>
    </row>
    <row r="67" spans="3:39" s="7" customFormat="1" ht="14.25">
      <c r="C67" s="18"/>
      <c r="D67" s="18"/>
      <c r="E67" s="18"/>
      <c r="F67" s="18"/>
      <c r="U67" s="1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7"/>
      <c r="AM67" s="17"/>
    </row>
    <row r="68" spans="3:39" s="7" customFormat="1" ht="14.25">
      <c r="C68" s="18"/>
      <c r="D68" s="18"/>
      <c r="E68" s="18"/>
      <c r="F68" s="18"/>
      <c r="U68" s="1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7"/>
      <c r="AM68" s="17"/>
    </row>
    <row r="69" spans="3:39" s="7" customFormat="1" ht="14.25">
      <c r="C69" s="18"/>
      <c r="D69" s="18"/>
      <c r="E69" s="18"/>
      <c r="F69" s="18"/>
      <c r="U69" s="1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7"/>
      <c r="AM69" s="17"/>
    </row>
    <row r="70" spans="3:39" s="7" customFormat="1" ht="14.25">
      <c r="C70" s="18"/>
      <c r="D70" s="18"/>
      <c r="E70" s="18"/>
      <c r="F70" s="18"/>
      <c r="U70" s="1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7"/>
      <c r="AM70" s="17"/>
    </row>
    <row r="71" spans="3:39" s="7" customFormat="1" ht="14.25">
      <c r="C71" s="18"/>
      <c r="D71" s="18"/>
      <c r="E71" s="18"/>
      <c r="F71" s="18"/>
      <c r="U71" s="1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7"/>
      <c r="AM71" s="17"/>
    </row>
    <row r="72" spans="3:39" s="7" customFormat="1" ht="14.25">
      <c r="C72" s="18"/>
      <c r="D72" s="18"/>
      <c r="E72" s="18"/>
      <c r="F72" s="18"/>
      <c r="U72" s="1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7"/>
      <c r="AM72" s="17"/>
    </row>
    <row r="73" spans="3:39" s="7" customFormat="1" ht="14.25">
      <c r="C73" s="18"/>
      <c r="D73" s="18"/>
      <c r="E73" s="18"/>
      <c r="F73" s="18"/>
      <c r="U73" s="1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7"/>
      <c r="AM73" s="17"/>
    </row>
    <row r="74" spans="3:39" s="7" customFormat="1" ht="14.25">
      <c r="C74" s="18"/>
      <c r="D74" s="18"/>
      <c r="E74" s="18"/>
      <c r="F74" s="18"/>
      <c r="U74" s="1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7"/>
      <c r="AM74" s="17"/>
    </row>
    <row r="75" spans="3:39" s="7" customFormat="1" ht="14.25">
      <c r="C75" s="18"/>
      <c r="D75" s="18"/>
      <c r="E75" s="18"/>
      <c r="F75" s="18"/>
      <c r="U75" s="1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7"/>
      <c r="AM75" s="17"/>
    </row>
    <row r="76" spans="3:39" s="7" customFormat="1" ht="14.25">
      <c r="C76" s="18"/>
      <c r="D76" s="18"/>
      <c r="E76" s="18"/>
      <c r="F76" s="18"/>
      <c r="U76" s="1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7"/>
      <c r="AM76" s="17"/>
    </row>
    <row r="77" spans="3:39" s="7" customFormat="1" ht="14.25">
      <c r="C77" s="18"/>
      <c r="D77" s="18"/>
      <c r="E77" s="18"/>
      <c r="F77" s="18"/>
      <c r="U77" s="1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7"/>
      <c r="AM77" s="17"/>
    </row>
    <row r="78" spans="3:39" s="7" customFormat="1" ht="14.25">
      <c r="C78" s="18"/>
      <c r="D78" s="18"/>
      <c r="E78" s="18"/>
      <c r="F78" s="18"/>
      <c r="U78" s="1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7"/>
      <c r="AM78" s="17"/>
    </row>
    <row r="79" spans="3:39" s="7" customFormat="1" ht="14.25">
      <c r="C79" s="18"/>
      <c r="D79" s="18"/>
      <c r="E79" s="18"/>
      <c r="F79" s="18"/>
      <c r="U79" s="13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7"/>
      <c r="AM79" s="17"/>
    </row>
    <row r="80" spans="3:39" s="7" customFormat="1" ht="14.25">
      <c r="C80" s="18"/>
      <c r="D80" s="18"/>
      <c r="E80" s="18"/>
      <c r="F80" s="18"/>
      <c r="U80" s="13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7"/>
      <c r="AM80" s="17"/>
    </row>
    <row r="81" spans="3:39" s="7" customFormat="1" ht="14.25">
      <c r="C81" s="18"/>
      <c r="D81" s="18"/>
      <c r="E81" s="18"/>
      <c r="F81" s="18"/>
      <c r="U81" s="13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7"/>
      <c r="AM81" s="17"/>
    </row>
    <row r="82" spans="3:39" s="7" customFormat="1" ht="14.25">
      <c r="C82" s="18"/>
      <c r="D82" s="18"/>
      <c r="E82" s="18"/>
      <c r="F82" s="18"/>
      <c r="U82" s="13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7"/>
      <c r="AM82" s="17"/>
    </row>
    <row r="83" spans="3:39" s="7" customFormat="1" ht="14.25">
      <c r="C83" s="18"/>
      <c r="D83" s="18"/>
      <c r="E83" s="18"/>
      <c r="F83" s="18"/>
      <c r="U83" s="13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7"/>
      <c r="AM83" s="17"/>
    </row>
    <row r="84" spans="3:39" s="7" customFormat="1" ht="12">
      <c r="U84" s="13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7"/>
      <c r="AM84" s="17"/>
    </row>
    <row r="85" spans="3:39" s="7" customFormat="1" ht="12">
      <c r="U85" s="13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7"/>
      <c r="AM85" s="17"/>
    </row>
    <row r="86" spans="3:39" s="7" customFormat="1" ht="12">
      <c r="U86" s="13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7"/>
      <c r="AM86" s="17"/>
    </row>
    <row r="87" spans="3:39" s="7" customFormat="1" ht="12">
      <c r="U87" s="13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7"/>
      <c r="AM87" s="17"/>
    </row>
    <row r="88" spans="3:39" s="7" customFormat="1" ht="12">
      <c r="U88" s="13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7"/>
      <c r="AM88" s="17"/>
    </row>
    <row r="89" spans="3:39" s="7" customFormat="1" ht="12">
      <c r="U89" s="13"/>
      <c r="AK89" s="16"/>
    </row>
    <row r="90" spans="3:39" s="7" customFormat="1"/>
    <row r="91" spans="3:39" s="7" customFormat="1"/>
    <row r="92" spans="3:39" s="7" customFormat="1"/>
    <row r="93" spans="3:39" s="7" customFormat="1"/>
    <row r="94" spans="3:39" s="7" customFormat="1"/>
    <row r="95" spans="3:39" s="7" customFormat="1"/>
    <row r="96" spans="3:39" s="7" customFormat="1"/>
    <row r="97" spans="36:37" s="7" customFormat="1"/>
    <row r="98" spans="36:37" s="7" customFormat="1"/>
    <row r="99" spans="36:37" s="7" customFormat="1"/>
    <row r="100" spans="36:37" s="7" customFormat="1"/>
    <row r="101" spans="36:37" s="7" customFormat="1"/>
    <row r="102" spans="36:37" s="7" customFormat="1"/>
    <row r="103" spans="36:37" s="7" customFormat="1"/>
    <row r="104" spans="36:37" s="7" customFormat="1"/>
    <row r="105" spans="36:37" s="7" customFormat="1"/>
    <row r="106" spans="36:37" s="7" customFormat="1"/>
    <row r="107" spans="36:37" s="7" customFormat="1"/>
    <row r="108" spans="36:37" s="7" customFormat="1"/>
    <row r="109" spans="36:37" s="7" customFormat="1"/>
    <row r="111" spans="36:37" s="7" customFormat="1">
      <c r="AJ111" s="8"/>
      <c r="AK111" s="9"/>
    </row>
    <row r="112" spans="36:37" s="7" customFormat="1">
      <c r="AJ112" s="8"/>
      <c r="AK112" s="9"/>
    </row>
    <row r="113" spans="36:37" s="7" customFormat="1">
      <c r="AJ113" s="8"/>
      <c r="AK113" s="9"/>
    </row>
    <row r="114" spans="36:37" s="7" customFormat="1">
      <c r="AJ114" s="8"/>
      <c r="AK114" s="9"/>
    </row>
    <row r="115" spans="36:37" s="7" customFormat="1">
      <c r="AJ115" s="8"/>
      <c r="AK115" s="9"/>
    </row>
    <row r="116" spans="36:37" s="7" customFormat="1">
      <c r="AJ116" s="8"/>
      <c r="AK116" s="9"/>
    </row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64"/>
  <sheetViews>
    <sheetView showGridLines="0" zoomScale="110" zoomScaleNormal="110" workbookViewId="0">
      <selection activeCell="A4" sqref="A4"/>
    </sheetView>
  </sheetViews>
  <sheetFormatPr baseColWidth="10" defaultColWidth="10.6640625" defaultRowHeight="11.25"/>
  <cols>
    <col min="1" max="1" width="20.83203125" style="7" customWidth="1"/>
    <col min="2" max="34" width="13.83203125" style="7" customWidth="1"/>
    <col min="35" max="35" width="13.83203125" style="8" customWidth="1"/>
    <col min="36" max="36" width="13.83203125" style="9" customWidth="1"/>
    <col min="37" max="37" width="13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7" ht="12.75">
      <c r="A1" s="1" t="s">
        <v>404</v>
      </c>
    </row>
    <row r="2" spans="1:37" ht="12.75">
      <c r="A2" s="38" t="s">
        <v>328</v>
      </c>
    </row>
    <row r="3" spans="1:37" ht="12.75">
      <c r="A3" s="1" t="s">
        <v>120</v>
      </c>
    </row>
    <row r="4" spans="1:37" s="10" customFormat="1"/>
    <row r="5" spans="1:37" s="10" customFormat="1" ht="12.75">
      <c r="A5" s="585" t="s">
        <v>441</v>
      </c>
    </row>
    <row r="6" spans="1:37" s="10" customFormat="1"/>
    <row r="7" spans="1:37" s="10" customFormat="1">
      <c r="A7" s="11"/>
      <c r="B7" s="130">
        <v>2018</v>
      </c>
      <c r="C7" s="130">
        <v>2019</v>
      </c>
      <c r="D7" s="130">
        <v>2020</v>
      </c>
      <c r="E7" s="130">
        <v>2021</v>
      </c>
      <c r="F7" s="130">
        <v>2022</v>
      </c>
      <c r="G7" s="130">
        <v>2023</v>
      </c>
      <c r="H7" s="130">
        <v>2024</v>
      </c>
      <c r="I7" s="130">
        <v>2025</v>
      </c>
      <c r="J7" s="130">
        <v>2026</v>
      </c>
      <c r="K7" s="130">
        <v>2027</v>
      </c>
      <c r="L7" s="130">
        <v>2028</v>
      </c>
      <c r="M7" s="130">
        <v>2029</v>
      </c>
      <c r="N7" s="130">
        <v>2030</v>
      </c>
      <c r="O7" s="130">
        <v>2031</v>
      </c>
      <c r="P7" s="130">
        <v>2032</v>
      </c>
      <c r="Q7" s="130">
        <v>2033</v>
      </c>
      <c r="R7" s="130">
        <v>2034</v>
      </c>
      <c r="S7" s="130">
        <v>2035</v>
      </c>
      <c r="T7" s="130">
        <v>2036</v>
      </c>
      <c r="U7" s="130">
        <v>2037</v>
      </c>
      <c r="V7" s="130">
        <v>2038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37" s="10" customFormat="1">
      <c r="A8" s="608" t="s">
        <v>418</v>
      </c>
      <c r="B8" s="609">
        <v>11055.491339661021</v>
      </c>
      <c r="C8" s="609">
        <v>11437.755363755401</v>
      </c>
      <c r="D8" s="609">
        <v>11798.140498448733</v>
      </c>
      <c r="E8" s="609">
        <v>12077.511121804127</v>
      </c>
      <c r="F8" s="609">
        <v>12250.783544560563</v>
      </c>
      <c r="G8" s="609">
        <v>12390.177404901437</v>
      </c>
      <c r="H8" s="609">
        <v>12549.348400625324</v>
      </c>
      <c r="I8" s="609">
        <v>12659.278674150555</v>
      </c>
      <c r="J8" s="609">
        <v>12910.609276169198</v>
      </c>
      <c r="K8" s="609">
        <v>13160.805894224988</v>
      </c>
      <c r="L8" s="609">
        <v>13392.972000806682</v>
      </c>
      <c r="M8" s="609">
        <v>13596.761406056645</v>
      </c>
      <c r="N8" s="609">
        <v>13775.458697239726</v>
      </c>
      <c r="O8" s="609">
        <v>13938.620729427155</v>
      </c>
      <c r="P8" s="609">
        <v>14069.022749161546</v>
      </c>
      <c r="Q8" s="609">
        <v>14158.863847185337</v>
      </c>
      <c r="R8" s="609">
        <v>14205.775297183856</v>
      </c>
      <c r="S8" s="609">
        <v>13913.577850148344</v>
      </c>
      <c r="T8" s="609">
        <v>13965.447821468013</v>
      </c>
      <c r="U8" s="609">
        <v>14001.474037418689</v>
      </c>
      <c r="V8" s="609">
        <v>14021.678978299158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1:37" s="10" customFormat="1">
      <c r="A9" s="608" t="s">
        <v>544</v>
      </c>
      <c r="B9" s="609">
        <v>15386.228244090767</v>
      </c>
      <c r="C9" s="609">
        <v>15636.330464863169</v>
      </c>
      <c r="D9" s="609">
        <v>15872.118079807313</v>
      </c>
      <c r="E9" s="609">
        <v>16054.900682709285</v>
      </c>
      <c r="F9" s="609">
        <v>16168.266877272494</v>
      </c>
      <c r="G9" s="609">
        <v>16259.467492124713</v>
      </c>
      <c r="H9" s="609">
        <v>16363.607607343271</v>
      </c>
      <c r="I9" s="609">
        <v>16435.531209371773</v>
      </c>
      <c r="J9" s="609">
        <v>16599.968189445543</v>
      </c>
      <c r="K9" s="609">
        <v>16763.663242763057</v>
      </c>
      <c r="L9" s="609">
        <v>16915.56155174394</v>
      </c>
      <c r="M9" s="609">
        <v>17048.893959740355</v>
      </c>
      <c r="N9" s="609">
        <v>17165.80945937907</v>
      </c>
      <c r="O9" s="609">
        <v>17272.56077266964</v>
      </c>
      <c r="P9" s="609">
        <v>17357.878335069196</v>
      </c>
      <c r="Q9" s="609">
        <v>17416.658279599982</v>
      </c>
      <c r="R9" s="609">
        <v>17447.350829996474</v>
      </c>
      <c r="S9" s="609">
        <v>17256.17607694264</v>
      </c>
      <c r="T9" s="609">
        <v>17290.112817521833</v>
      </c>
      <c r="U9" s="609">
        <v>17313.683533172192</v>
      </c>
      <c r="V9" s="609">
        <v>17326.902931981043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</row>
    <row r="10" spans="1:37" s="10" customFormat="1">
      <c r="A10" s="608" t="s">
        <v>419</v>
      </c>
      <c r="B10" s="609">
        <v>0</v>
      </c>
      <c r="C10" s="609">
        <v>0</v>
      </c>
      <c r="D10" s="609">
        <v>0</v>
      </c>
      <c r="E10" s="609">
        <v>0</v>
      </c>
      <c r="F10" s="609">
        <v>0</v>
      </c>
      <c r="G10" s="609">
        <v>0</v>
      </c>
      <c r="H10" s="609">
        <v>0</v>
      </c>
      <c r="I10" s="609">
        <v>0</v>
      </c>
      <c r="J10" s="609">
        <v>0</v>
      </c>
      <c r="K10" s="609">
        <v>0</v>
      </c>
      <c r="L10" s="609">
        <v>0</v>
      </c>
      <c r="M10" s="609">
        <v>0</v>
      </c>
      <c r="N10" s="609">
        <v>0</v>
      </c>
      <c r="O10" s="609">
        <v>0</v>
      </c>
      <c r="P10" s="609">
        <v>0</v>
      </c>
      <c r="Q10" s="609">
        <v>0</v>
      </c>
      <c r="R10" s="609">
        <v>0</v>
      </c>
      <c r="S10" s="609">
        <v>0</v>
      </c>
      <c r="T10" s="609">
        <v>0</v>
      </c>
      <c r="U10" s="609">
        <v>0</v>
      </c>
      <c r="V10" s="609">
        <v>0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</row>
    <row r="11" spans="1:37" s="10" customFormat="1">
      <c r="A11" s="608" t="s">
        <v>420</v>
      </c>
      <c r="B11" s="609">
        <v>6391.0897659783195</v>
      </c>
      <c r="C11" s="609">
        <v>6471.1209804116779</v>
      </c>
      <c r="D11" s="609">
        <v>6546.5716066158211</v>
      </c>
      <c r="E11" s="609">
        <v>6605.060946064139</v>
      </c>
      <c r="F11" s="609">
        <v>6641.3374501214075</v>
      </c>
      <c r="G11" s="609">
        <v>6670.5211012747268</v>
      </c>
      <c r="H11" s="609">
        <v>6703.8453151358899</v>
      </c>
      <c r="I11" s="609">
        <v>6726.8604375085961</v>
      </c>
      <c r="J11" s="609">
        <v>6779.4792874029108</v>
      </c>
      <c r="K11" s="609">
        <v>6831.8607251737321</v>
      </c>
      <c r="L11" s="609">
        <v>6880.4672753297837</v>
      </c>
      <c r="M11" s="609">
        <v>6923.1328482396202</v>
      </c>
      <c r="N11" s="609">
        <v>6960.5451086876565</v>
      </c>
      <c r="O11" s="609">
        <v>6994.704890310607</v>
      </c>
      <c r="P11" s="609">
        <v>7022.0059998739016</v>
      </c>
      <c r="Q11" s="609">
        <v>7040.8152304780724</v>
      </c>
      <c r="R11" s="609">
        <v>7050.6366629895574</v>
      </c>
      <c r="S11" s="609">
        <v>6989.4618856979205</v>
      </c>
      <c r="T11" s="609">
        <v>7000.3214396597959</v>
      </c>
      <c r="U11" s="609">
        <v>7007.8639276582453</v>
      </c>
      <c r="V11" s="609">
        <v>7012.0940561932257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</row>
    <row r="12" spans="1:37" s="10" customFormat="1">
      <c r="A12" s="608" t="s">
        <v>421</v>
      </c>
      <c r="B12" s="609">
        <v>0</v>
      </c>
      <c r="C12" s="609">
        <v>0</v>
      </c>
      <c r="D12" s="609">
        <v>0</v>
      </c>
      <c r="E12" s="609">
        <v>0</v>
      </c>
      <c r="F12" s="609">
        <v>0</v>
      </c>
      <c r="G12" s="609">
        <v>0</v>
      </c>
      <c r="H12" s="609">
        <v>0</v>
      </c>
      <c r="I12" s="609">
        <v>0</v>
      </c>
      <c r="J12" s="609">
        <v>0</v>
      </c>
      <c r="K12" s="609">
        <v>0</v>
      </c>
      <c r="L12" s="609">
        <v>0</v>
      </c>
      <c r="M12" s="609">
        <v>0</v>
      </c>
      <c r="N12" s="609">
        <v>0</v>
      </c>
      <c r="O12" s="609">
        <v>0</v>
      </c>
      <c r="P12" s="609">
        <v>0</v>
      </c>
      <c r="Q12" s="609">
        <v>0</v>
      </c>
      <c r="R12" s="609">
        <v>0</v>
      </c>
      <c r="S12" s="609">
        <v>0</v>
      </c>
      <c r="T12" s="609">
        <v>0</v>
      </c>
      <c r="U12" s="609">
        <v>0</v>
      </c>
      <c r="V12" s="609">
        <v>0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</row>
    <row r="13" spans="1:37" s="10" customFormat="1">
      <c r="A13" s="608" t="s">
        <v>422</v>
      </c>
      <c r="B13" s="609">
        <v>10897.837811739286</v>
      </c>
      <c r="C13" s="609">
        <v>11133.698160366956</v>
      </c>
      <c r="D13" s="609">
        <v>11356.059037015952</v>
      </c>
      <c r="E13" s="609">
        <v>11528.433229897526</v>
      </c>
      <c r="F13" s="609">
        <v>11635.343876631061</v>
      </c>
      <c r="G13" s="609">
        <v>11721.351144969862</v>
      </c>
      <c r="H13" s="609">
        <v>11819.561084112815</v>
      </c>
      <c r="I13" s="609">
        <v>11887.389053799006</v>
      </c>
      <c r="J13" s="609">
        <v>12042.462300760595</v>
      </c>
      <c r="K13" s="609">
        <v>12196.835869395274</v>
      </c>
      <c r="L13" s="609">
        <v>12340.084449921824</v>
      </c>
      <c r="M13" s="609">
        <v>12465.824349936622</v>
      </c>
      <c r="N13" s="609">
        <v>12576.082189389635</v>
      </c>
      <c r="O13" s="609">
        <v>12676.754634006147</v>
      </c>
      <c r="P13" s="609">
        <v>12757.213855637508</v>
      </c>
      <c r="Q13" s="609">
        <v>12812.646622953722</v>
      </c>
      <c r="R13" s="609">
        <v>12841.591410466732</v>
      </c>
      <c r="S13" s="609">
        <v>12661.302951752408</v>
      </c>
      <c r="T13" s="609">
        <v>12693.307191617116</v>
      </c>
      <c r="U13" s="609">
        <v>12715.535691602154</v>
      </c>
      <c r="V13" s="609">
        <v>12728.002322254513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</row>
    <row r="14" spans="1:37" s="10" customFormat="1">
      <c r="A14" s="189" t="s">
        <v>423</v>
      </c>
      <c r="B14" s="609">
        <v>501.43505298517675</v>
      </c>
      <c r="C14" s="609">
        <v>518.77309570865555</v>
      </c>
      <c r="D14" s="609">
        <v>535.11879519482261</v>
      </c>
      <c r="E14" s="609">
        <v>547.78998447269419</v>
      </c>
      <c r="F14" s="609">
        <v>555.64896276830802</v>
      </c>
      <c r="G14" s="609">
        <v>561.97133828273525</v>
      </c>
      <c r="H14" s="609">
        <v>569.19072946331369</v>
      </c>
      <c r="I14" s="609">
        <v>574.17674870354858</v>
      </c>
      <c r="J14" s="609">
        <v>585.57614922479911</v>
      </c>
      <c r="K14" s="609">
        <v>596.92411654502541</v>
      </c>
      <c r="L14" s="609">
        <v>607.45428841875446</v>
      </c>
      <c r="M14" s="609">
        <v>616.6974010113845</v>
      </c>
      <c r="N14" s="609">
        <v>624.80243071289055</v>
      </c>
      <c r="O14" s="609">
        <v>632.20284013310015</v>
      </c>
      <c r="P14" s="609">
        <v>638.11737994557438</v>
      </c>
      <c r="Q14" s="609">
        <v>642.19223056629642</v>
      </c>
      <c r="R14" s="609">
        <v>644.31995557578841</v>
      </c>
      <c r="S14" s="609">
        <v>631.06699034476696</v>
      </c>
      <c r="T14" s="609">
        <v>633.41961502854849</v>
      </c>
      <c r="U14" s="609">
        <v>635.05362720847529</v>
      </c>
      <c r="V14" s="609">
        <v>635.97004650542829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</row>
    <row r="15" spans="1:37" s="10" customFormat="1">
      <c r="A15" s="189" t="s">
        <v>424</v>
      </c>
      <c r="B15" s="609">
        <v>237.9652692006415</v>
      </c>
      <c r="C15" s="609">
        <v>246.19335772285899</v>
      </c>
      <c r="D15" s="609">
        <v>253.95051142669774</v>
      </c>
      <c r="E15" s="609">
        <v>259.96385841879584</v>
      </c>
      <c r="F15" s="609">
        <v>263.6934817760465</v>
      </c>
      <c r="G15" s="609">
        <v>266.6938818923158</v>
      </c>
      <c r="H15" s="609">
        <v>270.11997736674186</v>
      </c>
      <c r="I15" s="609">
        <v>272.48618492179514</v>
      </c>
      <c r="J15" s="609">
        <v>277.89598106112794</v>
      </c>
      <c r="K15" s="609">
        <v>283.28136862460474</v>
      </c>
      <c r="L15" s="609">
        <v>288.27865624888062</v>
      </c>
      <c r="M15" s="609">
        <v>292.66514611085302</v>
      </c>
      <c r="N15" s="609">
        <v>296.51153770895917</v>
      </c>
      <c r="O15" s="609">
        <v>300.02353873360067</v>
      </c>
      <c r="P15" s="609">
        <v>302.8303928820979</v>
      </c>
      <c r="Q15" s="609">
        <v>304.76418853347849</v>
      </c>
      <c r="R15" s="609">
        <v>305.7739397498213</v>
      </c>
      <c r="S15" s="609">
        <v>299.48450022992398</v>
      </c>
      <c r="T15" s="609">
        <v>300.60098174207843</v>
      </c>
      <c r="U15" s="609">
        <v>301.37643241302487</v>
      </c>
      <c r="V15" s="609">
        <v>301.81133612269133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</row>
    <row r="16" spans="1:37" s="10" customFormat="1">
      <c r="A16" s="189" t="s">
        <v>425</v>
      </c>
      <c r="B16" s="609">
        <v>16462.45100648599</v>
      </c>
      <c r="C16" s="609">
        <v>17031.670643574402</v>
      </c>
      <c r="D16" s="609">
        <v>17568.310982848259</v>
      </c>
      <c r="E16" s="609">
        <v>17984.314673533674</v>
      </c>
      <c r="F16" s="609">
        <v>18242.33023184448</v>
      </c>
      <c r="G16" s="609">
        <v>18449.898084413297</v>
      </c>
      <c r="H16" s="609">
        <v>18686.915566337215</v>
      </c>
      <c r="I16" s="609">
        <v>18850.60994105455</v>
      </c>
      <c r="J16" s="609">
        <v>19224.85994904102</v>
      </c>
      <c r="K16" s="609">
        <v>19597.421370346266</v>
      </c>
      <c r="L16" s="609">
        <v>19943.134015541546</v>
      </c>
      <c r="M16" s="609">
        <v>20246.591636419329</v>
      </c>
      <c r="N16" s="609">
        <v>20512.685228346782</v>
      </c>
      <c r="O16" s="609">
        <v>20755.645661174232</v>
      </c>
      <c r="P16" s="609">
        <v>20949.823992563539</v>
      </c>
      <c r="Q16" s="609">
        <v>21083.604086920779</v>
      </c>
      <c r="R16" s="609">
        <v>21153.458734128842</v>
      </c>
      <c r="S16" s="609">
        <v>20718.354946494754</v>
      </c>
      <c r="T16" s="609">
        <v>20795.593201704141</v>
      </c>
      <c r="U16" s="609">
        <v>20849.238923709228</v>
      </c>
      <c r="V16" s="609">
        <v>20879.325587351246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</row>
    <row r="17" spans="1:38" s="10" customFormat="1">
      <c r="A17" s="189" t="s">
        <v>426</v>
      </c>
      <c r="B17" s="609">
        <v>22301.245839747382</v>
      </c>
      <c r="C17" s="609">
        <v>23072.352587978192</v>
      </c>
      <c r="D17" s="609">
        <v>23799.325025372633</v>
      </c>
      <c r="E17" s="609">
        <v>24362.874193875094</v>
      </c>
      <c r="F17" s="609">
        <v>24712.401028858651</v>
      </c>
      <c r="G17" s="609">
        <v>24993.587694607384</v>
      </c>
      <c r="H17" s="609">
        <v>25314.668992320625</v>
      </c>
      <c r="I17" s="609">
        <v>25536.421421027422</v>
      </c>
      <c r="J17" s="609">
        <v>26043.40798276999</v>
      </c>
      <c r="K17" s="609">
        <v>26548.107060912149</v>
      </c>
      <c r="L17" s="609">
        <v>27016.434814013541</v>
      </c>
      <c r="M17" s="609">
        <v>27427.520806158573</v>
      </c>
      <c r="N17" s="609">
        <v>27787.990739075456</v>
      </c>
      <c r="O17" s="609">
        <v>28117.122794787072</v>
      </c>
      <c r="P17" s="609">
        <v>28380.171031247042</v>
      </c>
      <c r="Q17" s="609">
        <v>28561.399377594134</v>
      </c>
      <c r="R17" s="609">
        <v>28656.029615814565</v>
      </c>
      <c r="S17" s="609">
        <v>28066.606052457555</v>
      </c>
      <c r="T17" s="609">
        <v>28171.238668644481</v>
      </c>
      <c r="U17" s="609">
        <v>28243.911105708361</v>
      </c>
      <c r="V17" s="609">
        <v>28284.668711128976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</row>
    <row r="18" spans="1:38" s="10" customFormat="1">
      <c r="A18" s="189" t="s">
        <v>427</v>
      </c>
      <c r="B18" s="609">
        <v>479.01891848869229</v>
      </c>
      <c r="C18" s="609">
        <v>495.5818819765222</v>
      </c>
      <c r="D18" s="609">
        <v>511.19686390327718</v>
      </c>
      <c r="E18" s="609">
        <v>523.30160079336235</v>
      </c>
      <c r="F18" s="609">
        <v>530.80925160712059</v>
      </c>
      <c r="G18" s="609">
        <v>536.84899187491919</v>
      </c>
      <c r="H18" s="609">
        <v>543.74564765293042</v>
      </c>
      <c r="I18" s="609">
        <v>548.50877206914799</v>
      </c>
      <c r="J18" s="609">
        <v>559.39857420125054</v>
      </c>
      <c r="K18" s="609">
        <v>570.23924240028941</v>
      </c>
      <c r="L18" s="609">
        <v>580.298673850932</v>
      </c>
      <c r="M18" s="609">
        <v>589.12858267208856</v>
      </c>
      <c r="N18" s="609">
        <v>596.87128541857749</v>
      </c>
      <c r="O18" s="609">
        <v>603.94086720337361</v>
      </c>
      <c r="P18" s="609">
        <v>609.59100364170808</v>
      </c>
      <c r="Q18" s="609">
        <v>613.48369228746765</v>
      </c>
      <c r="R18" s="609">
        <v>615.51629955499016</v>
      </c>
      <c r="S18" s="609">
        <v>602.85579440295055</v>
      </c>
      <c r="T18" s="609">
        <v>605.10324743784668</v>
      </c>
      <c r="U18" s="609">
        <v>606.66421279630367</v>
      </c>
      <c r="V18" s="609">
        <v>607.53966451810709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8" s="10" customFormat="1">
      <c r="A19" s="189" t="s">
        <v>428</v>
      </c>
      <c r="B19" s="609">
        <v>4418.7648739485576</v>
      </c>
      <c r="C19" s="609">
        <v>4571.5518275399181</v>
      </c>
      <c r="D19" s="609">
        <v>4715.5940166521523</v>
      </c>
      <c r="E19" s="609">
        <v>4827.2555484076265</v>
      </c>
      <c r="F19" s="609">
        <v>4896.5107331639438</v>
      </c>
      <c r="G19" s="609">
        <v>4952.225008974433</v>
      </c>
      <c r="H19" s="609">
        <v>5015.8440000483934</v>
      </c>
      <c r="I19" s="609">
        <v>5059.7819867296566</v>
      </c>
      <c r="J19" s="609">
        <v>5160.2362136679194</v>
      </c>
      <c r="K19" s="609">
        <v>5260.2371990135016</v>
      </c>
      <c r="L19" s="609">
        <v>5353.0315765012092</v>
      </c>
      <c r="M19" s="609">
        <v>5434.4840816803244</v>
      </c>
      <c r="N19" s="609">
        <v>5505.9075299097885</v>
      </c>
      <c r="O19" s="609">
        <v>5571.1216967379423</v>
      </c>
      <c r="P19" s="609">
        <v>5623.2420274035858</v>
      </c>
      <c r="Q19" s="609">
        <v>5659.1505796323154</v>
      </c>
      <c r="R19" s="609">
        <v>5677.900598158928</v>
      </c>
      <c r="S19" s="609">
        <v>5561.1123184208736</v>
      </c>
      <c r="T19" s="609">
        <v>5581.8442063341527</v>
      </c>
      <c r="U19" s="609">
        <v>5596.2435100551047</v>
      </c>
      <c r="V19" s="609">
        <v>5604.319214725283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</row>
    <row r="20" spans="1:38" s="10" customFormat="1">
      <c r="A20" s="189" t="s">
        <v>429</v>
      </c>
      <c r="B20" s="609">
        <v>4932.4354708028841</v>
      </c>
      <c r="C20" s="609">
        <v>5102.9835336366768</v>
      </c>
      <c r="D20" s="609">
        <v>5263.7702745329871</v>
      </c>
      <c r="E20" s="609">
        <v>5388.4121859417573</v>
      </c>
      <c r="F20" s="609">
        <v>5465.7181163484656</v>
      </c>
      <c r="G20" s="609">
        <v>5527.9090403005212</v>
      </c>
      <c r="H20" s="609">
        <v>5598.923583310022</v>
      </c>
      <c r="I20" s="609">
        <v>5647.9692533568805</v>
      </c>
      <c r="J20" s="609">
        <v>5760.1010382055301</v>
      </c>
      <c r="K20" s="609">
        <v>5871.726893236153</v>
      </c>
      <c r="L20" s="609">
        <v>5975.3083898914483</v>
      </c>
      <c r="M20" s="609">
        <v>6066.2295493538713</v>
      </c>
      <c r="N20" s="609">
        <v>6145.9557985532883</v>
      </c>
      <c r="O20" s="609">
        <v>6218.7509525924779</v>
      </c>
      <c r="P20" s="609">
        <v>6276.9301440766967</v>
      </c>
      <c r="Q20" s="609">
        <v>6317.0129775767045</v>
      </c>
      <c r="R20" s="609">
        <v>6337.9426398459336</v>
      </c>
      <c r="S20" s="609">
        <v>6207.5780085549104</v>
      </c>
      <c r="T20" s="609">
        <v>6230.7199276742213</v>
      </c>
      <c r="U20" s="609">
        <v>6246.7931151947469</v>
      </c>
      <c r="V20" s="609">
        <v>6255.807600758747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1:38" s="10" customFormat="1">
      <c r="A21" s="189" t="s">
        <v>430</v>
      </c>
      <c r="B21" s="609">
        <v>1293.1085495099469</v>
      </c>
      <c r="C21" s="609">
        <v>1337.8201649904106</v>
      </c>
      <c r="D21" s="609">
        <v>1379.9727102252325</v>
      </c>
      <c r="E21" s="609">
        <v>1412.649371121053</v>
      </c>
      <c r="F21" s="609">
        <v>1432.9162271455198</v>
      </c>
      <c r="G21" s="609">
        <v>1449.2204679086001</v>
      </c>
      <c r="H21" s="609">
        <v>1467.8379466873296</v>
      </c>
      <c r="I21" s="609">
        <v>1480.6959710100914</v>
      </c>
      <c r="J21" s="609">
        <v>1510.0929231887678</v>
      </c>
      <c r="K21" s="609">
        <v>1539.3572386250039</v>
      </c>
      <c r="L21" s="609">
        <v>1566.5126103858427</v>
      </c>
      <c r="M21" s="609">
        <v>1590.3488935624125</v>
      </c>
      <c r="N21" s="609">
        <v>1611.2502707969225</v>
      </c>
      <c r="O21" s="609">
        <v>1630.3345622404042</v>
      </c>
      <c r="P21" s="609">
        <v>1645.5870699228963</v>
      </c>
      <c r="Q21" s="609">
        <v>1656.0953583727417</v>
      </c>
      <c r="R21" s="609">
        <v>1661.5823688727066</v>
      </c>
      <c r="S21" s="609">
        <v>1627.4054150587131</v>
      </c>
      <c r="T21" s="609">
        <v>1633.4724003527706</v>
      </c>
      <c r="U21" s="609">
        <v>1637.6862164936401</v>
      </c>
      <c r="V21" s="609">
        <v>1640.0494928955807</v>
      </c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</row>
    <row r="22" spans="1:38" s="10" customFormat="1">
      <c r="A22" s="189" t="s">
        <v>431</v>
      </c>
      <c r="B22" s="609">
        <v>3902.7529264989103</v>
      </c>
      <c r="C22" s="609">
        <v>4037.6978143283222</v>
      </c>
      <c r="D22" s="609">
        <v>4164.9191286850519</v>
      </c>
      <c r="E22" s="609">
        <v>4263.5411152055995</v>
      </c>
      <c r="F22" s="609">
        <v>4324.7088583857021</v>
      </c>
      <c r="G22" s="609">
        <v>4373.9169649878659</v>
      </c>
      <c r="H22" s="609">
        <v>4430.1066946244491</v>
      </c>
      <c r="I22" s="609">
        <v>4468.9137167214494</v>
      </c>
      <c r="J22" s="609">
        <v>4557.6371585306906</v>
      </c>
      <c r="K22" s="609">
        <v>4645.960287129632</v>
      </c>
      <c r="L22" s="609">
        <v>4727.9183769202709</v>
      </c>
      <c r="M22" s="609">
        <v>4799.8590689522507</v>
      </c>
      <c r="N22" s="609">
        <v>4862.9418713981504</v>
      </c>
      <c r="O22" s="609">
        <v>4920.5404962850043</v>
      </c>
      <c r="P22" s="609">
        <v>4966.5743493724758</v>
      </c>
      <c r="Q22" s="609">
        <v>4998.2895936307168</v>
      </c>
      <c r="R22" s="609">
        <v>5014.850033428741</v>
      </c>
      <c r="S22" s="609">
        <v>4911.6999873116292</v>
      </c>
      <c r="T22" s="609">
        <v>4930.0108589088995</v>
      </c>
      <c r="U22" s="609">
        <v>4942.7286491375235</v>
      </c>
      <c r="V22" s="609">
        <v>4949.8612938774368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</row>
    <row r="23" spans="1:38" s="10" customFormat="1">
      <c r="A23" s="189" t="s">
        <v>432</v>
      </c>
      <c r="B23" s="609">
        <v>3481.517202467413</v>
      </c>
      <c r="C23" s="609">
        <v>3601.8970874386591</v>
      </c>
      <c r="D23" s="609">
        <v>3715.3870271799397</v>
      </c>
      <c r="E23" s="609">
        <v>3803.3644495480057</v>
      </c>
      <c r="F23" s="609">
        <v>3857.930176389616</v>
      </c>
      <c r="G23" s="609">
        <v>3901.8271057783713</v>
      </c>
      <c r="H23" s="609">
        <v>3951.9521108750305</v>
      </c>
      <c r="I23" s="609">
        <v>3986.5705757257997</v>
      </c>
      <c r="J23" s="609">
        <v>4065.717832736018</v>
      </c>
      <c r="K23" s="609">
        <v>4144.5079835306287</v>
      </c>
      <c r="L23" s="609">
        <v>4217.620093075172</v>
      </c>
      <c r="M23" s="609">
        <v>4281.7960123772</v>
      </c>
      <c r="N23" s="609">
        <v>4338.0701004456641</v>
      </c>
      <c r="O23" s="609">
        <v>4389.4519345403842</v>
      </c>
      <c r="P23" s="609">
        <v>4430.5172170315464</v>
      </c>
      <c r="Q23" s="609">
        <v>4458.809340705533</v>
      </c>
      <c r="R23" s="609">
        <v>4473.5823630113464</v>
      </c>
      <c r="S23" s="609">
        <v>4381.5656079783321</v>
      </c>
      <c r="T23" s="609">
        <v>4397.9001327762562</v>
      </c>
      <c r="U23" s="609">
        <v>4409.245254102716</v>
      </c>
      <c r="V23" s="609">
        <v>4415.6080512945364</v>
      </c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</row>
    <row r="24" spans="1:38" s="10" customFormat="1">
      <c r="A24" s="189" t="s">
        <v>433</v>
      </c>
      <c r="B24" s="609">
        <v>15307.720786996084</v>
      </c>
      <c r="C24" s="609">
        <v>15837.013494843271</v>
      </c>
      <c r="D24" s="609">
        <v>16336.012123504734</v>
      </c>
      <c r="E24" s="609">
        <v>16722.835953131518</v>
      </c>
      <c r="F24" s="609">
        <v>16962.753455316742</v>
      </c>
      <c r="G24" s="609">
        <v>17155.761819030504</v>
      </c>
      <c r="H24" s="609">
        <v>17376.154118664301</v>
      </c>
      <c r="I24" s="609">
        <v>17528.366433925716</v>
      </c>
      <c r="J24" s="609">
        <v>17876.365320879479</v>
      </c>
      <c r="K24" s="609">
        <v>18222.794064151072</v>
      </c>
      <c r="L24" s="609">
        <v>18544.257292384718</v>
      </c>
      <c r="M24" s="609">
        <v>18826.429402069542</v>
      </c>
      <c r="N24" s="609">
        <v>19073.858318142215</v>
      </c>
      <c r="O24" s="609">
        <v>19299.776710643131</v>
      </c>
      <c r="P24" s="609">
        <v>19480.33473803657</v>
      </c>
      <c r="Q24" s="609">
        <v>19604.731058515932</v>
      </c>
      <c r="R24" s="609">
        <v>19669.685872031485</v>
      </c>
      <c r="S24" s="609">
        <v>19265.101688798808</v>
      </c>
      <c r="T24" s="609">
        <v>19336.922199873017</v>
      </c>
      <c r="U24" s="609">
        <v>19386.805035275058</v>
      </c>
      <c r="V24" s="609">
        <v>19414.781321811181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</row>
    <row r="25" spans="1:38" s="10" customFormat="1">
      <c r="A25" s="189" t="s">
        <v>434</v>
      </c>
      <c r="B25" s="609">
        <v>17713.828352870281</v>
      </c>
      <c r="C25" s="609">
        <v>18326.316672045516</v>
      </c>
      <c r="D25" s="609">
        <v>18903.749209483467</v>
      </c>
      <c r="E25" s="609">
        <v>19351.375019762792</v>
      </c>
      <c r="F25" s="609">
        <v>19629.003382057501</v>
      </c>
      <c r="G25" s="609">
        <v>19852.34930488086</v>
      </c>
      <c r="H25" s="609">
        <v>20107.383442250539</v>
      </c>
      <c r="I25" s="609">
        <v>20283.520887089759</v>
      </c>
      <c r="J25" s="609">
        <v>20686.219148722903</v>
      </c>
      <c r="K25" s="609">
        <v>21087.100467385742</v>
      </c>
      <c r="L25" s="609">
        <v>21459.092126100062</v>
      </c>
      <c r="M25" s="609">
        <v>21785.616785549715</v>
      </c>
      <c r="N25" s="609">
        <v>22071.937225400652</v>
      </c>
      <c r="O25" s="609">
        <v>22333.366061358858</v>
      </c>
      <c r="P25" s="609">
        <v>22542.304671455353</v>
      </c>
      <c r="Q25" s="609">
        <v>22686.253930744955</v>
      </c>
      <c r="R25" s="609">
        <v>22761.418511633088</v>
      </c>
      <c r="S25" s="609">
        <v>22293.240728944627</v>
      </c>
      <c r="T25" s="609">
        <v>22376.350175679825</v>
      </c>
      <c r="U25" s="609">
        <v>22434.07372553819</v>
      </c>
      <c r="V25" s="609">
        <v>22466.447397918775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1:38" s="10" customFormat="1">
      <c r="A26" s="189" t="s">
        <v>435</v>
      </c>
      <c r="B26" s="609">
        <v>792.50421626545779</v>
      </c>
      <c r="C26" s="609">
        <v>819.90651269118018</v>
      </c>
      <c r="D26" s="609">
        <v>845.74043810879243</v>
      </c>
      <c r="E26" s="609">
        <v>865.76690189114743</v>
      </c>
      <c r="F26" s="609">
        <v>878.18779946847883</v>
      </c>
      <c r="G26" s="609">
        <v>888.1801388994146</v>
      </c>
      <c r="H26" s="609">
        <v>899.59018675190725</v>
      </c>
      <c r="I26" s="609">
        <v>907.47045209582927</v>
      </c>
      <c r="J26" s="609">
        <v>925.48688896478677</v>
      </c>
      <c r="K26" s="609">
        <v>943.42203708373518</v>
      </c>
      <c r="L26" s="609">
        <v>960.06468214464394</v>
      </c>
      <c r="M26" s="609">
        <v>974.67316565106569</v>
      </c>
      <c r="N26" s="609">
        <v>987.48294066212827</v>
      </c>
      <c r="O26" s="609">
        <v>999.17908282987571</v>
      </c>
      <c r="P26" s="609">
        <v>1008.5268492270413</v>
      </c>
      <c r="Q26" s="609">
        <v>1014.9670377985203</v>
      </c>
      <c r="R26" s="609">
        <v>1018.3298482582943</v>
      </c>
      <c r="S26" s="609">
        <v>997.38390369164176</v>
      </c>
      <c r="T26" s="609">
        <v>1001.1021618590503</v>
      </c>
      <c r="U26" s="609">
        <v>1003.684672862842</v>
      </c>
      <c r="V26" s="609">
        <v>1005.1330481855853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</row>
    <row r="27" spans="1:38" s="10" customFormat="1">
      <c r="A27" s="12" t="s">
        <v>437</v>
      </c>
      <c r="B27" s="611">
        <v>161.27883746126233</v>
      </c>
      <c r="C27" s="611">
        <v>166.85535102498207</v>
      </c>
      <c r="D27" s="611">
        <v>172.11269271843986</v>
      </c>
      <c r="E27" s="611">
        <v>176.18818497575344</v>
      </c>
      <c r="F27" s="611">
        <v>178.71590392081765</v>
      </c>
      <c r="G27" s="611">
        <v>180.74939832231598</v>
      </c>
      <c r="H27" s="611">
        <v>183.07140395365388</v>
      </c>
      <c r="I27" s="611">
        <v>184.67508000668863</v>
      </c>
      <c r="J27" s="611">
        <v>188.34152105997686</v>
      </c>
      <c r="K27" s="611">
        <v>191.99141941881496</v>
      </c>
      <c r="L27" s="611">
        <v>195.37828650748759</v>
      </c>
      <c r="M27" s="611">
        <v>198.35119086387093</v>
      </c>
      <c r="N27" s="611">
        <v>200.95804844206765</v>
      </c>
      <c r="O27" s="611">
        <v>203.33827579339336</v>
      </c>
      <c r="P27" s="611">
        <v>205.24059614255009</v>
      </c>
      <c r="Q27" s="611">
        <v>206.55120888696425</v>
      </c>
      <c r="R27" s="611">
        <v>207.23555876223767</v>
      </c>
      <c r="S27" s="611">
        <v>202.97294725821735</v>
      </c>
      <c r="T27" s="611">
        <v>203.72963263895429</v>
      </c>
      <c r="U27" s="611">
        <v>204.2551874106187</v>
      </c>
      <c r="V27" s="611">
        <v>204.5499395185133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</row>
    <row r="28" spans="1:38" s="10" customFormat="1" ht="12">
      <c r="A28" s="13"/>
      <c r="B28" s="131">
        <v>135716.67446519807</v>
      </c>
      <c r="C28" s="131">
        <v>139845.51899489676</v>
      </c>
      <c r="D28" s="131">
        <v>143738.04902172432</v>
      </c>
      <c r="E28" s="131">
        <v>146755.53902155397</v>
      </c>
      <c r="F28" s="131">
        <v>148627.05935763693</v>
      </c>
      <c r="G28" s="131">
        <v>150132.65638342427</v>
      </c>
      <c r="H28" s="131">
        <v>151851.86680752377</v>
      </c>
      <c r="I28" s="131">
        <v>153039.22679926822</v>
      </c>
      <c r="J28" s="131">
        <v>155753.85573603251</v>
      </c>
      <c r="K28" s="131">
        <v>158456.23647995968</v>
      </c>
      <c r="L28" s="131">
        <v>160963.8691597867</v>
      </c>
      <c r="M28" s="131">
        <v>163165.00428640572</v>
      </c>
      <c r="N28" s="131">
        <v>165095.11877970959</v>
      </c>
      <c r="O28" s="131">
        <v>166857.43650146641</v>
      </c>
      <c r="P28" s="131">
        <v>168265.91240269082</v>
      </c>
      <c r="Q28" s="131">
        <v>169236.28864198364</v>
      </c>
      <c r="R28" s="131">
        <v>169742.9805394634</v>
      </c>
      <c r="S28" s="131">
        <v>166586.94765448902</v>
      </c>
      <c r="T28" s="131">
        <v>167147.19668092098</v>
      </c>
      <c r="U28" s="131">
        <v>167536.31685775713</v>
      </c>
      <c r="V28" s="131">
        <v>167754.55099534002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1:38" s="10" customFormat="1">
      <c r="A29" s="613"/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</row>
    <row r="30" spans="1:38" s="10" customFormat="1">
      <c r="A30" s="613"/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7"/>
      <c r="AL30" s="17"/>
    </row>
    <row r="31" spans="1:38" s="7" customFormat="1" ht="14.25">
      <c r="C31" s="18"/>
      <c r="D31" s="18"/>
      <c r="E31" s="18"/>
      <c r="F31" s="18"/>
      <c r="U31" s="13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7"/>
      <c r="AL31" s="17"/>
    </row>
    <row r="32" spans="1:38" s="7" customFormat="1" ht="12">
      <c r="U32" s="13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7"/>
      <c r="AL32" s="17"/>
    </row>
    <row r="33" spans="1:38" s="7" customFormat="1">
      <c r="A33" s="11"/>
      <c r="B33" s="130">
        <v>2018</v>
      </c>
      <c r="C33" s="130">
        <v>2019</v>
      </c>
      <c r="D33" s="130">
        <v>2020</v>
      </c>
      <c r="E33" s="130">
        <v>2021</v>
      </c>
      <c r="F33" s="130">
        <v>2022</v>
      </c>
      <c r="G33" s="130">
        <v>2023</v>
      </c>
      <c r="H33" s="130">
        <v>2024</v>
      </c>
      <c r="I33" s="130">
        <v>2025</v>
      </c>
      <c r="J33" s="130">
        <v>2026</v>
      </c>
      <c r="K33" s="130">
        <v>2027</v>
      </c>
      <c r="L33" s="130">
        <v>2028</v>
      </c>
      <c r="M33" s="130">
        <v>2029</v>
      </c>
      <c r="N33" s="130">
        <v>2030</v>
      </c>
      <c r="O33" s="130">
        <v>2031</v>
      </c>
      <c r="P33" s="130">
        <v>2032</v>
      </c>
      <c r="Q33" s="130">
        <v>2033</v>
      </c>
      <c r="R33" s="130">
        <v>2034</v>
      </c>
      <c r="S33" s="130">
        <v>2035</v>
      </c>
      <c r="T33" s="130">
        <v>2036</v>
      </c>
      <c r="U33" s="130">
        <v>2037</v>
      </c>
      <c r="V33" s="130">
        <v>2038</v>
      </c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7"/>
      <c r="AL33" s="17"/>
    </row>
    <row r="34" spans="1:38" s="7" customFormat="1" ht="12">
      <c r="A34" s="608" t="s">
        <v>418</v>
      </c>
      <c r="B34" s="618">
        <v>8.1460081329181033E-2</v>
      </c>
      <c r="C34" s="618">
        <v>8.1788500954204951E-2</v>
      </c>
      <c r="D34" s="618">
        <v>8.2080844833684802E-2</v>
      </c>
      <c r="E34" s="618">
        <v>8.2296799169061033E-2</v>
      </c>
      <c r="F34" s="618">
        <v>8.2426333384433462E-2</v>
      </c>
      <c r="G34" s="618">
        <v>8.2528196751931987E-2</v>
      </c>
      <c r="H34" s="618">
        <v>8.2642042303845711E-2</v>
      </c>
      <c r="I34" s="618">
        <v>8.2719175592509506E-2</v>
      </c>
      <c r="J34" s="618">
        <v>8.2891105425022385E-2</v>
      </c>
      <c r="K34" s="618">
        <v>8.305640842283582E-2</v>
      </c>
      <c r="L34" s="618">
        <v>8.3204833921528415E-2</v>
      </c>
      <c r="M34" s="618">
        <v>8.3331358127445437E-2</v>
      </c>
      <c r="N34" s="618">
        <v>8.3439527461866725E-2</v>
      </c>
      <c r="O34" s="618">
        <v>8.3536107360157472E-2</v>
      </c>
      <c r="P34" s="618">
        <v>8.3611841211735302E-2</v>
      </c>
      <c r="Q34" s="618">
        <v>8.3663284989297787E-2</v>
      </c>
      <c r="R34" s="618">
        <v>8.3689913138300098E-2</v>
      </c>
      <c r="S34" s="618">
        <v>8.3521416569837817E-2</v>
      </c>
      <c r="T34" s="618">
        <v>8.3551792065813923E-2</v>
      </c>
      <c r="U34" s="618">
        <v>8.357276977329231E-2</v>
      </c>
      <c r="V34" s="618">
        <v>8.35844923139442E-2</v>
      </c>
      <c r="W34" s="619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7"/>
      <c r="AL34" s="17"/>
    </row>
    <row r="35" spans="1:38" s="7" customFormat="1" ht="12">
      <c r="A35" s="608" t="s">
        <v>544</v>
      </c>
      <c r="B35" s="618">
        <v>0.11337021264867693</v>
      </c>
      <c r="C35" s="618">
        <v>0.11181145150195174</v>
      </c>
      <c r="D35" s="618">
        <v>0.11042391480775163</v>
      </c>
      <c r="E35" s="618">
        <v>0.10939894187129322</v>
      </c>
      <c r="F35" s="618">
        <v>0.10878414029821627</v>
      </c>
      <c r="G35" s="618">
        <v>0.10830067144485613</v>
      </c>
      <c r="H35" s="618">
        <v>0.1077603321669043</v>
      </c>
      <c r="I35" s="618">
        <v>0.10739423841267318</v>
      </c>
      <c r="J35" s="618">
        <v>0.10657821670610021</v>
      </c>
      <c r="K35" s="618">
        <v>0.10579364760365993</v>
      </c>
      <c r="L35" s="618">
        <v>0.10508918330580191</v>
      </c>
      <c r="M35" s="618">
        <v>0.10448866798553325</v>
      </c>
      <c r="N35" s="618">
        <v>0.1039752694462386</v>
      </c>
      <c r="O35" s="618">
        <v>0.10351687725058537</v>
      </c>
      <c r="P35" s="618">
        <v>0.10315742557249888</v>
      </c>
      <c r="Q35" s="618">
        <v>0.10291326062133525</v>
      </c>
      <c r="R35" s="618">
        <v>0.10278687680955476</v>
      </c>
      <c r="S35" s="618">
        <v>0.10358660339183925</v>
      </c>
      <c r="T35" s="618">
        <v>0.10344243374017299</v>
      </c>
      <c r="U35" s="618">
        <v>0.10334286832789799</v>
      </c>
      <c r="V35" s="618">
        <v>0.10328723023712399</v>
      </c>
      <c r="W35" s="619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7"/>
      <c r="AL35" s="17"/>
    </row>
    <row r="36" spans="1:38" s="7" customFormat="1" ht="12">
      <c r="A36" s="608" t="s">
        <v>419</v>
      </c>
      <c r="B36" s="618">
        <v>0</v>
      </c>
      <c r="C36" s="618">
        <v>0</v>
      </c>
      <c r="D36" s="618">
        <v>0</v>
      </c>
      <c r="E36" s="618">
        <v>0</v>
      </c>
      <c r="F36" s="618">
        <v>0</v>
      </c>
      <c r="G36" s="618">
        <v>0</v>
      </c>
      <c r="H36" s="618">
        <v>0</v>
      </c>
      <c r="I36" s="618">
        <v>0</v>
      </c>
      <c r="J36" s="618">
        <v>0</v>
      </c>
      <c r="K36" s="618">
        <v>0</v>
      </c>
      <c r="L36" s="618">
        <v>0</v>
      </c>
      <c r="M36" s="618">
        <v>0</v>
      </c>
      <c r="N36" s="618">
        <v>0</v>
      </c>
      <c r="O36" s="618">
        <v>0</v>
      </c>
      <c r="P36" s="618">
        <v>0</v>
      </c>
      <c r="Q36" s="618">
        <v>0</v>
      </c>
      <c r="R36" s="618">
        <v>0</v>
      </c>
      <c r="S36" s="618">
        <v>0</v>
      </c>
      <c r="T36" s="618">
        <v>0</v>
      </c>
      <c r="U36" s="618">
        <v>0</v>
      </c>
      <c r="V36" s="618">
        <v>0</v>
      </c>
      <c r="W36" s="619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7"/>
      <c r="AL36" s="17"/>
    </row>
    <row r="37" spans="1:38" s="7" customFormat="1" ht="12">
      <c r="A37" s="608" t="s">
        <v>420</v>
      </c>
      <c r="B37" s="618">
        <v>4.709141150977135E-2</v>
      </c>
      <c r="C37" s="618">
        <v>4.627335238855828E-2</v>
      </c>
      <c r="D37" s="618">
        <v>4.5545154196620433E-2</v>
      </c>
      <c r="E37" s="618">
        <v>4.5007234412420064E-2</v>
      </c>
      <c r="F37" s="618">
        <v>4.4684578157067299E-2</v>
      </c>
      <c r="G37" s="618">
        <v>4.4430847105235129E-2</v>
      </c>
      <c r="H37" s="618">
        <v>4.4147269678503132E-2</v>
      </c>
      <c r="I37" s="618">
        <v>4.395513868043642E-2</v>
      </c>
      <c r="J37" s="618">
        <v>4.3526879353103093E-2</v>
      </c>
      <c r="K37" s="618">
        <v>4.3115126781632054E-2</v>
      </c>
      <c r="L37" s="618">
        <v>4.2745414304744593E-2</v>
      </c>
      <c r="M37" s="618">
        <v>4.2430255669820914E-2</v>
      </c>
      <c r="N37" s="618">
        <v>4.216081711037914E-2</v>
      </c>
      <c r="O37" s="618">
        <v>4.1920246630716605E-2</v>
      </c>
      <c r="P37" s="618">
        <v>4.1731601484850771E-2</v>
      </c>
      <c r="Q37" s="618">
        <v>4.1603460386517882E-2</v>
      </c>
      <c r="R37" s="618">
        <v>4.1537132437416822E-2</v>
      </c>
      <c r="S37" s="618">
        <v>4.1956839861154484E-2</v>
      </c>
      <c r="T37" s="618">
        <v>4.1881177660569452E-2</v>
      </c>
      <c r="U37" s="618">
        <v>4.1828924373502323E-2</v>
      </c>
      <c r="V37" s="618">
        <v>4.1799724744206859E-2</v>
      </c>
      <c r="W37" s="619"/>
      <c r="AJ37" s="16"/>
    </row>
    <row r="38" spans="1:38" s="7" customFormat="1" ht="12">
      <c r="A38" s="608" t="s">
        <v>421</v>
      </c>
      <c r="B38" s="618">
        <v>0</v>
      </c>
      <c r="C38" s="618">
        <v>0</v>
      </c>
      <c r="D38" s="618">
        <v>0</v>
      </c>
      <c r="E38" s="618">
        <v>0</v>
      </c>
      <c r="F38" s="618">
        <v>0</v>
      </c>
      <c r="G38" s="618">
        <v>0</v>
      </c>
      <c r="H38" s="618">
        <v>0</v>
      </c>
      <c r="I38" s="618">
        <v>0</v>
      </c>
      <c r="J38" s="618">
        <v>0</v>
      </c>
      <c r="K38" s="618">
        <v>0</v>
      </c>
      <c r="L38" s="618">
        <v>0</v>
      </c>
      <c r="M38" s="618">
        <v>0</v>
      </c>
      <c r="N38" s="618">
        <v>0</v>
      </c>
      <c r="O38" s="618">
        <v>0</v>
      </c>
      <c r="P38" s="618">
        <v>0</v>
      </c>
      <c r="Q38" s="618">
        <v>0</v>
      </c>
      <c r="R38" s="618">
        <v>0</v>
      </c>
      <c r="S38" s="618">
        <v>0</v>
      </c>
      <c r="T38" s="618">
        <v>0</v>
      </c>
      <c r="U38" s="618">
        <v>0</v>
      </c>
      <c r="V38" s="618">
        <v>0</v>
      </c>
      <c r="W38" s="619"/>
    </row>
    <row r="39" spans="1:38" s="7" customFormat="1" ht="12">
      <c r="A39" s="608" t="s">
        <v>422</v>
      </c>
      <c r="B39" s="618">
        <v>8.0298444201370597E-2</v>
      </c>
      <c r="C39" s="618">
        <v>7.9614264657083836E-2</v>
      </c>
      <c r="D39" s="618">
        <v>7.9005239839450001E-2</v>
      </c>
      <c r="E39" s="618">
        <v>7.8555353390813723E-2</v>
      </c>
      <c r="F39" s="618">
        <v>7.8285501488886189E-2</v>
      </c>
      <c r="G39" s="618">
        <v>7.8073294826907377E-2</v>
      </c>
      <c r="H39" s="618">
        <v>7.783612630257894E-2</v>
      </c>
      <c r="I39" s="618">
        <v>7.7675438529174842E-2</v>
      </c>
      <c r="J39" s="618">
        <v>7.7317266040398E-2</v>
      </c>
      <c r="K39" s="618">
        <v>7.6972898892104097E-2</v>
      </c>
      <c r="L39" s="618">
        <v>7.6663691760987585E-2</v>
      </c>
      <c r="M39" s="618">
        <v>7.6400110455396381E-2</v>
      </c>
      <c r="N39" s="618">
        <v>7.6174766900105662E-2</v>
      </c>
      <c r="O39" s="618">
        <v>7.5973567015065219E-2</v>
      </c>
      <c r="P39" s="618">
        <v>7.5815794616245172E-2</v>
      </c>
      <c r="Q39" s="618">
        <v>7.5708624466816615E-2</v>
      </c>
      <c r="R39" s="618">
        <v>7.5653151427261534E-2</v>
      </c>
      <c r="S39" s="618">
        <v>7.6004171575390675E-2</v>
      </c>
      <c r="T39" s="618">
        <v>7.5940891882549849E-2</v>
      </c>
      <c r="U39" s="618">
        <v>7.5897190114296159E-2</v>
      </c>
      <c r="V39" s="618">
        <v>7.5872769154310932E-2</v>
      </c>
      <c r="W39" s="619"/>
    </row>
    <row r="40" spans="1:38" s="7" customFormat="1" ht="12">
      <c r="A40" s="189" t="s">
        <v>423</v>
      </c>
      <c r="B40" s="618">
        <v>3.6947195689926819E-3</v>
      </c>
      <c r="C40" s="618">
        <v>3.7096154344965935E-3</v>
      </c>
      <c r="D40" s="618">
        <v>3.7228750413465378E-3</v>
      </c>
      <c r="E40" s="618">
        <v>3.7326699089173074E-3</v>
      </c>
      <c r="F40" s="618">
        <v>3.738545088423409E-3</v>
      </c>
      <c r="G40" s="618">
        <v>3.7431652234775283E-3</v>
      </c>
      <c r="H40" s="618">
        <v>3.7483288248591497E-3</v>
      </c>
      <c r="I40" s="618">
        <v>3.751827297563778E-3</v>
      </c>
      <c r="J40" s="618">
        <v>3.7596253810706168E-3</v>
      </c>
      <c r="K40" s="618">
        <v>3.7671228965514385E-3</v>
      </c>
      <c r="L40" s="618">
        <v>3.7738549128422268E-3</v>
      </c>
      <c r="M40" s="618">
        <v>3.7795935697638159E-3</v>
      </c>
      <c r="N40" s="618">
        <v>3.7844997195015774E-3</v>
      </c>
      <c r="O40" s="618">
        <v>3.7888802164807566E-3</v>
      </c>
      <c r="P40" s="618">
        <v>3.7923152160399777E-3</v>
      </c>
      <c r="Q40" s="618">
        <v>3.7946485101953676E-3</v>
      </c>
      <c r="R40" s="618">
        <v>3.7958562617909906E-3</v>
      </c>
      <c r="S40" s="618">
        <v>3.788213898087841E-3</v>
      </c>
      <c r="T40" s="618">
        <v>3.7895916150943749E-3</v>
      </c>
      <c r="U40" s="618">
        <v>3.7905430841460659E-3</v>
      </c>
      <c r="V40" s="618">
        <v>3.7910747740196606E-3</v>
      </c>
      <c r="W40" s="13"/>
    </row>
    <row r="41" spans="1:38" s="7" customFormat="1" ht="12">
      <c r="A41" s="189" t="s">
        <v>424</v>
      </c>
      <c r="B41" s="618">
        <v>1.7533974372593629E-3</v>
      </c>
      <c r="C41" s="618">
        <v>1.7604665454589437E-3</v>
      </c>
      <c r="D41" s="618">
        <v>1.7667591368818155E-3</v>
      </c>
      <c r="E41" s="618">
        <v>1.7714074722632103E-3</v>
      </c>
      <c r="F41" s="618">
        <v>1.7741956472510742E-3</v>
      </c>
      <c r="G41" s="618">
        <v>1.7763882177053169E-3</v>
      </c>
      <c r="H41" s="618">
        <v>1.7788387001466768E-3</v>
      </c>
      <c r="I41" s="618">
        <v>1.7804989650084804E-3</v>
      </c>
      <c r="J41" s="618">
        <v>1.7841996896185907E-3</v>
      </c>
      <c r="K41" s="618">
        <v>1.7877577741184834E-3</v>
      </c>
      <c r="L41" s="618">
        <v>1.7909525768339367E-3</v>
      </c>
      <c r="M41" s="618">
        <v>1.7936759625068496E-3</v>
      </c>
      <c r="N41" s="618">
        <v>1.7960042665137888E-3</v>
      </c>
      <c r="O41" s="618">
        <v>1.7980831122918753E-3</v>
      </c>
      <c r="P41" s="618">
        <v>1.7997132547997593E-3</v>
      </c>
      <c r="Q41" s="618">
        <v>1.8008205626525036E-3</v>
      </c>
      <c r="R41" s="618">
        <v>1.8013937234873296E-3</v>
      </c>
      <c r="S41" s="618">
        <v>1.7977668985872301E-3</v>
      </c>
      <c r="T41" s="618">
        <v>1.7984207196481837E-3</v>
      </c>
      <c r="U41" s="618">
        <v>1.7988722568665612E-3</v>
      </c>
      <c r="V41" s="618">
        <v>1.7991245801198873E-3</v>
      </c>
      <c r="W41" s="13"/>
    </row>
    <row r="42" spans="1:38" s="7" customFormat="1" ht="12">
      <c r="A42" s="189" t="s">
        <v>425</v>
      </c>
      <c r="B42" s="618">
        <v>0.12130013553130105</v>
      </c>
      <c r="C42" s="618">
        <v>0.1217891768430272</v>
      </c>
      <c r="D42" s="618">
        <v>0.12222449867949033</v>
      </c>
      <c r="E42" s="618">
        <v>0.12254607078845808</v>
      </c>
      <c r="F42" s="618">
        <v>0.12273895689444071</v>
      </c>
      <c r="G42" s="618">
        <v>0.12289063904453967</v>
      </c>
      <c r="H42" s="618">
        <v>0.1230601635607376</v>
      </c>
      <c r="I42" s="618">
        <v>0.12317502077934367</v>
      </c>
      <c r="J42" s="618">
        <v>0.12343103712066558</v>
      </c>
      <c r="K42" s="618">
        <v>0.12367718561096076</v>
      </c>
      <c r="L42" s="618">
        <v>0.12389820224651944</v>
      </c>
      <c r="M42" s="618">
        <v>0.12408660622396832</v>
      </c>
      <c r="N42" s="618">
        <v>0.12424767842904764</v>
      </c>
      <c r="O42" s="618">
        <v>0.12439149309951088</v>
      </c>
      <c r="P42" s="618">
        <v>0.12450426645194074</v>
      </c>
      <c r="Q42" s="618">
        <v>0.12458087007286463</v>
      </c>
      <c r="R42" s="618">
        <v>0.12462052137237506</v>
      </c>
      <c r="S42" s="618">
        <v>0.12436961741724101</v>
      </c>
      <c r="T42" s="618">
        <v>0.12441484879583299</v>
      </c>
      <c r="U42" s="618">
        <v>0.12444608616656409</v>
      </c>
      <c r="V42" s="618">
        <v>0.12446354190373794</v>
      </c>
      <c r="W42" s="13"/>
    </row>
    <row r="43" spans="1:38" s="7" customFormat="1" ht="12">
      <c r="A43" s="189" t="s">
        <v>426</v>
      </c>
      <c r="B43" s="618">
        <v>0.16432207705963284</v>
      </c>
      <c r="C43" s="618">
        <v>0.16498456835660316</v>
      </c>
      <c r="D43" s="618">
        <v>0.16557428730492679</v>
      </c>
      <c r="E43" s="618">
        <v>0.16600991251374111</v>
      </c>
      <c r="F43" s="618">
        <v>0.1662712102067089</v>
      </c>
      <c r="G43" s="618">
        <v>0.16647668999325624</v>
      </c>
      <c r="H43" s="618">
        <v>0.16670634036002754</v>
      </c>
      <c r="I43" s="618">
        <v>0.16686193438837688</v>
      </c>
      <c r="J43" s="618">
        <v>0.16720875293711934</v>
      </c>
      <c r="K43" s="618">
        <v>0.16754220376974402</v>
      </c>
      <c r="L43" s="618">
        <v>0.16784160914518453</v>
      </c>
      <c r="M43" s="618">
        <v>0.16809683501748132</v>
      </c>
      <c r="N43" s="618">
        <v>0.16831503526251218</v>
      </c>
      <c r="O43" s="618">
        <v>0.16850985718302083</v>
      </c>
      <c r="P43" s="618">
        <v>0.16866262825311967</v>
      </c>
      <c r="Q43" s="618">
        <v>0.16876640114706878</v>
      </c>
      <c r="R43" s="618">
        <v>0.16882011571107264</v>
      </c>
      <c r="S43" s="618">
        <v>0.16848022277633251</v>
      </c>
      <c r="T43" s="618">
        <v>0.16854149652549982</v>
      </c>
      <c r="U43" s="618">
        <v>0.16858381296330041</v>
      </c>
      <c r="V43" s="618">
        <v>0.16860745978757191</v>
      </c>
      <c r="W43" s="13"/>
    </row>
    <row r="44" spans="1:38" s="7" customFormat="1" ht="12">
      <c r="A44" s="189" t="s">
        <v>427</v>
      </c>
      <c r="B44" s="618">
        <v>3.5295509588361413E-3</v>
      </c>
      <c r="C44" s="618">
        <v>3.543780920106614E-3</v>
      </c>
      <c r="D44" s="618">
        <v>3.5564477699708847E-3</v>
      </c>
      <c r="E44" s="618">
        <v>3.5658047681355665E-3</v>
      </c>
      <c r="F44" s="618">
        <v>3.5714173038292434E-3</v>
      </c>
      <c r="G44" s="618">
        <v>3.575830900532785E-3</v>
      </c>
      <c r="H44" s="618">
        <v>3.5807636684647565E-3</v>
      </c>
      <c r="I44" s="618">
        <v>3.5841057455719633E-3</v>
      </c>
      <c r="J44" s="618">
        <v>3.5915552238353853E-3</v>
      </c>
      <c r="K44" s="618">
        <v>3.5987175706549668E-3</v>
      </c>
      <c r="L44" s="618">
        <v>3.6051486391326564E-3</v>
      </c>
      <c r="M44" s="618">
        <v>3.6106307553425074E-3</v>
      </c>
      <c r="N44" s="618">
        <v>3.6153175807396055E-3</v>
      </c>
      <c r="O44" s="618">
        <v>3.6195022521400533E-3</v>
      </c>
      <c r="P44" s="618">
        <v>3.6227836936030531E-3</v>
      </c>
      <c r="Q44" s="618">
        <v>3.6250126802608008E-3</v>
      </c>
      <c r="R44" s="618">
        <v>3.6261664405727182E-3</v>
      </c>
      <c r="S44" s="618">
        <v>3.6188657208205076E-3</v>
      </c>
      <c r="T44" s="618">
        <v>3.6201818484157453E-3</v>
      </c>
      <c r="U44" s="618">
        <v>3.6210907830293176E-3</v>
      </c>
      <c r="V44" s="618">
        <v>3.6215987042580067E-3</v>
      </c>
      <c r="W44" s="13"/>
    </row>
    <row r="45" spans="1:38" s="7" customFormat="1" ht="12">
      <c r="A45" s="189" t="s">
        <v>428</v>
      </c>
      <c r="B45" s="618">
        <v>3.2558747046824113E-2</v>
      </c>
      <c r="C45" s="618">
        <v>3.2690012954270944E-2</v>
      </c>
      <c r="D45" s="618">
        <v>3.2806859761533608E-2</v>
      </c>
      <c r="E45" s="618">
        <v>3.2893174462727763E-2</v>
      </c>
      <c r="F45" s="618">
        <v>3.2944947941018023E-2</v>
      </c>
      <c r="G45" s="618">
        <v>3.2985661669283531E-2</v>
      </c>
      <c r="H45" s="618">
        <v>3.3031164552004534E-2</v>
      </c>
      <c r="I45" s="618">
        <v>3.3061993925036288E-2</v>
      </c>
      <c r="J45" s="618">
        <v>3.3130712490439723E-2</v>
      </c>
      <c r="K45" s="618">
        <v>3.3196782378955313E-2</v>
      </c>
      <c r="L45" s="618">
        <v>3.3256106506655392E-2</v>
      </c>
      <c r="M45" s="618">
        <v>3.3306676915480608E-2</v>
      </c>
      <c r="N45" s="618">
        <v>3.3349911073121755E-2</v>
      </c>
      <c r="O45" s="618">
        <v>3.3388513053710864E-2</v>
      </c>
      <c r="P45" s="618">
        <v>3.341878308629824E-2</v>
      </c>
      <c r="Q45" s="618">
        <v>3.3439344629000625E-2</v>
      </c>
      <c r="R45" s="618">
        <v>3.344998762313401E-2</v>
      </c>
      <c r="S45" s="618">
        <v>3.3382641297654017E-2</v>
      </c>
      <c r="T45" s="618">
        <v>3.3394782067387746E-2</v>
      </c>
      <c r="U45" s="618">
        <v>3.3403166638827732E-2</v>
      </c>
      <c r="V45" s="618">
        <v>3.3407852016372197E-2</v>
      </c>
      <c r="W45" s="13"/>
    </row>
    <row r="46" spans="1:38" s="7" customFormat="1" ht="12">
      <c r="A46" s="189" t="s">
        <v>429</v>
      </c>
      <c r="B46" s="618">
        <v>3.6343621668004492E-2</v>
      </c>
      <c r="C46" s="618">
        <v>3.6490146915775651E-2</v>
      </c>
      <c r="D46" s="618">
        <v>3.6620576878272713E-2</v>
      </c>
      <c r="E46" s="618">
        <v>3.6716925452131399E-2</v>
      </c>
      <c r="F46" s="618">
        <v>3.6774717470500908E-2</v>
      </c>
      <c r="G46" s="618">
        <v>3.6820164069986054E-2</v>
      </c>
      <c r="H46" s="618">
        <v>3.6870956551405487E-2</v>
      </c>
      <c r="I46" s="618">
        <v>3.6905369763563699E-2</v>
      </c>
      <c r="J46" s="618">
        <v>3.6982076693931713E-2</v>
      </c>
      <c r="K46" s="618">
        <v>3.705582704520919E-2</v>
      </c>
      <c r="L46" s="618">
        <v>3.7122047457493951E-2</v>
      </c>
      <c r="M46" s="618">
        <v>3.7178496552518932E-2</v>
      </c>
      <c r="N46" s="618">
        <v>3.7226756575123129E-2</v>
      </c>
      <c r="O46" s="618">
        <v>3.7269845941435314E-2</v>
      </c>
      <c r="P46" s="618">
        <v>3.7303634791192079E-2</v>
      </c>
      <c r="Q46" s="618">
        <v>3.7326586562886836E-2</v>
      </c>
      <c r="R46" s="618">
        <v>3.7338466779027898E-2</v>
      </c>
      <c r="S46" s="618">
        <v>3.7263291608114382E-2</v>
      </c>
      <c r="T46" s="618">
        <v>3.7276843712601891E-2</v>
      </c>
      <c r="U46" s="618">
        <v>3.7286202969941395E-2</v>
      </c>
      <c r="V46" s="618">
        <v>3.7291433011152848E-2</v>
      </c>
      <c r="W46" s="13"/>
    </row>
    <row r="47" spans="1:38" s="7" customFormat="1" ht="12">
      <c r="A47" s="189" t="s">
        <v>430</v>
      </c>
      <c r="B47" s="618">
        <v>9.5280005541363288E-3</v>
      </c>
      <c r="C47" s="618">
        <v>9.566414244844201E-3</v>
      </c>
      <c r="D47" s="618">
        <v>9.6006083261688472E-3</v>
      </c>
      <c r="E47" s="618">
        <v>9.6258674837041581E-3</v>
      </c>
      <c r="F47" s="618">
        <v>9.6410184884135764E-3</v>
      </c>
      <c r="G47" s="618">
        <v>9.6529329648802811E-3</v>
      </c>
      <c r="H47" s="618">
        <v>9.6662489408039527E-3</v>
      </c>
      <c r="I47" s="618">
        <v>9.6752708568779277E-3</v>
      </c>
      <c r="J47" s="618">
        <v>9.6953806764696285E-3</v>
      </c>
      <c r="K47" s="618">
        <v>9.7147153865394867E-3</v>
      </c>
      <c r="L47" s="618">
        <v>9.7320760153372446E-3</v>
      </c>
      <c r="M47" s="618">
        <v>9.7468749534725709E-3</v>
      </c>
      <c r="N47" s="618">
        <v>9.7595270090744032E-3</v>
      </c>
      <c r="O47" s="618">
        <v>9.77082350312913E-3</v>
      </c>
      <c r="P47" s="618">
        <v>9.7796817336639648E-3</v>
      </c>
      <c r="Q47" s="618">
        <v>9.7856988690893706E-3</v>
      </c>
      <c r="R47" s="618">
        <v>9.7888134377751585E-3</v>
      </c>
      <c r="S47" s="618">
        <v>9.7691051908463215E-3</v>
      </c>
      <c r="T47" s="618">
        <v>9.7726580689894583E-3</v>
      </c>
      <c r="U47" s="618">
        <v>9.7751117322465667E-3</v>
      </c>
      <c r="V47" s="618">
        <v>9.7764828624001907E-3</v>
      </c>
      <c r="W47" s="13"/>
    </row>
    <row r="48" spans="1:38" s="7" customFormat="1" ht="12">
      <c r="A48" s="189" t="s">
        <v>431</v>
      </c>
      <c r="B48" s="618">
        <v>2.8756620672279264E-2</v>
      </c>
      <c r="C48" s="618">
        <v>2.8872557686139846E-2</v>
      </c>
      <c r="D48" s="618">
        <v>2.8975759425088433E-2</v>
      </c>
      <c r="E48" s="618">
        <v>2.9051994518444813E-2</v>
      </c>
      <c r="F48" s="618">
        <v>2.9097722023681313E-2</v>
      </c>
      <c r="G48" s="618">
        <v>2.913368130793147E-2</v>
      </c>
      <c r="H48" s="618">
        <v>2.9173870481551116E-2</v>
      </c>
      <c r="I48" s="618">
        <v>2.9201099680038492E-2</v>
      </c>
      <c r="J48" s="618">
        <v>2.9261793468887555E-2</v>
      </c>
      <c r="K48" s="618">
        <v>2.9320147886493675E-2</v>
      </c>
      <c r="L48" s="618">
        <v>2.9372544295806713E-2</v>
      </c>
      <c r="M48" s="618">
        <v>2.9417209222922545E-2</v>
      </c>
      <c r="N48" s="618">
        <v>2.9455394607316592E-2</v>
      </c>
      <c r="O48" s="618">
        <v>2.9489488748328942E-2</v>
      </c>
      <c r="P48" s="618">
        <v>2.9516223924704151E-2</v>
      </c>
      <c r="Q48" s="618">
        <v>2.9534384343564219E-2</v>
      </c>
      <c r="R48" s="618">
        <v>2.9543784476335638E-2</v>
      </c>
      <c r="S48" s="618">
        <v>2.9484302680776526E-2</v>
      </c>
      <c r="T48" s="618">
        <v>2.9495025682782724E-2</v>
      </c>
      <c r="U48" s="618">
        <v>2.9502431125628923E-2</v>
      </c>
      <c r="V48" s="618">
        <v>2.9506569356886996E-2</v>
      </c>
      <c r="W48" s="13"/>
    </row>
    <row r="49" spans="1:36" s="7" customFormat="1" ht="12">
      <c r="A49" s="189" t="s">
        <v>432</v>
      </c>
      <c r="B49" s="618">
        <v>2.5652833125970685E-2</v>
      </c>
      <c r="C49" s="618">
        <v>2.5756256713310204E-2</v>
      </c>
      <c r="D49" s="618">
        <v>2.5848319581813738E-2</v>
      </c>
      <c r="E49" s="618">
        <v>2.5916326394940407E-2</v>
      </c>
      <c r="F49" s="618">
        <v>2.5957118394614752E-2</v>
      </c>
      <c r="G49" s="618">
        <v>2.5989196486429191E-2</v>
      </c>
      <c r="H49" s="618">
        <v>2.6025047923080417E-2</v>
      </c>
      <c r="I49" s="618">
        <v>2.6049338193238063E-2</v>
      </c>
      <c r="J49" s="618">
        <v>2.6103481121048384E-2</v>
      </c>
      <c r="K49" s="618">
        <v>2.6155537172907636E-2</v>
      </c>
      <c r="L49" s="618">
        <v>2.6202278282018657E-2</v>
      </c>
      <c r="M49" s="618">
        <v>2.624212239078734E-2</v>
      </c>
      <c r="N49" s="618">
        <v>2.6276186313140222E-2</v>
      </c>
      <c r="O49" s="618">
        <v>2.6306600572170529E-2</v>
      </c>
      <c r="P49" s="618">
        <v>2.6330450141491022E-2</v>
      </c>
      <c r="Q49" s="618">
        <v>2.6346650452362879E-2</v>
      </c>
      <c r="R49" s="618">
        <v>2.6355036000863006E-2</v>
      </c>
      <c r="S49" s="618">
        <v>2.6301974252304287E-2</v>
      </c>
      <c r="T49" s="618">
        <v>2.6311539888830542E-2</v>
      </c>
      <c r="U49" s="618">
        <v>2.6318146040218159E-2</v>
      </c>
      <c r="V49" s="618">
        <v>2.6321837619875933E-2</v>
      </c>
      <c r="W49" s="13"/>
    </row>
    <row r="50" spans="1:36" s="7" customFormat="1" ht="12">
      <c r="A50" s="189" t="s">
        <v>433</v>
      </c>
      <c r="B50" s="618">
        <v>0.11279174683079532</v>
      </c>
      <c r="C50" s="618">
        <v>0.11324648518356313</v>
      </c>
      <c r="D50" s="618">
        <v>0.11365127212096594</v>
      </c>
      <c r="E50" s="618">
        <v>0.11395028810923066</v>
      </c>
      <c r="F50" s="618">
        <v>0.11412964455213884</v>
      </c>
      <c r="G50" s="618">
        <v>0.11427068721955035</v>
      </c>
      <c r="H50" s="618">
        <v>0.11442832073107823</v>
      </c>
      <c r="I50" s="618">
        <v>0.11453512148827408</v>
      </c>
      <c r="J50" s="618">
        <v>0.11477318000509643</v>
      </c>
      <c r="K50" s="618">
        <v>0.11500206283427507</v>
      </c>
      <c r="L50" s="618">
        <v>0.11520757663930208</v>
      </c>
      <c r="M50" s="618">
        <v>0.11538276534484844</v>
      </c>
      <c r="N50" s="618">
        <v>0.11553253941803648</v>
      </c>
      <c r="O50" s="618">
        <v>0.11566626645659582</v>
      </c>
      <c r="P50" s="618">
        <v>0.11577112951681265</v>
      </c>
      <c r="Q50" s="618">
        <v>0.11584235990892823</v>
      </c>
      <c r="R50" s="618">
        <v>0.11587922993645382</v>
      </c>
      <c r="S50" s="618">
        <v>0.11564592520631176</v>
      </c>
      <c r="T50" s="618">
        <v>0.11568798390790021</v>
      </c>
      <c r="U50" s="618">
        <v>0.11571703018716223</v>
      </c>
      <c r="V50" s="618">
        <v>0.11573326152177234</v>
      </c>
      <c r="W50" s="13"/>
    </row>
    <row r="51" spans="1:36" s="7" customFormat="1" ht="12">
      <c r="A51" s="189" t="s">
        <v>434</v>
      </c>
      <c r="B51" s="618">
        <v>0.13052064842196417</v>
      </c>
      <c r="C51" s="618">
        <v>0.1310468637376524</v>
      </c>
      <c r="D51" s="618">
        <v>0.13151527614394146</v>
      </c>
      <c r="E51" s="618">
        <v>0.1318612922468341</v>
      </c>
      <c r="F51" s="618">
        <v>0.13206884040425509</v>
      </c>
      <c r="G51" s="618">
        <v>0.13223205252679923</v>
      </c>
      <c r="H51" s="618">
        <v>0.13241446328570444</v>
      </c>
      <c r="I51" s="618">
        <v>0.13253805126508092</v>
      </c>
      <c r="J51" s="618">
        <v>0.13281352844183425</v>
      </c>
      <c r="K51" s="618">
        <v>0.13307838767237587</v>
      </c>
      <c r="L51" s="618">
        <v>0.13331620467446584</v>
      </c>
      <c r="M51" s="618">
        <v>0.13351892999867257</v>
      </c>
      <c r="N51" s="618">
        <v>0.13369224595217605</v>
      </c>
      <c r="O51" s="618">
        <v>0.1338469925562028</v>
      </c>
      <c r="P51" s="618">
        <v>0.13396833826632415</v>
      </c>
      <c r="Q51" s="618">
        <v>0.13405076483766032</v>
      </c>
      <c r="R51" s="618">
        <v>0.13409343019248626</v>
      </c>
      <c r="S51" s="618">
        <v>0.13382345401502943</v>
      </c>
      <c r="T51" s="618">
        <v>0.13387212361327011</v>
      </c>
      <c r="U51" s="618">
        <v>0.13390573546263002</v>
      </c>
      <c r="V51" s="618">
        <v>0.13392451808084099</v>
      </c>
      <c r="W51" s="13"/>
    </row>
    <row r="52" spans="1:36" s="7" customFormat="1" ht="12">
      <c r="A52" s="189" t="s">
        <v>435</v>
      </c>
      <c r="B52" s="618">
        <v>5.839401970232333E-3</v>
      </c>
      <c r="C52" s="618">
        <v>5.8629444731875908E-3</v>
      </c>
      <c r="D52" s="618">
        <v>5.8839009146490415E-3</v>
      </c>
      <c r="E52" s="618">
        <v>5.8993814316200517E-3</v>
      </c>
      <c r="F52" s="618">
        <v>5.9086669901429007E-3</v>
      </c>
      <c r="G52" s="618">
        <v>5.9159689856621766E-3</v>
      </c>
      <c r="H52" s="618">
        <v>5.9241299146632256E-3</v>
      </c>
      <c r="I52" s="618">
        <v>5.9296591538984993E-3</v>
      </c>
      <c r="J52" s="618">
        <v>5.9419838089483793E-3</v>
      </c>
      <c r="K52" s="618">
        <v>5.9538334245560088E-3</v>
      </c>
      <c r="L52" s="618">
        <v>5.9644731898908345E-3</v>
      </c>
      <c r="M52" s="618">
        <v>5.9735429782492378E-3</v>
      </c>
      <c r="N52" s="618">
        <v>5.9812970120561261E-3</v>
      </c>
      <c r="O52" s="618">
        <v>5.9882202662336513E-3</v>
      </c>
      <c r="P52" s="618">
        <v>5.9936491879202117E-3</v>
      </c>
      <c r="Q52" s="618">
        <v>5.9973368947227688E-3</v>
      </c>
      <c r="R52" s="618">
        <v>5.9992457126764286E-3</v>
      </c>
      <c r="S52" s="618">
        <v>5.9871671684643248E-3</v>
      </c>
      <c r="T52" s="618">
        <v>5.9893446120435059E-3</v>
      </c>
      <c r="U52" s="618">
        <v>5.9908483825330686E-3</v>
      </c>
      <c r="V52" s="618">
        <v>5.991688703655536E-3</v>
      </c>
      <c r="W52" s="13"/>
    </row>
    <row r="53" spans="1:36" s="7" customFormat="1" ht="12">
      <c r="A53" s="12" t="s">
        <v>437</v>
      </c>
      <c r="B53" s="620">
        <v>1.1883494647713254E-3</v>
      </c>
      <c r="C53" s="620">
        <v>1.1931404897647878E-3</v>
      </c>
      <c r="D53" s="620">
        <v>1.1974052374429198E-3</v>
      </c>
      <c r="E53" s="620">
        <v>1.2005556052632311E-3</v>
      </c>
      <c r="F53" s="620">
        <v>1.2024452659779726E-3</v>
      </c>
      <c r="G53" s="620">
        <v>1.2039312610355706E-3</v>
      </c>
      <c r="H53" s="620">
        <v>1.2055920536406819E-3</v>
      </c>
      <c r="I53" s="620">
        <v>1.2067172833336067E-3</v>
      </c>
      <c r="J53" s="620">
        <v>1.2092254164107056E-3</v>
      </c>
      <c r="K53" s="620">
        <v>1.2116368764261073E-3</v>
      </c>
      <c r="L53" s="620">
        <v>1.2138021254542418E-3</v>
      </c>
      <c r="M53" s="620">
        <v>1.2156478757889921E-3</v>
      </c>
      <c r="N53" s="620">
        <v>1.2172258630505656E-3</v>
      </c>
      <c r="O53" s="620">
        <v>1.2186347822238438E-3</v>
      </c>
      <c r="P53" s="620">
        <v>1.2197395967602288E-3</v>
      </c>
      <c r="Q53" s="620">
        <v>1.2204900647751716E-3</v>
      </c>
      <c r="R53" s="620">
        <v>1.2208785194157566E-3</v>
      </c>
      <c r="S53" s="620">
        <v>1.2184204712075942E-3</v>
      </c>
      <c r="T53" s="620">
        <v>1.2188635925965787E-3</v>
      </c>
      <c r="U53" s="620">
        <v>1.2191696179165554E-3</v>
      </c>
      <c r="V53" s="620">
        <v>1.2193406277496185E-3</v>
      </c>
      <c r="W53" s="13"/>
    </row>
    <row r="54" spans="1:36" s="7" customFormat="1" ht="12">
      <c r="A54" s="13"/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</row>
    <row r="55" spans="1:36" s="7" customFormat="1" ht="12">
      <c r="A55" s="13"/>
      <c r="B55" s="197"/>
      <c r="C55" s="197"/>
      <c r="D55" s="197"/>
      <c r="E55" s="197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</row>
    <row r="56" spans="1:36" s="7" customFormat="1" ht="12.75">
      <c r="A56" s="84" t="s">
        <v>442</v>
      </c>
      <c r="B56" s="197"/>
      <c r="C56" s="197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</row>
    <row r="57" spans="1:36" s="7" customFormat="1"/>
    <row r="59" spans="1:36" s="7" customFormat="1">
      <c r="AI59" s="8"/>
      <c r="AJ59" s="9"/>
    </row>
    <row r="60" spans="1:36" s="7" customFormat="1">
      <c r="AI60" s="8"/>
      <c r="AJ60" s="9"/>
    </row>
    <row r="61" spans="1:36" s="7" customFormat="1">
      <c r="AI61" s="8"/>
      <c r="AJ61" s="9"/>
    </row>
    <row r="62" spans="1:36" s="7" customFormat="1">
      <c r="AI62" s="8"/>
      <c r="AJ62" s="9"/>
    </row>
    <row r="63" spans="1:36" s="7" customFormat="1">
      <c r="AI63" s="8"/>
      <c r="AJ63" s="9"/>
    </row>
    <row r="64" spans="1:36" s="7" customFormat="1">
      <c r="AI64" s="8"/>
      <c r="AJ64" s="9"/>
    </row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65"/>
  <sheetViews>
    <sheetView showGridLines="0" zoomScale="110" zoomScaleNormal="110" workbookViewId="0">
      <selection activeCell="A4" sqref="A4"/>
    </sheetView>
  </sheetViews>
  <sheetFormatPr baseColWidth="10" defaultColWidth="10.6640625" defaultRowHeight="11.25"/>
  <cols>
    <col min="1" max="1" width="15.6640625" style="7" customWidth="1"/>
    <col min="2" max="34" width="13.83203125" style="7" customWidth="1"/>
    <col min="35" max="35" width="13.83203125" style="8" customWidth="1"/>
    <col min="36" max="36" width="13.83203125" style="9" customWidth="1"/>
    <col min="37" max="37" width="13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7" ht="12.75">
      <c r="A1" s="1" t="s">
        <v>404</v>
      </c>
    </row>
    <row r="2" spans="1:37" ht="12.75">
      <c r="A2" s="38" t="s">
        <v>328</v>
      </c>
    </row>
    <row r="3" spans="1:37" ht="12.75">
      <c r="A3" s="1" t="s">
        <v>120</v>
      </c>
    </row>
    <row r="4" spans="1:37" s="10" customFormat="1"/>
    <row r="5" spans="1:37" s="10" customFormat="1" ht="12.75">
      <c r="A5" s="585" t="s">
        <v>212</v>
      </c>
    </row>
    <row r="6" spans="1:37" s="10" customFormat="1"/>
    <row r="7" spans="1:37" s="10" customFormat="1">
      <c r="A7" s="11"/>
      <c r="B7" s="130">
        <v>2018</v>
      </c>
      <c r="C7" s="130">
        <v>2019</v>
      </c>
      <c r="D7" s="130">
        <v>2020</v>
      </c>
      <c r="E7" s="130">
        <v>2021</v>
      </c>
      <c r="F7" s="130">
        <v>2022</v>
      </c>
      <c r="G7" s="130">
        <v>2023</v>
      </c>
      <c r="H7" s="130">
        <v>2024</v>
      </c>
      <c r="I7" s="130">
        <v>2025</v>
      </c>
      <c r="J7" s="130">
        <v>2026</v>
      </c>
      <c r="K7" s="130">
        <v>2027</v>
      </c>
      <c r="L7" s="130">
        <v>2028</v>
      </c>
      <c r="M7" s="130">
        <v>2029</v>
      </c>
      <c r="N7" s="130">
        <v>2030</v>
      </c>
      <c r="O7" s="130">
        <v>2031</v>
      </c>
      <c r="P7" s="130">
        <v>2032</v>
      </c>
      <c r="Q7" s="130">
        <v>2033</v>
      </c>
      <c r="R7" s="130">
        <v>2034</v>
      </c>
      <c r="S7" s="130">
        <v>2035</v>
      </c>
      <c r="T7" s="130">
        <v>2036</v>
      </c>
      <c r="U7" s="130">
        <v>2037</v>
      </c>
      <c r="V7" s="130">
        <v>2038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37" s="10" customFormat="1">
      <c r="A8" s="608" t="s">
        <v>418</v>
      </c>
      <c r="B8" s="609">
        <v>3128.286248387999</v>
      </c>
      <c r="C8" s="609">
        <v>3313.0050343056964</v>
      </c>
      <c r="D8" s="609">
        <v>3478.9864840101786</v>
      </c>
      <c r="E8" s="609">
        <v>3623.9210519260114</v>
      </c>
      <c r="F8" s="609">
        <v>3766.9115594200739</v>
      </c>
      <c r="G8" s="609">
        <v>3896.9438798349283</v>
      </c>
      <c r="H8" s="609">
        <v>4033.0234819665088</v>
      </c>
      <c r="I8" s="609">
        <v>4111.8412209727258</v>
      </c>
      <c r="J8" s="609">
        <v>4278.1487576706641</v>
      </c>
      <c r="K8" s="609">
        <v>4441.0224990906281</v>
      </c>
      <c r="L8" s="609">
        <v>4604.3718409232733</v>
      </c>
      <c r="M8" s="609">
        <v>4762.6833525855227</v>
      </c>
      <c r="N8" s="609">
        <v>4917.8138642956928</v>
      </c>
      <c r="O8" s="609">
        <v>5069.0832677824446</v>
      </c>
      <c r="P8" s="609">
        <v>5212.2849425724762</v>
      </c>
      <c r="Q8" s="609">
        <v>5347.5537286086546</v>
      </c>
      <c r="R8" s="609">
        <v>5471.7077782809938</v>
      </c>
      <c r="S8" s="609">
        <v>5500.3888638376784</v>
      </c>
      <c r="T8" s="609">
        <v>5615.7525675512516</v>
      </c>
      <c r="U8" s="609">
        <v>5726.5267764113114</v>
      </c>
      <c r="V8" s="609">
        <v>5832.6870643213633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1:37" s="10" customFormat="1">
      <c r="A9" s="608" t="s">
        <v>544</v>
      </c>
      <c r="B9" s="609">
        <v>2860.3017261696305</v>
      </c>
      <c r="C9" s="609">
        <v>3029.19658433314</v>
      </c>
      <c r="D9" s="609">
        <v>3180.9592394758752</v>
      </c>
      <c r="E9" s="609">
        <v>3313.4779931560815</v>
      </c>
      <c r="F9" s="609">
        <v>3444.2192242764413</v>
      </c>
      <c r="G9" s="609">
        <v>3563.1123309197692</v>
      </c>
      <c r="H9" s="609">
        <v>3687.5346791220813</v>
      </c>
      <c r="I9" s="609">
        <v>3759.6004995208509</v>
      </c>
      <c r="J9" s="609">
        <v>3911.6613074271772</v>
      </c>
      <c r="K9" s="609">
        <v>4060.5824759971224</v>
      </c>
      <c r="L9" s="609">
        <v>4209.9385026885257</v>
      </c>
      <c r="M9" s="609">
        <v>4354.6882647390394</v>
      </c>
      <c r="N9" s="609">
        <v>4496.5295270771094</v>
      </c>
      <c r="O9" s="609">
        <v>4634.8404428805343</v>
      </c>
      <c r="P9" s="609">
        <v>4765.7747516585041</v>
      </c>
      <c r="Q9" s="609">
        <v>4889.4557422953176</v>
      </c>
      <c r="R9" s="609">
        <v>5002.9741400352095</v>
      </c>
      <c r="S9" s="609">
        <v>5029.1982614909994</v>
      </c>
      <c r="T9" s="609">
        <v>5134.679337923596</v>
      </c>
      <c r="U9" s="609">
        <v>5235.964078404355</v>
      </c>
      <c r="V9" s="609">
        <v>5333.0301492974058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</row>
    <row r="10" spans="1:37" s="10" customFormat="1">
      <c r="A10" s="608" t="s">
        <v>419</v>
      </c>
      <c r="B10" s="609"/>
      <c r="C10" s="609"/>
      <c r="D10" s="609"/>
      <c r="E10" s="609"/>
      <c r="F10" s="609"/>
      <c r="G10" s="609"/>
      <c r="H10" s="609"/>
      <c r="I10" s="609"/>
      <c r="J10" s="609"/>
      <c r="K10" s="609"/>
      <c r="L10" s="609"/>
      <c r="M10" s="609"/>
      <c r="N10" s="609"/>
      <c r="O10" s="609"/>
      <c r="P10" s="609"/>
      <c r="Q10" s="609"/>
      <c r="R10" s="609"/>
      <c r="S10" s="609"/>
      <c r="T10" s="609"/>
      <c r="U10" s="609"/>
      <c r="V10" s="609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</row>
    <row r="11" spans="1:37" s="10" customFormat="1">
      <c r="A11" s="608" t="s">
        <v>420</v>
      </c>
      <c r="B11" s="609">
        <v>0</v>
      </c>
      <c r="C11" s="609">
        <v>0</v>
      </c>
      <c r="D11" s="609">
        <v>0</v>
      </c>
      <c r="E11" s="609">
        <v>0</v>
      </c>
      <c r="F11" s="609">
        <v>0</v>
      </c>
      <c r="G11" s="609">
        <v>0</v>
      </c>
      <c r="H11" s="609">
        <v>0</v>
      </c>
      <c r="I11" s="609">
        <v>0</v>
      </c>
      <c r="J11" s="609">
        <v>0</v>
      </c>
      <c r="K11" s="609">
        <v>0</v>
      </c>
      <c r="L11" s="609">
        <v>0</v>
      </c>
      <c r="M11" s="609">
        <v>0</v>
      </c>
      <c r="N11" s="609">
        <v>0</v>
      </c>
      <c r="O11" s="609">
        <v>0</v>
      </c>
      <c r="P11" s="609">
        <v>0</v>
      </c>
      <c r="Q11" s="609">
        <v>0</v>
      </c>
      <c r="R11" s="609">
        <v>0</v>
      </c>
      <c r="S11" s="609">
        <v>0</v>
      </c>
      <c r="T11" s="609">
        <v>0</v>
      </c>
      <c r="U11" s="609">
        <v>0</v>
      </c>
      <c r="V11" s="609">
        <v>0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</row>
    <row r="12" spans="1:37" s="10" customFormat="1">
      <c r="A12" s="608" t="s">
        <v>421</v>
      </c>
      <c r="B12" s="609">
        <v>0</v>
      </c>
      <c r="C12" s="609">
        <v>0</v>
      </c>
      <c r="D12" s="609">
        <v>0</v>
      </c>
      <c r="E12" s="609">
        <v>0</v>
      </c>
      <c r="F12" s="609">
        <v>0</v>
      </c>
      <c r="G12" s="609">
        <v>0</v>
      </c>
      <c r="H12" s="609">
        <v>0</v>
      </c>
      <c r="I12" s="609">
        <v>0</v>
      </c>
      <c r="J12" s="609">
        <v>0</v>
      </c>
      <c r="K12" s="609">
        <v>0</v>
      </c>
      <c r="L12" s="609">
        <v>0</v>
      </c>
      <c r="M12" s="609">
        <v>0</v>
      </c>
      <c r="N12" s="609">
        <v>0</v>
      </c>
      <c r="O12" s="609">
        <v>0</v>
      </c>
      <c r="P12" s="609">
        <v>0</v>
      </c>
      <c r="Q12" s="609">
        <v>0</v>
      </c>
      <c r="R12" s="609">
        <v>0</v>
      </c>
      <c r="S12" s="609">
        <v>0</v>
      </c>
      <c r="T12" s="609">
        <v>0</v>
      </c>
      <c r="U12" s="609">
        <v>0</v>
      </c>
      <c r="V12" s="609">
        <v>0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</row>
    <row r="13" spans="1:37" s="10" customFormat="1">
      <c r="A13" s="608" t="s">
        <v>422</v>
      </c>
      <c r="B13" s="609">
        <v>469.28534107751028</v>
      </c>
      <c r="C13" s="609">
        <v>496.99566282235673</v>
      </c>
      <c r="D13" s="609">
        <v>521.89513015123237</v>
      </c>
      <c r="E13" s="609">
        <v>543.63727992200586</v>
      </c>
      <c r="F13" s="609">
        <v>565.08779427783747</v>
      </c>
      <c r="G13" s="609">
        <v>584.59440492397948</v>
      </c>
      <c r="H13" s="609">
        <v>605.00818979833923</v>
      </c>
      <c r="I13" s="609">
        <v>616.83191902118472</v>
      </c>
      <c r="J13" s="609">
        <v>641.78030381917733</v>
      </c>
      <c r="K13" s="609">
        <v>666.21357278048947</v>
      </c>
      <c r="L13" s="609">
        <v>690.71818825045204</v>
      </c>
      <c r="M13" s="609">
        <v>714.46706090722955</v>
      </c>
      <c r="N13" s="609">
        <v>737.73874045284344</v>
      </c>
      <c r="O13" s="609">
        <v>760.43120142774683</v>
      </c>
      <c r="P13" s="609">
        <v>781.91339374033976</v>
      </c>
      <c r="Q13" s="609">
        <v>802.20554520980306</v>
      </c>
      <c r="R13" s="609">
        <v>820.83033556479734</v>
      </c>
      <c r="S13" s="609">
        <v>825.1328871694908</v>
      </c>
      <c r="T13" s="609">
        <v>842.43900647781379</v>
      </c>
      <c r="U13" s="609">
        <v>859.05663934765505</v>
      </c>
      <c r="V13" s="609">
        <v>874.98212153344514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</row>
    <row r="14" spans="1:37" s="10" customFormat="1">
      <c r="A14" s="189" t="s">
        <v>423</v>
      </c>
      <c r="B14" s="609">
        <v>45.45583455379591</v>
      </c>
      <c r="C14" s="609">
        <v>48.139906887643114</v>
      </c>
      <c r="D14" s="609">
        <v>50.55171473312209</v>
      </c>
      <c r="E14" s="609">
        <v>52.657699038011977</v>
      </c>
      <c r="F14" s="609">
        <v>54.7354350043938</v>
      </c>
      <c r="G14" s="609">
        <v>56.624880909949788</v>
      </c>
      <c r="H14" s="609">
        <v>58.602197366788396</v>
      </c>
      <c r="I14" s="609">
        <v>59.747465356895447</v>
      </c>
      <c r="J14" s="609">
        <v>62.164011437704481</v>
      </c>
      <c r="K14" s="609">
        <v>64.530662458517767</v>
      </c>
      <c r="L14" s="609">
        <v>66.904224232361955</v>
      </c>
      <c r="M14" s="609">
        <v>69.204583378136647</v>
      </c>
      <c r="N14" s="609">
        <v>71.458720728315797</v>
      </c>
      <c r="O14" s="609">
        <v>73.656753910697503</v>
      </c>
      <c r="P14" s="609">
        <v>75.737558261781558</v>
      </c>
      <c r="Q14" s="609">
        <v>77.703093085048366</v>
      </c>
      <c r="R14" s="609">
        <v>79.507124267935723</v>
      </c>
      <c r="S14" s="609">
        <v>79.923877268259687</v>
      </c>
      <c r="T14" s="609">
        <v>81.600179567072502</v>
      </c>
      <c r="U14" s="609">
        <v>83.209793813008346</v>
      </c>
      <c r="V14" s="609">
        <v>84.75236508055437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</row>
    <row r="15" spans="1:37" s="10" customFormat="1">
      <c r="A15" s="189" t="s">
        <v>424</v>
      </c>
      <c r="B15" s="609">
        <v>0</v>
      </c>
      <c r="C15" s="609">
        <v>0</v>
      </c>
      <c r="D15" s="609">
        <v>0</v>
      </c>
      <c r="E15" s="609">
        <v>0</v>
      </c>
      <c r="F15" s="609">
        <v>0</v>
      </c>
      <c r="G15" s="609">
        <v>0</v>
      </c>
      <c r="H15" s="609">
        <v>0</v>
      </c>
      <c r="I15" s="609">
        <v>0</v>
      </c>
      <c r="J15" s="609">
        <v>0</v>
      </c>
      <c r="K15" s="609">
        <v>0</v>
      </c>
      <c r="L15" s="609">
        <v>0</v>
      </c>
      <c r="M15" s="609">
        <v>0</v>
      </c>
      <c r="N15" s="609">
        <v>0</v>
      </c>
      <c r="O15" s="609">
        <v>0</v>
      </c>
      <c r="P15" s="609">
        <v>0</v>
      </c>
      <c r="Q15" s="609">
        <v>0</v>
      </c>
      <c r="R15" s="609">
        <v>0</v>
      </c>
      <c r="S15" s="609">
        <v>0</v>
      </c>
      <c r="T15" s="609">
        <v>0</v>
      </c>
      <c r="U15" s="609">
        <v>0</v>
      </c>
      <c r="V15" s="609">
        <v>0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</row>
    <row r="16" spans="1:37" s="10" customFormat="1">
      <c r="A16" s="189" t="s">
        <v>425</v>
      </c>
      <c r="B16" s="609">
        <v>11452.301251704077</v>
      </c>
      <c r="C16" s="609">
        <v>12128.535782437508</v>
      </c>
      <c r="D16" s="609">
        <v>12736.175049844644</v>
      </c>
      <c r="E16" s="609">
        <v>13266.764069443791</v>
      </c>
      <c r="F16" s="609">
        <v>13790.236104267935</v>
      </c>
      <c r="G16" s="609">
        <v>14266.269685471185</v>
      </c>
      <c r="H16" s="609">
        <v>14764.441679362712</v>
      </c>
      <c r="I16" s="609">
        <v>15052.984485041863</v>
      </c>
      <c r="J16" s="609">
        <v>15661.817519958364</v>
      </c>
      <c r="K16" s="609">
        <v>16258.079819706272</v>
      </c>
      <c r="L16" s="609">
        <v>16856.08323863861</v>
      </c>
      <c r="M16" s="609">
        <v>17435.643732536184</v>
      </c>
      <c r="N16" s="609">
        <v>18003.558946289839</v>
      </c>
      <c r="O16" s="609">
        <v>18557.339080632897</v>
      </c>
      <c r="P16" s="609">
        <v>19081.584174984186</v>
      </c>
      <c r="Q16" s="609">
        <v>19576.787863085578</v>
      </c>
      <c r="R16" s="609">
        <v>20031.301761613675</v>
      </c>
      <c r="S16" s="609">
        <v>20136.299963805148</v>
      </c>
      <c r="T16" s="609">
        <v>20558.633402479751</v>
      </c>
      <c r="U16" s="609">
        <v>20964.165220879782</v>
      </c>
      <c r="V16" s="609">
        <v>21352.805997835549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</row>
    <row r="17" spans="1:38" s="10" customFormat="1">
      <c r="A17" s="189" t="s">
        <v>426</v>
      </c>
      <c r="B17" s="609">
        <v>9414.8775670433952</v>
      </c>
      <c r="C17" s="609">
        <v>9970.806473691302</v>
      </c>
      <c r="D17" s="609">
        <v>10470.343569496818</v>
      </c>
      <c r="E17" s="609">
        <v>10906.538055491521</v>
      </c>
      <c r="F17" s="609">
        <v>11336.881705149448</v>
      </c>
      <c r="G17" s="609">
        <v>11728.226447688678</v>
      </c>
      <c r="H17" s="609">
        <v>12137.771064681765</v>
      </c>
      <c r="I17" s="609">
        <v>12374.980611358351</v>
      </c>
      <c r="J17" s="609">
        <v>12875.499097252823</v>
      </c>
      <c r="K17" s="609">
        <v>13365.683246847646</v>
      </c>
      <c r="L17" s="609">
        <v>13857.298761509694</v>
      </c>
      <c r="M17" s="609">
        <v>14333.752442985195</v>
      </c>
      <c r="N17" s="609">
        <v>14800.632599945466</v>
      </c>
      <c r="O17" s="609">
        <v>15255.892381303815</v>
      </c>
      <c r="P17" s="609">
        <v>15686.871559196648</v>
      </c>
      <c r="Q17" s="609">
        <v>16093.975947367475</v>
      </c>
      <c r="R17" s="609">
        <v>16467.629470193278</v>
      </c>
      <c r="S17" s="609">
        <v>16553.947948607853</v>
      </c>
      <c r="T17" s="609">
        <v>16901.146081995947</v>
      </c>
      <c r="U17" s="609">
        <v>17234.531690343323</v>
      </c>
      <c r="V17" s="609">
        <v>17554.031260969332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</row>
    <row r="18" spans="1:38" s="10" customFormat="1">
      <c r="A18" s="189" t="s">
        <v>427</v>
      </c>
      <c r="B18" s="609">
        <v>0</v>
      </c>
      <c r="C18" s="609">
        <v>0</v>
      </c>
      <c r="D18" s="609">
        <v>0</v>
      </c>
      <c r="E18" s="609">
        <v>0</v>
      </c>
      <c r="F18" s="609">
        <v>0</v>
      </c>
      <c r="G18" s="609">
        <v>0</v>
      </c>
      <c r="H18" s="609">
        <v>0</v>
      </c>
      <c r="I18" s="609">
        <v>0</v>
      </c>
      <c r="J18" s="609">
        <v>0</v>
      </c>
      <c r="K18" s="609">
        <v>0</v>
      </c>
      <c r="L18" s="609">
        <v>0</v>
      </c>
      <c r="M18" s="609">
        <v>0</v>
      </c>
      <c r="N18" s="609">
        <v>0</v>
      </c>
      <c r="O18" s="609">
        <v>0</v>
      </c>
      <c r="P18" s="609">
        <v>0</v>
      </c>
      <c r="Q18" s="609">
        <v>0</v>
      </c>
      <c r="R18" s="609">
        <v>0</v>
      </c>
      <c r="S18" s="609">
        <v>0</v>
      </c>
      <c r="T18" s="609">
        <v>0</v>
      </c>
      <c r="U18" s="609">
        <v>0</v>
      </c>
      <c r="V18" s="609">
        <v>0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8" s="10" customFormat="1">
      <c r="A19" s="189" t="s">
        <v>428</v>
      </c>
      <c r="B19" s="609">
        <v>0</v>
      </c>
      <c r="C19" s="609">
        <v>0</v>
      </c>
      <c r="D19" s="609">
        <v>0</v>
      </c>
      <c r="E19" s="609">
        <v>0</v>
      </c>
      <c r="F19" s="609">
        <v>0</v>
      </c>
      <c r="G19" s="609">
        <v>0</v>
      </c>
      <c r="H19" s="609">
        <v>0</v>
      </c>
      <c r="I19" s="609">
        <v>0</v>
      </c>
      <c r="J19" s="609">
        <v>0</v>
      </c>
      <c r="K19" s="609">
        <v>0</v>
      </c>
      <c r="L19" s="609">
        <v>0</v>
      </c>
      <c r="M19" s="609">
        <v>0</v>
      </c>
      <c r="N19" s="609">
        <v>0</v>
      </c>
      <c r="O19" s="609">
        <v>0</v>
      </c>
      <c r="P19" s="609">
        <v>0</v>
      </c>
      <c r="Q19" s="609">
        <v>0</v>
      </c>
      <c r="R19" s="609">
        <v>0</v>
      </c>
      <c r="S19" s="609">
        <v>0</v>
      </c>
      <c r="T19" s="609">
        <v>0</v>
      </c>
      <c r="U19" s="609">
        <v>0</v>
      </c>
      <c r="V19" s="609">
        <v>0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</row>
    <row r="20" spans="1:38" s="10" customFormat="1">
      <c r="A20" s="189" t="s">
        <v>429</v>
      </c>
      <c r="B20" s="609">
        <v>2.0022853426978391</v>
      </c>
      <c r="C20" s="609">
        <v>2.1205161208929399</v>
      </c>
      <c r="D20" s="609">
        <v>2.2267539129345986</v>
      </c>
      <c r="E20" s="609">
        <v>2.3195204751817893</v>
      </c>
      <c r="F20" s="609">
        <v>2.4110427255665874</v>
      </c>
      <c r="G20" s="609">
        <v>2.4942709817333033</v>
      </c>
      <c r="H20" s="609">
        <v>2.5813698503002769</v>
      </c>
      <c r="I20" s="609">
        <v>2.6318177924085333</v>
      </c>
      <c r="J20" s="609">
        <v>2.7382642991123416</v>
      </c>
      <c r="K20" s="609">
        <v>2.8425129769063258</v>
      </c>
      <c r="L20" s="609">
        <v>2.9470660666561477</v>
      </c>
      <c r="M20" s="609">
        <v>3.0483946517704421</v>
      </c>
      <c r="N20" s="609">
        <v>3.1476872117024337</v>
      </c>
      <c r="O20" s="609">
        <v>3.2445084375593205</v>
      </c>
      <c r="P20" s="609">
        <v>3.3361658473087052</v>
      </c>
      <c r="Q20" s="609">
        <v>3.4227457463650448</v>
      </c>
      <c r="R20" s="609">
        <v>3.5022115669956229</v>
      </c>
      <c r="S20" s="609">
        <v>3.5205691317013481</v>
      </c>
      <c r="T20" s="609">
        <v>3.5944086191024938</v>
      </c>
      <c r="U20" s="609">
        <v>3.6653105625751357</v>
      </c>
      <c r="V20" s="609">
        <v>3.7332593279953117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1:38" s="10" customFormat="1">
      <c r="A21" s="189" t="s">
        <v>430</v>
      </c>
      <c r="B21" s="609">
        <v>22.53125326910207</v>
      </c>
      <c r="C21" s="609">
        <v>23.861676836068593</v>
      </c>
      <c r="D21" s="609">
        <v>25.057146107204353</v>
      </c>
      <c r="E21" s="609">
        <v>26.101026749150797</v>
      </c>
      <c r="F21" s="609">
        <v>27.130905437869366</v>
      </c>
      <c r="G21" s="609">
        <v>28.067453730387619</v>
      </c>
      <c r="H21" s="609">
        <v>29.047557127883678</v>
      </c>
      <c r="I21" s="609">
        <v>29.615236137616936</v>
      </c>
      <c r="J21" s="609">
        <v>30.813054026511409</v>
      </c>
      <c r="K21" s="609">
        <v>31.986140255660189</v>
      </c>
      <c r="L21" s="609">
        <v>33.162651962051825</v>
      </c>
      <c r="M21" s="609">
        <v>34.302879064515544</v>
      </c>
      <c r="N21" s="609">
        <v>35.420195247108609</v>
      </c>
      <c r="O21" s="609">
        <v>36.509702079669815</v>
      </c>
      <c r="P21" s="609">
        <v>37.541101685417665</v>
      </c>
      <c r="Q21" s="609">
        <v>38.51536523919431</v>
      </c>
      <c r="R21" s="609">
        <v>39.409575715934928</v>
      </c>
      <c r="S21" s="609">
        <v>39.616149140295775</v>
      </c>
      <c r="T21" s="609">
        <v>40.447047792160376</v>
      </c>
      <c r="U21" s="609">
        <v>41.244890942478399</v>
      </c>
      <c r="V21" s="609">
        <v>42.00950266407348</v>
      </c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</row>
    <row r="22" spans="1:38" s="10" customFormat="1">
      <c r="A22" s="189" t="s">
        <v>431</v>
      </c>
      <c r="B22" s="609">
        <v>1.466362546066672</v>
      </c>
      <c r="C22" s="609">
        <v>1.5529481995899694</v>
      </c>
      <c r="D22" s="609">
        <v>1.6307508563365893</v>
      </c>
      <c r="E22" s="609">
        <v>1.6986879327891193</v>
      </c>
      <c r="F22" s="609">
        <v>1.7657137443625981</v>
      </c>
      <c r="G22" s="609">
        <v>1.8266654953517338</v>
      </c>
      <c r="H22" s="609">
        <v>1.8904518678271516</v>
      </c>
      <c r="I22" s="609">
        <v>1.9273971379423562</v>
      </c>
      <c r="J22" s="609">
        <v>2.0053526457121866</v>
      </c>
      <c r="K22" s="609">
        <v>2.0816985856910022</v>
      </c>
      <c r="L22" s="609">
        <v>2.1582674600743683</v>
      </c>
      <c r="M22" s="609">
        <v>2.2324748864031907</v>
      </c>
      <c r="N22" s="609">
        <v>2.3051912410018689</v>
      </c>
      <c r="O22" s="609">
        <v>2.3760977278213282</v>
      </c>
      <c r="P22" s="609">
        <v>2.4432225226045192</v>
      </c>
      <c r="Q22" s="609">
        <v>2.5066288306422089</v>
      </c>
      <c r="R22" s="609">
        <v>2.564825182870472</v>
      </c>
      <c r="S22" s="609">
        <v>2.5782692433884402</v>
      </c>
      <c r="T22" s="609">
        <v>2.6323451817359258</v>
      </c>
      <c r="U22" s="609">
        <v>2.6842698261083076</v>
      </c>
      <c r="V22" s="609">
        <v>2.7340317269417658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</row>
    <row r="23" spans="1:38" s="10" customFormat="1">
      <c r="A23" s="189" t="s">
        <v>432</v>
      </c>
      <c r="B23" s="609">
        <v>7.5299361421955764</v>
      </c>
      <c r="C23" s="609">
        <v>7.9745631845389351</v>
      </c>
      <c r="D23" s="609">
        <v>8.3740885533276241</v>
      </c>
      <c r="E23" s="609">
        <v>8.7229530607764865</v>
      </c>
      <c r="F23" s="609">
        <v>9.0671381208633814</v>
      </c>
      <c r="G23" s="609">
        <v>9.3801321985792274</v>
      </c>
      <c r="H23" s="609">
        <v>9.7076823755600561</v>
      </c>
      <c r="I23" s="609">
        <v>9.8974004814063097</v>
      </c>
      <c r="J23" s="609">
        <v>10.297710757343053</v>
      </c>
      <c r="K23" s="609">
        <v>10.689755722142801</v>
      </c>
      <c r="L23" s="609">
        <v>11.082945480114377</v>
      </c>
      <c r="M23" s="609">
        <v>11.464008937464376</v>
      </c>
      <c r="N23" s="609">
        <v>11.837415574240548</v>
      </c>
      <c r="O23" s="609">
        <v>12.201528336974523</v>
      </c>
      <c r="P23" s="609">
        <v>12.546221686945307</v>
      </c>
      <c r="Q23" s="609">
        <v>12.871820190410137</v>
      </c>
      <c r="R23" s="609">
        <v>13.170664986441647</v>
      </c>
      <c r="S23" s="609">
        <v>13.239701745095678</v>
      </c>
      <c r="T23" s="609">
        <v>13.51738775370119</v>
      </c>
      <c r="U23" s="609">
        <v>13.784026626454063</v>
      </c>
      <c r="V23" s="609">
        <v>14.03955956855989</v>
      </c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</row>
    <row r="24" spans="1:38" s="10" customFormat="1">
      <c r="A24" s="189" t="s">
        <v>433</v>
      </c>
      <c r="B24" s="609">
        <v>762.87041509779488</v>
      </c>
      <c r="C24" s="609">
        <v>807.91632384799584</v>
      </c>
      <c r="D24" s="609">
        <v>848.39290667344562</v>
      </c>
      <c r="E24" s="609">
        <v>883.73695296874405</v>
      </c>
      <c r="F24" s="609">
        <v>918.60691663119667</v>
      </c>
      <c r="G24" s="609">
        <v>950.31686974118645</v>
      </c>
      <c r="H24" s="609">
        <v>983.50152559483649</v>
      </c>
      <c r="I24" s="609">
        <v>1002.7221839676839</v>
      </c>
      <c r="J24" s="609">
        <v>1043.2782870480924</v>
      </c>
      <c r="K24" s="609">
        <v>1082.9970176436718</v>
      </c>
      <c r="L24" s="609">
        <v>1122.8317291487442</v>
      </c>
      <c r="M24" s="609">
        <v>1161.4379048715616</v>
      </c>
      <c r="N24" s="609">
        <v>1199.2683553054544</v>
      </c>
      <c r="O24" s="609">
        <v>1236.1572278275898</v>
      </c>
      <c r="P24" s="609">
        <v>1271.0786871876674</v>
      </c>
      <c r="Q24" s="609">
        <v>1304.0656157356443</v>
      </c>
      <c r="R24" s="609">
        <v>1334.34208147097</v>
      </c>
      <c r="S24" s="609">
        <v>1341.3363108690496</v>
      </c>
      <c r="T24" s="609">
        <v>1369.4691444882692</v>
      </c>
      <c r="U24" s="609">
        <v>1396.482774311547</v>
      </c>
      <c r="V24" s="609">
        <v>1422.3712437400002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</row>
    <row r="25" spans="1:38" s="10" customFormat="1">
      <c r="A25" s="189" t="s">
        <v>434</v>
      </c>
      <c r="B25" s="609">
        <v>1785.0023663008328</v>
      </c>
      <c r="C25" s="609">
        <v>1890.4030373977355</v>
      </c>
      <c r="D25" s="609">
        <v>1985.1121710766674</v>
      </c>
      <c r="E25" s="609">
        <v>2067.8119389837325</v>
      </c>
      <c r="F25" s="609">
        <v>2149.4024246264648</v>
      </c>
      <c r="G25" s="609">
        <v>2223.5989594722478</v>
      </c>
      <c r="H25" s="609">
        <v>2301.2460775821437</v>
      </c>
      <c r="I25" s="609">
        <v>2346.2195357191913</v>
      </c>
      <c r="J25" s="609">
        <v>2441.1147348693498</v>
      </c>
      <c r="K25" s="609">
        <v>2534.0506079828538</v>
      </c>
      <c r="L25" s="609">
        <v>2627.2578590313169</v>
      </c>
      <c r="M25" s="609">
        <v>2717.5905205885492</v>
      </c>
      <c r="N25" s="609">
        <v>2806.1081013025278</v>
      </c>
      <c r="O25" s="609">
        <v>2892.4225309081644</v>
      </c>
      <c r="P25" s="609">
        <v>2974.1335087607081</v>
      </c>
      <c r="Q25" s="609">
        <v>3051.317974627807</v>
      </c>
      <c r="R25" s="609">
        <v>3122.1603639920013</v>
      </c>
      <c r="S25" s="609">
        <v>3138.5258118832035</v>
      </c>
      <c r="T25" s="609">
        <v>3204.3524235687769</v>
      </c>
      <c r="U25" s="609">
        <v>3267.5602662149545</v>
      </c>
      <c r="V25" s="609">
        <v>3328.1354022736409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1:38" s="10" customFormat="1">
      <c r="A26" s="189" t="s">
        <v>435</v>
      </c>
      <c r="B26" s="609">
        <v>0.34860610246159512</v>
      </c>
      <c r="C26" s="609">
        <v>0.36919056657301985</v>
      </c>
      <c r="D26" s="609">
        <v>0.38768700253447358</v>
      </c>
      <c r="E26" s="609">
        <v>0.40383804205623386</v>
      </c>
      <c r="F26" s="609">
        <v>0.41977244177179601</v>
      </c>
      <c r="G26" s="609">
        <v>0.43426282302677804</v>
      </c>
      <c r="H26" s="609">
        <v>0.44942709379901308</v>
      </c>
      <c r="I26" s="609">
        <v>0.4582102877327367</v>
      </c>
      <c r="J26" s="609">
        <v>0.47674306177415687</v>
      </c>
      <c r="K26" s="609">
        <v>0.49489318477489236</v>
      </c>
      <c r="L26" s="609">
        <v>0.51309630714749765</v>
      </c>
      <c r="M26" s="609">
        <v>0.53073803001854847</v>
      </c>
      <c r="N26" s="609">
        <v>0.54802527254247746</v>
      </c>
      <c r="O26" s="609">
        <v>0.56488224565303613</v>
      </c>
      <c r="P26" s="609">
        <v>0.58084017716913383</v>
      </c>
      <c r="Q26" s="609">
        <v>0.59591409321792332</v>
      </c>
      <c r="R26" s="609">
        <v>0.60974941899202728</v>
      </c>
      <c r="S26" s="609">
        <v>0.61294554641017374</v>
      </c>
      <c r="T26" s="609">
        <v>0.6258013044591203</v>
      </c>
      <c r="U26" s="609">
        <v>0.63814562404428343</v>
      </c>
      <c r="V26" s="609">
        <v>0.6499757832004649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</row>
    <row r="27" spans="1:38" s="10" customFormat="1">
      <c r="A27" s="189" t="s">
        <v>436</v>
      </c>
      <c r="B27" s="609">
        <v>54.23083757966095</v>
      </c>
      <c r="C27" s="609">
        <v>57.433055561527794</v>
      </c>
      <c r="D27" s="609">
        <v>60.310449868010714</v>
      </c>
      <c r="E27" s="609">
        <v>62.822983053352075</v>
      </c>
      <c r="F27" s="609">
        <v>65.301814711209374</v>
      </c>
      <c r="G27" s="609">
        <v>67.55600793031077</v>
      </c>
      <c r="H27" s="609">
        <v>69.915034635397419</v>
      </c>
      <c r="I27" s="609">
        <v>71.281390417143683</v>
      </c>
      <c r="J27" s="609">
        <v>74.164437649661764</v>
      </c>
      <c r="K27" s="609">
        <v>76.987957850694926</v>
      </c>
      <c r="L27" s="609">
        <v>79.819722888256791</v>
      </c>
      <c r="M27" s="609">
        <v>82.564153926295617</v>
      </c>
      <c r="N27" s="609">
        <v>85.253440301076395</v>
      </c>
      <c r="O27" s="609">
        <v>87.875791901889613</v>
      </c>
      <c r="P27" s="609">
        <v>90.358284279521428</v>
      </c>
      <c r="Q27" s="609">
        <v>92.70325497039282</v>
      </c>
      <c r="R27" s="609">
        <v>94.85554461655525</v>
      </c>
      <c r="S27" s="609">
        <v>95.352749529703601</v>
      </c>
      <c r="T27" s="609">
        <v>97.352652921505651</v>
      </c>
      <c r="U27" s="609">
        <v>99.272994492485921</v>
      </c>
      <c r="V27" s="609">
        <v>101.11335080068078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</row>
    <row r="28" spans="1:38" s="10" customFormat="1">
      <c r="A28" s="12" t="s">
        <v>437</v>
      </c>
      <c r="B28" s="611">
        <v>87.308777098315659</v>
      </c>
      <c r="C28" s="611">
        <v>92.464178498641544</v>
      </c>
      <c r="D28" s="611">
        <v>97.096630980306699</v>
      </c>
      <c r="E28" s="611">
        <v>101.141676375537</v>
      </c>
      <c r="F28" s="611">
        <v>105.13246409594056</v>
      </c>
      <c r="G28" s="611">
        <v>108.76159582406405</v>
      </c>
      <c r="H28" s="611">
        <v>112.55950391391863</v>
      </c>
      <c r="I28" s="611">
        <v>114.75926437696226</v>
      </c>
      <c r="J28" s="611">
        <v>119.40081777023387</v>
      </c>
      <c r="K28" s="611">
        <v>123.94653579464166</v>
      </c>
      <c r="L28" s="611">
        <v>128.50552756931449</v>
      </c>
      <c r="M28" s="611">
        <v>132.92391622890059</v>
      </c>
      <c r="N28" s="611">
        <v>137.2535249004313</v>
      </c>
      <c r="O28" s="611">
        <v>141.47537212992495</v>
      </c>
      <c r="P28" s="611">
        <v>145.47205341533834</v>
      </c>
      <c r="Q28" s="611">
        <v>149.24733206654176</v>
      </c>
      <c r="R28" s="611">
        <v>152.7124044378061</v>
      </c>
      <c r="S28" s="611">
        <v>153.51287802205584</v>
      </c>
      <c r="T28" s="611">
        <v>156.73261659232085</v>
      </c>
      <c r="U28" s="611">
        <v>159.82426484368821</v>
      </c>
      <c r="V28" s="611">
        <v>162.78714105701678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1:38" s="10" customFormat="1" ht="12">
      <c r="A29" s="13"/>
      <c r="B29" s="131">
        <v>30093.798808415533</v>
      </c>
      <c r="C29" s="131">
        <v>31870.774934691213</v>
      </c>
      <c r="D29" s="131">
        <v>33467.499772742638</v>
      </c>
      <c r="E29" s="131">
        <v>34861.755726618743</v>
      </c>
      <c r="F29" s="131">
        <v>36237.310014931383</v>
      </c>
      <c r="G29" s="131">
        <v>37488.207847945385</v>
      </c>
      <c r="H29" s="131">
        <v>38797.279922339862</v>
      </c>
      <c r="I29" s="131">
        <v>39555.498637589953</v>
      </c>
      <c r="J29" s="131">
        <v>41155.360399693709</v>
      </c>
      <c r="K29" s="131">
        <v>42722.189396877722</v>
      </c>
      <c r="L29" s="131">
        <v>44293.593622156593</v>
      </c>
      <c r="M29" s="131">
        <v>45816.534428316801</v>
      </c>
      <c r="N29" s="131">
        <v>47308.874335145352</v>
      </c>
      <c r="O29" s="131">
        <v>48764.070769533384</v>
      </c>
      <c r="P29" s="131">
        <v>50141.656465976623</v>
      </c>
      <c r="Q29" s="131">
        <v>51442.928571152093</v>
      </c>
      <c r="R29" s="131">
        <v>52637.278031344453</v>
      </c>
      <c r="S29" s="131">
        <v>52913.187187290328</v>
      </c>
      <c r="T29" s="131">
        <v>54022.974404217472</v>
      </c>
      <c r="U29" s="131">
        <v>55088.611142643764</v>
      </c>
      <c r="V29" s="131">
        <v>56109.862425979751</v>
      </c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1:38" s="10" customFormat="1"/>
    <row r="31" spans="1:38" s="10" customFormat="1" ht="12">
      <c r="A31" s="613"/>
      <c r="U31" s="13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7"/>
      <c r="AL31" s="17"/>
    </row>
    <row r="32" spans="1:38" s="7" customFormat="1" ht="14.25">
      <c r="C32" s="18"/>
      <c r="D32" s="18"/>
      <c r="E32" s="18"/>
      <c r="F32" s="18"/>
      <c r="U32" s="13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7"/>
      <c r="AL32" s="17"/>
    </row>
    <row r="33" spans="1:38" s="7" customFormat="1">
      <c r="A33" s="11"/>
      <c r="B33" s="130">
        <v>2018</v>
      </c>
      <c r="C33" s="130">
        <v>2019</v>
      </c>
      <c r="D33" s="130">
        <v>2020</v>
      </c>
      <c r="E33" s="130">
        <v>2021</v>
      </c>
      <c r="F33" s="130">
        <v>2022</v>
      </c>
      <c r="G33" s="130">
        <v>2023</v>
      </c>
      <c r="H33" s="130">
        <v>2024</v>
      </c>
      <c r="I33" s="130">
        <v>2025</v>
      </c>
      <c r="J33" s="130">
        <v>2026</v>
      </c>
      <c r="K33" s="130">
        <v>2027</v>
      </c>
      <c r="L33" s="130">
        <v>2028</v>
      </c>
      <c r="M33" s="130">
        <v>2029</v>
      </c>
      <c r="N33" s="130">
        <v>2030</v>
      </c>
      <c r="O33" s="130">
        <v>2031</v>
      </c>
      <c r="P33" s="130">
        <v>2032</v>
      </c>
      <c r="Q33" s="130">
        <v>2033</v>
      </c>
      <c r="R33" s="130">
        <v>2034</v>
      </c>
      <c r="S33" s="130">
        <v>2035</v>
      </c>
      <c r="T33" s="130">
        <v>2036</v>
      </c>
      <c r="U33" s="130">
        <v>2037</v>
      </c>
      <c r="V33" s="130">
        <v>2038</v>
      </c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7"/>
      <c r="AL33" s="17"/>
    </row>
    <row r="34" spans="1:38" s="7" customFormat="1">
      <c r="A34" s="608" t="s">
        <v>418</v>
      </c>
      <c r="B34" s="618">
        <v>0.10395119168249355</v>
      </c>
      <c r="C34" s="618">
        <v>0.10395119168249353</v>
      </c>
      <c r="D34" s="618">
        <v>0.10395119168249353</v>
      </c>
      <c r="E34" s="618">
        <v>0.10395119168249353</v>
      </c>
      <c r="F34" s="618">
        <v>0.1039511916824935</v>
      </c>
      <c r="G34" s="618">
        <v>0.10395119168249352</v>
      </c>
      <c r="H34" s="618">
        <v>0.10395119168249353</v>
      </c>
      <c r="I34" s="618">
        <v>0.10395119168249355</v>
      </c>
      <c r="J34" s="618">
        <v>0.10395119168249352</v>
      </c>
      <c r="K34" s="618">
        <v>0.10395119168249352</v>
      </c>
      <c r="L34" s="618">
        <v>0.10395119168249353</v>
      </c>
      <c r="M34" s="618">
        <v>0.1039511916824935</v>
      </c>
      <c r="N34" s="618">
        <v>0.10395119168249352</v>
      </c>
      <c r="O34" s="618">
        <v>0.10395119168249353</v>
      </c>
      <c r="P34" s="618">
        <v>0.10395119168249352</v>
      </c>
      <c r="Q34" s="618">
        <v>0.10395119168249353</v>
      </c>
      <c r="R34" s="618">
        <v>0.10395119168249355</v>
      </c>
      <c r="S34" s="618">
        <v>0.10395119168249355</v>
      </c>
      <c r="T34" s="618">
        <v>0.10395119168249352</v>
      </c>
      <c r="U34" s="618">
        <v>0.10395119168249355</v>
      </c>
      <c r="V34" s="618">
        <v>0.10395119168249355</v>
      </c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7"/>
      <c r="AL34" s="17"/>
    </row>
    <row r="35" spans="1:38" s="7" customFormat="1">
      <c r="A35" s="608" t="s">
        <v>544</v>
      </c>
      <c r="B35" s="618">
        <v>9.5046216809616141E-2</v>
      </c>
      <c r="C35" s="618">
        <v>9.5046216809616113E-2</v>
      </c>
      <c r="D35" s="618">
        <v>9.5046216809616127E-2</v>
      </c>
      <c r="E35" s="618">
        <v>9.5046216809616127E-2</v>
      </c>
      <c r="F35" s="618">
        <v>9.5046216809616113E-2</v>
      </c>
      <c r="G35" s="618">
        <v>9.5046216809616113E-2</v>
      </c>
      <c r="H35" s="618">
        <v>9.5046216809616127E-2</v>
      </c>
      <c r="I35" s="618">
        <v>9.5046216809616155E-2</v>
      </c>
      <c r="J35" s="618">
        <v>9.5046216809616099E-2</v>
      </c>
      <c r="K35" s="618">
        <v>9.5046216809616113E-2</v>
      </c>
      <c r="L35" s="618">
        <v>9.5046216809616127E-2</v>
      </c>
      <c r="M35" s="618">
        <v>9.5046216809616099E-2</v>
      </c>
      <c r="N35" s="618">
        <v>9.5046216809616127E-2</v>
      </c>
      <c r="O35" s="618">
        <v>9.5046216809616127E-2</v>
      </c>
      <c r="P35" s="618">
        <v>9.5046216809616127E-2</v>
      </c>
      <c r="Q35" s="618">
        <v>9.5046216809616127E-2</v>
      </c>
      <c r="R35" s="618">
        <v>9.5046216809616141E-2</v>
      </c>
      <c r="S35" s="618">
        <v>9.5046216809616141E-2</v>
      </c>
      <c r="T35" s="618">
        <v>9.5046216809616113E-2</v>
      </c>
      <c r="U35" s="618">
        <v>9.5046216809616141E-2</v>
      </c>
      <c r="V35" s="618">
        <v>9.5046216809616141E-2</v>
      </c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7"/>
      <c r="AL35" s="17"/>
    </row>
    <row r="36" spans="1:38" s="7" customFormat="1">
      <c r="A36" s="608" t="s">
        <v>419</v>
      </c>
      <c r="B36" s="618">
        <v>0</v>
      </c>
      <c r="C36" s="618">
        <v>0</v>
      </c>
      <c r="D36" s="618">
        <v>0</v>
      </c>
      <c r="E36" s="618">
        <v>0</v>
      </c>
      <c r="F36" s="618">
        <v>0</v>
      </c>
      <c r="G36" s="618">
        <v>0</v>
      </c>
      <c r="H36" s="618">
        <v>0</v>
      </c>
      <c r="I36" s="618">
        <v>0</v>
      </c>
      <c r="J36" s="618">
        <v>0</v>
      </c>
      <c r="K36" s="618">
        <v>0</v>
      </c>
      <c r="L36" s="618">
        <v>0</v>
      </c>
      <c r="M36" s="618">
        <v>0</v>
      </c>
      <c r="N36" s="618">
        <v>0</v>
      </c>
      <c r="O36" s="618">
        <v>0</v>
      </c>
      <c r="P36" s="618">
        <v>0</v>
      </c>
      <c r="Q36" s="618">
        <v>0</v>
      </c>
      <c r="R36" s="618">
        <v>0</v>
      </c>
      <c r="S36" s="618">
        <v>0</v>
      </c>
      <c r="T36" s="618">
        <v>0</v>
      </c>
      <c r="U36" s="618">
        <v>0</v>
      </c>
      <c r="V36" s="618">
        <v>0</v>
      </c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7"/>
      <c r="AL36" s="17"/>
    </row>
    <row r="37" spans="1:38" s="7" customFormat="1">
      <c r="A37" s="608" t="s">
        <v>420</v>
      </c>
      <c r="B37" s="618">
        <v>0</v>
      </c>
      <c r="C37" s="618">
        <v>0</v>
      </c>
      <c r="D37" s="618">
        <v>0</v>
      </c>
      <c r="E37" s="618">
        <v>0</v>
      </c>
      <c r="F37" s="618">
        <v>0</v>
      </c>
      <c r="G37" s="618">
        <v>0</v>
      </c>
      <c r="H37" s="618">
        <v>0</v>
      </c>
      <c r="I37" s="618">
        <v>0</v>
      </c>
      <c r="J37" s="618">
        <v>0</v>
      </c>
      <c r="K37" s="618">
        <v>0</v>
      </c>
      <c r="L37" s="618">
        <v>0</v>
      </c>
      <c r="M37" s="618">
        <v>0</v>
      </c>
      <c r="N37" s="618">
        <v>0</v>
      </c>
      <c r="O37" s="618">
        <v>0</v>
      </c>
      <c r="P37" s="618">
        <v>0</v>
      </c>
      <c r="Q37" s="618">
        <v>0</v>
      </c>
      <c r="R37" s="618">
        <v>0</v>
      </c>
      <c r="S37" s="618">
        <v>0</v>
      </c>
      <c r="T37" s="618">
        <v>0</v>
      </c>
      <c r="U37" s="618">
        <v>0</v>
      </c>
      <c r="V37" s="618">
        <v>0</v>
      </c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7"/>
      <c r="AL37" s="17"/>
    </row>
    <row r="38" spans="1:38" s="7" customFormat="1">
      <c r="A38" s="608" t="s">
        <v>421</v>
      </c>
      <c r="B38" s="618">
        <v>0</v>
      </c>
      <c r="C38" s="618">
        <v>0</v>
      </c>
      <c r="D38" s="618">
        <v>0</v>
      </c>
      <c r="E38" s="618">
        <v>0</v>
      </c>
      <c r="F38" s="618">
        <v>0</v>
      </c>
      <c r="G38" s="618">
        <v>0</v>
      </c>
      <c r="H38" s="618">
        <v>0</v>
      </c>
      <c r="I38" s="618">
        <v>0</v>
      </c>
      <c r="J38" s="618">
        <v>0</v>
      </c>
      <c r="K38" s="618">
        <v>0</v>
      </c>
      <c r="L38" s="618">
        <v>0</v>
      </c>
      <c r="M38" s="618">
        <v>0</v>
      </c>
      <c r="N38" s="618">
        <v>0</v>
      </c>
      <c r="O38" s="618">
        <v>0</v>
      </c>
      <c r="P38" s="618">
        <v>0</v>
      </c>
      <c r="Q38" s="618">
        <v>0</v>
      </c>
      <c r="R38" s="618">
        <v>0</v>
      </c>
      <c r="S38" s="618">
        <v>0</v>
      </c>
      <c r="T38" s="618">
        <v>0</v>
      </c>
      <c r="U38" s="618">
        <v>0</v>
      </c>
      <c r="V38" s="618">
        <v>0</v>
      </c>
      <c r="AJ38" s="16"/>
    </row>
    <row r="39" spans="1:38" s="7" customFormat="1">
      <c r="A39" s="608" t="s">
        <v>422</v>
      </c>
      <c r="B39" s="618">
        <v>1.5594087807428211E-2</v>
      </c>
      <c r="C39" s="618">
        <v>1.5594087807428205E-2</v>
      </c>
      <c r="D39" s="618">
        <v>1.5594087807428211E-2</v>
      </c>
      <c r="E39" s="618">
        <v>1.5594087807428209E-2</v>
      </c>
      <c r="F39" s="618">
        <v>1.5594087807428205E-2</v>
      </c>
      <c r="G39" s="618">
        <v>1.5594087807428205E-2</v>
      </c>
      <c r="H39" s="618">
        <v>1.5594087807428207E-2</v>
      </c>
      <c r="I39" s="618">
        <v>1.5594087807428211E-2</v>
      </c>
      <c r="J39" s="618">
        <v>1.5594087807428207E-2</v>
      </c>
      <c r="K39" s="618">
        <v>1.5594087807428205E-2</v>
      </c>
      <c r="L39" s="618">
        <v>1.5594087807428209E-2</v>
      </c>
      <c r="M39" s="618">
        <v>1.5594087807428204E-2</v>
      </c>
      <c r="N39" s="618">
        <v>1.5594087807428209E-2</v>
      </c>
      <c r="O39" s="618">
        <v>1.5594087807428209E-2</v>
      </c>
      <c r="P39" s="618">
        <v>1.5594087807428207E-2</v>
      </c>
      <c r="Q39" s="618">
        <v>1.5594087807428207E-2</v>
      </c>
      <c r="R39" s="618">
        <v>1.5594087807428211E-2</v>
      </c>
      <c r="S39" s="618">
        <v>1.5594087807428212E-2</v>
      </c>
      <c r="T39" s="618">
        <v>1.5594087807428207E-2</v>
      </c>
      <c r="U39" s="618">
        <v>1.5594087807428212E-2</v>
      </c>
      <c r="V39" s="618">
        <v>1.5594087807428211E-2</v>
      </c>
    </row>
    <row r="40" spans="1:38" s="7" customFormat="1">
      <c r="A40" s="189" t="s">
        <v>423</v>
      </c>
      <c r="B40" s="618">
        <v>1.5104718032834222E-3</v>
      </c>
      <c r="C40" s="618">
        <v>1.5104718032834218E-3</v>
      </c>
      <c r="D40" s="618">
        <v>1.510471803283422E-3</v>
      </c>
      <c r="E40" s="618">
        <v>1.510471803283422E-3</v>
      </c>
      <c r="F40" s="618">
        <v>1.5104718032834215E-3</v>
      </c>
      <c r="G40" s="618">
        <v>1.5104718032834218E-3</v>
      </c>
      <c r="H40" s="618">
        <v>1.510471803283422E-3</v>
      </c>
      <c r="I40" s="618">
        <v>1.5104718032834222E-3</v>
      </c>
      <c r="J40" s="618">
        <v>1.5104718032834218E-3</v>
      </c>
      <c r="K40" s="618">
        <v>1.5104718032834215E-3</v>
      </c>
      <c r="L40" s="618">
        <v>1.5104718032834222E-3</v>
      </c>
      <c r="M40" s="618">
        <v>1.5104718032834215E-3</v>
      </c>
      <c r="N40" s="618">
        <v>1.510471803283422E-3</v>
      </c>
      <c r="O40" s="618">
        <v>1.5104718032834222E-3</v>
      </c>
      <c r="P40" s="618">
        <v>1.5104718032834218E-3</v>
      </c>
      <c r="Q40" s="618">
        <v>1.5104718032834218E-3</v>
      </c>
      <c r="R40" s="618">
        <v>1.5104718032834222E-3</v>
      </c>
      <c r="S40" s="618">
        <v>1.5104718032834222E-3</v>
      </c>
      <c r="T40" s="618">
        <v>1.5104718032834218E-3</v>
      </c>
      <c r="U40" s="618">
        <v>1.5104718032834222E-3</v>
      </c>
      <c r="V40" s="618">
        <v>1.5104718032834222E-3</v>
      </c>
    </row>
    <row r="41" spans="1:38" s="7" customFormat="1">
      <c r="A41" s="189" t="s">
        <v>424</v>
      </c>
      <c r="B41" s="618">
        <v>0</v>
      </c>
      <c r="C41" s="618">
        <v>0</v>
      </c>
      <c r="D41" s="618">
        <v>0</v>
      </c>
      <c r="E41" s="618">
        <v>0</v>
      </c>
      <c r="F41" s="618">
        <v>0</v>
      </c>
      <c r="G41" s="618">
        <v>0</v>
      </c>
      <c r="H41" s="618">
        <v>0</v>
      </c>
      <c r="I41" s="618">
        <v>0</v>
      </c>
      <c r="J41" s="618">
        <v>0</v>
      </c>
      <c r="K41" s="618">
        <v>0</v>
      </c>
      <c r="L41" s="618">
        <v>0</v>
      </c>
      <c r="M41" s="618">
        <v>0</v>
      </c>
      <c r="N41" s="618">
        <v>0</v>
      </c>
      <c r="O41" s="618">
        <v>0</v>
      </c>
      <c r="P41" s="618">
        <v>0</v>
      </c>
      <c r="Q41" s="618">
        <v>0</v>
      </c>
      <c r="R41" s="618">
        <v>0</v>
      </c>
      <c r="S41" s="618">
        <v>0</v>
      </c>
      <c r="T41" s="618">
        <v>0</v>
      </c>
      <c r="U41" s="618">
        <v>0</v>
      </c>
      <c r="V41" s="618">
        <v>0</v>
      </c>
    </row>
    <row r="42" spans="1:38" s="7" customFormat="1">
      <c r="A42" s="189" t="s">
        <v>425</v>
      </c>
      <c r="B42" s="618">
        <v>0.38055352614710497</v>
      </c>
      <c r="C42" s="618">
        <v>0.38055352614710491</v>
      </c>
      <c r="D42" s="618">
        <v>0.38055352614710491</v>
      </c>
      <c r="E42" s="618">
        <v>0.38055352614710491</v>
      </c>
      <c r="F42" s="618">
        <v>0.38055352614710486</v>
      </c>
      <c r="G42" s="618">
        <v>0.38055352614710486</v>
      </c>
      <c r="H42" s="618">
        <v>0.38055352614710491</v>
      </c>
      <c r="I42" s="618">
        <v>0.38055352614710497</v>
      </c>
      <c r="J42" s="618">
        <v>0.38055352614710486</v>
      </c>
      <c r="K42" s="618">
        <v>0.38055352614710486</v>
      </c>
      <c r="L42" s="618">
        <v>0.38055352614710497</v>
      </c>
      <c r="M42" s="618">
        <v>0.38055352614710475</v>
      </c>
      <c r="N42" s="618">
        <v>0.38055352614710497</v>
      </c>
      <c r="O42" s="618">
        <v>0.38055352614710491</v>
      </c>
      <c r="P42" s="618">
        <v>0.38055352614710491</v>
      </c>
      <c r="Q42" s="618">
        <v>0.38055352614710491</v>
      </c>
      <c r="R42" s="618">
        <v>0.38055352614710497</v>
      </c>
      <c r="S42" s="618">
        <v>0.38055352614710491</v>
      </c>
      <c r="T42" s="618">
        <v>0.38055352614710486</v>
      </c>
      <c r="U42" s="618">
        <v>0.38055352614710497</v>
      </c>
      <c r="V42" s="618">
        <v>0.38055352614710497</v>
      </c>
    </row>
    <row r="43" spans="1:38" s="7" customFormat="1">
      <c r="A43" s="189" t="s">
        <v>426</v>
      </c>
      <c r="B43" s="618">
        <v>0.31285108360632047</v>
      </c>
      <c r="C43" s="618">
        <v>0.31285108360632041</v>
      </c>
      <c r="D43" s="618">
        <v>0.31285108360632047</v>
      </c>
      <c r="E43" s="618">
        <v>0.31285108360632047</v>
      </c>
      <c r="F43" s="618">
        <v>0.31285108360632036</v>
      </c>
      <c r="G43" s="618">
        <v>0.31285108360632036</v>
      </c>
      <c r="H43" s="618">
        <v>0.31285108360632041</v>
      </c>
      <c r="I43" s="618">
        <v>0.31285108360632047</v>
      </c>
      <c r="J43" s="618">
        <v>0.31285108360632036</v>
      </c>
      <c r="K43" s="618">
        <v>0.31285108360632036</v>
      </c>
      <c r="L43" s="618">
        <v>0.31285108360632041</v>
      </c>
      <c r="M43" s="618">
        <v>0.31285108360632036</v>
      </c>
      <c r="N43" s="618">
        <v>0.31285108360632041</v>
      </c>
      <c r="O43" s="618">
        <v>0.31285108360632041</v>
      </c>
      <c r="P43" s="618">
        <v>0.31285108360632041</v>
      </c>
      <c r="Q43" s="618">
        <v>0.31285108360632047</v>
      </c>
      <c r="R43" s="618">
        <v>0.31285108360632047</v>
      </c>
      <c r="S43" s="618">
        <v>0.31285108360632047</v>
      </c>
      <c r="T43" s="618">
        <v>0.31285108360632041</v>
      </c>
      <c r="U43" s="618">
        <v>0.31285108360632052</v>
      </c>
      <c r="V43" s="618">
        <v>0.31285108360632047</v>
      </c>
    </row>
    <row r="44" spans="1:38" s="7" customFormat="1">
      <c r="A44" s="189" t="s">
        <v>427</v>
      </c>
      <c r="B44" s="618">
        <v>0</v>
      </c>
      <c r="C44" s="618">
        <v>0</v>
      </c>
      <c r="D44" s="618">
        <v>0</v>
      </c>
      <c r="E44" s="618">
        <v>0</v>
      </c>
      <c r="F44" s="618">
        <v>0</v>
      </c>
      <c r="G44" s="618">
        <v>0</v>
      </c>
      <c r="H44" s="618">
        <v>0</v>
      </c>
      <c r="I44" s="618">
        <v>0</v>
      </c>
      <c r="J44" s="618">
        <v>0</v>
      </c>
      <c r="K44" s="618">
        <v>0</v>
      </c>
      <c r="L44" s="618">
        <v>0</v>
      </c>
      <c r="M44" s="618">
        <v>0</v>
      </c>
      <c r="N44" s="618">
        <v>0</v>
      </c>
      <c r="O44" s="618">
        <v>0</v>
      </c>
      <c r="P44" s="618">
        <v>0</v>
      </c>
      <c r="Q44" s="618">
        <v>0</v>
      </c>
      <c r="R44" s="618">
        <v>0</v>
      </c>
      <c r="S44" s="618">
        <v>0</v>
      </c>
      <c r="T44" s="618">
        <v>0</v>
      </c>
      <c r="U44" s="618">
        <v>0</v>
      </c>
      <c r="V44" s="618">
        <v>0</v>
      </c>
    </row>
    <row r="45" spans="1:38" s="7" customFormat="1">
      <c r="A45" s="189" t="s">
        <v>428</v>
      </c>
      <c r="B45" s="618">
        <v>0</v>
      </c>
      <c r="C45" s="618">
        <v>0</v>
      </c>
      <c r="D45" s="618">
        <v>0</v>
      </c>
      <c r="E45" s="618">
        <v>0</v>
      </c>
      <c r="F45" s="618">
        <v>0</v>
      </c>
      <c r="G45" s="618">
        <v>0</v>
      </c>
      <c r="H45" s="618">
        <v>0</v>
      </c>
      <c r="I45" s="618">
        <v>0</v>
      </c>
      <c r="J45" s="618">
        <v>0</v>
      </c>
      <c r="K45" s="618">
        <v>0</v>
      </c>
      <c r="L45" s="618">
        <v>0</v>
      </c>
      <c r="M45" s="618">
        <v>0</v>
      </c>
      <c r="N45" s="618">
        <v>0</v>
      </c>
      <c r="O45" s="618">
        <v>0</v>
      </c>
      <c r="P45" s="618">
        <v>0</v>
      </c>
      <c r="Q45" s="618">
        <v>0</v>
      </c>
      <c r="R45" s="618">
        <v>0</v>
      </c>
      <c r="S45" s="618">
        <v>0</v>
      </c>
      <c r="T45" s="618">
        <v>0</v>
      </c>
      <c r="U45" s="618">
        <v>0</v>
      </c>
      <c r="V45" s="618">
        <v>0</v>
      </c>
    </row>
    <row r="46" spans="1:38" s="7" customFormat="1">
      <c r="A46" s="189" t="s">
        <v>429</v>
      </c>
      <c r="B46" s="618">
        <v>6.6534815210431763E-5</v>
      </c>
      <c r="C46" s="618">
        <v>6.6534815210431749E-5</v>
      </c>
      <c r="D46" s="618">
        <v>6.6534815210431763E-5</v>
      </c>
      <c r="E46" s="618">
        <v>6.6534815210431763E-5</v>
      </c>
      <c r="F46" s="618">
        <v>6.6534815210431749E-5</v>
      </c>
      <c r="G46" s="618">
        <v>6.6534815210431749E-5</v>
      </c>
      <c r="H46" s="618">
        <v>6.6534815210431763E-5</v>
      </c>
      <c r="I46" s="618">
        <v>6.6534815210431776E-5</v>
      </c>
      <c r="J46" s="618">
        <v>6.6534815210431749E-5</v>
      </c>
      <c r="K46" s="618">
        <v>6.6534815210431749E-5</v>
      </c>
      <c r="L46" s="618">
        <v>6.6534815210431763E-5</v>
      </c>
      <c r="M46" s="618">
        <v>6.6534815210431735E-5</v>
      </c>
      <c r="N46" s="618">
        <v>6.6534815210431763E-5</v>
      </c>
      <c r="O46" s="618">
        <v>6.6534815210431763E-5</v>
      </c>
      <c r="P46" s="618">
        <v>6.6534815210431763E-5</v>
      </c>
      <c r="Q46" s="618">
        <v>6.6534815210431763E-5</v>
      </c>
      <c r="R46" s="618">
        <v>6.6534815210431763E-5</v>
      </c>
      <c r="S46" s="618">
        <v>6.6534815210431776E-5</v>
      </c>
      <c r="T46" s="618">
        <v>6.6534815210431749E-5</v>
      </c>
      <c r="U46" s="618">
        <v>6.6534815210431776E-5</v>
      </c>
      <c r="V46" s="618">
        <v>6.6534815210431776E-5</v>
      </c>
    </row>
    <row r="47" spans="1:38" s="7" customFormat="1">
      <c r="A47" s="189" t="s">
        <v>430</v>
      </c>
      <c r="B47" s="618">
        <v>7.487008673295627E-4</v>
      </c>
      <c r="C47" s="618">
        <v>7.9291009380297415E-4</v>
      </c>
      <c r="D47" s="618">
        <v>8.3263486496750578E-4</v>
      </c>
      <c r="E47" s="618">
        <v>8.6732243128613648E-4</v>
      </c>
      <c r="F47" s="618">
        <v>9.015447205781939E-4</v>
      </c>
      <c r="G47" s="618">
        <v>9.3266569332346109E-4</v>
      </c>
      <c r="H47" s="618">
        <v>9.6523397769778137E-4</v>
      </c>
      <c r="I47" s="618">
        <v>9.840976317464856E-4</v>
      </c>
      <c r="J47" s="618">
        <v>1.0239004461575234E-3</v>
      </c>
      <c r="K47" s="618">
        <v>1.0628814414322288E-3</v>
      </c>
      <c r="L47" s="618">
        <v>1.1019762633881272E-3</v>
      </c>
      <c r="M47" s="618">
        <v>1.1398653683735989E-3</v>
      </c>
      <c r="N47" s="618">
        <v>1.1769931563842177E-3</v>
      </c>
      <c r="O47" s="618">
        <v>1.2131968553421748E-3</v>
      </c>
      <c r="P47" s="618">
        <v>1.2474696838512638E-3</v>
      </c>
      <c r="Q47" s="618">
        <v>1.279843913504989E-3</v>
      </c>
      <c r="R47" s="618">
        <v>1.3095580244563308E-3</v>
      </c>
      <c r="S47" s="618">
        <v>1.316422343104699E-3</v>
      </c>
      <c r="T47" s="618">
        <v>1.3440326377422854E-3</v>
      </c>
      <c r="U47" s="618">
        <v>1.3705445166644942E-3</v>
      </c>
      <c r="V47" s="618">
        <v>1.3959521339102527E-3</v>
      </c>
    </row>
    <row r="48" spans="1:38" s="7" customFormat="1">
      <c r="A48" s="189" t="s">
        <v>431</v>
      </c>
      <c r="B48" s="618">
        <v>4.872640225323143E-5</v>
      </c>
      <c r="C48" s="618">
        <v>4.8726402253231423E-5</v>
      </c>
      <c r="D48" s="618">
        <v>4.872640225323143E-5</v>
      </c>
      <c r="E48" s="618">
        <v>4.872640225323143E-5</v>
      </c>
      <c r="F48" s="618">
        <v>4.8726402253231423E-5</v>
      </c>
      <c r="G48" s="618">
        <v>4.8726402253231423E-5</v>
      </c>
      <c r="H48" s="618">
        <v>4.872640225323143E-5</v>
      </c>
      <c r="I48" s="618">
        <v>4.8726402253231437E-5</v>
      </c>
      <c r="J48" s="618">
        <v>4.8726402253231417E-5</v>
      </c>
      <c r="K48" s="618">
        <v>4.8726402253231423E-5</v>
      </c>
      <c r="L48" s="618">
        <v>4.872640225323143E-5</v>
      </c>
      <c r="M48" s="618">
        <v>4.8726402253231417E-5</v>
      </c>
      <c r="N48" s="618">
        <v>4.8726402253231423E-5</v>
      </c>
      <c r="O48" s="618">
        <v>4.8726402253231423E-5</v>
      </c>
      <c r="P48" s="618">
        <v>4.8726402253231423E-5</v>
      </c>
      <c r="Q48" s="618">
        <v>4.872640225323143E-5</v>
      </c>
      <c r="R48" s="618">
        <v>4.8726402253231437E-5</v>
      </c>
      <c r="S48" s="618">
        <v>4.8726402253231437E-5</v>
      </c>
      <c r="T48" s="618">
        <v>4.8726402253231423E-5</v>
      </c>
      <c r="U48" s="618">
        <v>4.8726402253231437E-5</v>
      </c>
      <c r="V48" s="618">
        <v>4.8726402253231437E-5</v>
      </c>
    </row>
    <row r="49" spans="1:36" s="7" customFormat="1">
      <c r="A49" s="189" t="s">
        <v>432</v>
      </c>
      <c r="B49" s="618">
        <v>2.5021554075419281E-4</v>
      </c>
      <c r="C49" s="618">
        <v>2.5021554075419281E-4</v>
      </c>
      <c r="D49" s="618">
        <v>2.5021554075419281E-4</v>
      </c>
      <c r="E49" s="618">
        <v>2.5021554075419281E-4</v>
      </c>
      <c r="F49" s="618">
        <v>2.5021554075419276E-4</v>
      </c>
      <c r="G49" s="618">
        <v>2.5021554075419276E-4</v>
      </c>
      <c r="H49" s="618">
        <v>2.5021554075419281E-4</v>
      </c>
      <c r="I49" s="618">
        <v>2.5021554075419286E-4</v>
      </c>
      <c r="J49" s="618">
        <v>2.5021554075419276E-4</v>
      </c>
      <c r="K49" s="618">
        <v>2.5021554075419281E-4</v>
      </c>
      <c r="L49" s="618">
        <v>2.5021554075419281E-4</v>
      </c>
      <c r="M49" s="618">
        <v>2.502155407541927E-4</v>
      </c>
      <c r="N49" s="618">
        <v>2.5021554075419281E-4</v>
      </c>
      <c r="O49" s="618">
        <v>2.5021554075419281E-4</v>
      </c>
      <c r="P49" s="618">
        <v>2.5021554075419276E-4</v>
      </c>
      <c r="Q49" s="618">
        <v>2.5021554075419281E-4</v>
      </c>
      <c r="R49" s="618">
        <v>2.5021554075419281E-4</v>
      </c>
      <c r="S49" s="618">
        <v>2.5021554075419286E-4</v>
      </c>
      <c r="T49" s="618">
        <v>2.5021554075419276E-4</v>
      </c>
      <c r="U49" s="618">
        <v>2.5021554075419286E-4</v>
      </c>
      <c r="V49" s="618">
        <v>2.5021554075419281E-4</v>
      </c>
    </row>
    <row r="50" spans="1:36" s="7" customFormat="1">
      <c r="A50" s="189" t="s">
        <v>433</v>
      </c>
      <c r="B50" s="618">
        <v>2.5349754610722763E-2</v>
      </c>
      <c r="C50" s="618">
        <v>2.5349754610722756E-2</v>
      </c>
      <c r="D50" s="618">
        <v>2.5349754610722759E-2</v>
      </c>
      <c r="E50" s="618">
        <v>2.5349754610722759E-2</v>
      </c>
      <c r="F50" s="618">
        <v>2.5349754610722756E-2</v>
      </c>
      <c r="G50" s="618">
        <v>2.5349754610722756E-2</v>
      </c>
      <c r="H50" s="618">
        <v>2.5349754610722759E-2</v>
      </c>
      <c r="I50" s="618">
        <v>2.5349754610722763E-2</v>
      </c>
      <c r="J50" s="618">
        <v>2.5349754610722756E-2</v>
      </c>
      <c r="K50" s="618">
        <v>2.5349754610722756E-2</v>
      </c>
      <c r="L50" s="618">
        <v>2.5349754610722756E-2</v>
      </c>
      <c r="M50" s="618">
        <v>2.5349754610722752E-2</v>
      </c>
      <c r="N50" s="618">
        <v>2.5349754610722756E-2</v>
      </c>
      <c r="O50" s="618">
        <v>2.5349754610722759E-2</v>
      </c>
      <c r="P50" s="618">
        <v>2.5349754610722756E-2</v>
      </c>
      <c r="Q50" s="618">
        <v>2.5349754610722759E-2</v>
      </c>
      <c r="R50" s="618">
        <v>2.5349754610722763E-2</v>
      </c>
      <c r="S50" s="618">
        <v>2.5349754610722763E-2</v>
      </c>
      <c r="T50" s="618">
        <v>2.5349754610722756E-2</v>
      </c>
      <c r="U50" s="618">
        <v>2.5349754610722763E-2</v>
      </c>
      <c r="V50" s="618">
        <v>2.5349754610722766E-2</v>
      </c>
    </row>
    <row r="51" spans="1:36" s="7" customFormat="1">
      <c r="A51" s="189" t="s">
        <v>434</v>
      </c>
      <c r="B51" s="618">
        <v>5.9314624174388667E-2</v>
      </c>
      <c r="C51" s="618">
        <v>5.931462417438866E-2</v>
      </c>
      <c r="D51" s="618">
        <v>5.931462417438866E-2</v>
      </c>
      <c r="E51" s="618">
        <v>5.931462417438866E-2</v>
      </c>
      <c r="F51" s="618">
        <v>5.9314624174388646E-2</v>
      </c>
      <c r="G51" s="618">
        <v>5.9314624174388653E-2</v>
      </c>
      <c r="H51" s="618">
        <v>5.931462417438866E-2</v>
      </c>
      <c r="I51" s="618">
        <v>5.9314624174388673E-2</v>
      </c>
      <c r="J51" s="618">
        <v>5.9314624174388653E-2</v>
      </c>
      <c r="K51" s="618">
        <v>5.9314624174388646E-2</v>
      </c>
      <c r="L51" s="618">
        <v>5.931462417438866E-2</v>
      </c>
      <c r="M51" s="618">
        <v>5.9314624174388639E-2</v>
      </c>
      <c r="N51" s="618">
        <v>5.931462417438866E-2</v>
      </c>
      <c r="O51" s="618">
        <v>5.931462417438866E-2</v>
      </c>
      <c r="P51" s="618">
        <v>5.9314624174388653E-2</v>
      </c>
      <c r="Q51" s="618">
        <v>5.931462417438866E-2</v>
      </c>
      <c r="R51" s="618">
        <v>5.9314624174388667E-2</v>
      </c>
      <c r="S51" s="618">
        <v>5.9314624174388667E-2</v>
      </c>
      <c r="T51" s="618">
        <v>5.9314624174388653E-2</v>
      </c>
      <c r="U51" s="618">
        <v>5.9314624174388667E-2</v>
      </c>
      <c r="V51" s="618">
        <v>5.9314624174388667E-2</v>
      </c>
    </row>
    <row r="52" spans="1:36" s="7" customFormat="1">
      <c r="A52" s="189" t="s">
        <v>435</v>
      </c>
      <c r="B52" s="618">
        <v>1.1583984616927449E-5</v>
      </c>
      <c r="C52" s="618">
        <v>1.1583984616927446E-5</v>
      </c>
      <c r="D52" s="618">
        <v>1.1583984616927447E-5</v>
      </c>
      <c r="E52" s="618">
        <v>1.1583984616927447E-5</v>
      </c>
      <c r="F52" s="618">
        <v>1.1583984616927446E-5</v>
      </c>
      <c r="G52" s="618">
        <v>1.1583984616927444E-5</v>
      </c>
      <c r="H52" s="618">
        <v>1.1583984616927447E-5</v>
      </c>
      <c r="I52" s="618">
        <v>1.1583984616927449E-5</v>
      </c>
      <c r="J52" s="618">
        <v>1.1583984616927446E-5</v>
      </c>
      <c r="K52" s="618">
        <v>1.1583984616927446E-5</v>
      </c>
      <c r="L52" s="618">
        <v>1.1583984616927447E-5</v>
      </c>
      <c r="M52" s="618">
        <v>1.1583984616927444E-5</v>
      </c>
      <c r="N52" s="618">
        <v>1.1583984616927447E-5</v>
      </c>
      <c r="O52" s="618">
        <v>1.1583984616927447E-5</v>
      </c>
      <c r="P52" s="618">
        <v>1.1583984616927447E-5</v>
      </c>
      <c r="Q52" s="618">
        <v>1.1583984616927447E-5</v>
      </c>
      <c r="R52" s="618">
        <v>1.1583984616927449E-5</v>
      </c>
      <c r="S52" s="618">
        <v>1.1583984616927449E-5</v>
      </c>
      <c r="T52" s="618">
        <v>1.1583984616927446E-5</v>
      </c>
      <c r="U52" s="618">
        <v>1.1583984616927449E-5</v>
      </c>
      <c r="V52" s="618">
        <v>1.1583984616927449E-5</v>
      </c>
    </row>
    <row r="53" spans="1:36" s="7" customFormat="1">
      <c r="A53" s="189" t="s">
        <v>436</v>
      </c>
      <c r="B53" s="618">
        <v>1.8020602159570381E-3</v>
      </c>
      <c r="C53" s="618">
        <v>1.8020602159570377E-3</v>
      </c>
      <c r="D53" s="618">
        <v>1.8020602159570379E-3</v>
      </c>
      <c r="E53" s="618">
        <v>1.8020602159570379E-3</v>
      </c>
      <c r="F53" s="618">
        <v>1.8020602159570377E-3</v>
      </c>
      <c r="G53" s="618">
        <v>1.8020602159570375E-3</v>
      </c>
      <c r="H53" s="618">
        <v>1.8020602159570379E-3</v>
      </c>
      <c r="I53" s="618">
        <v>1.8020602159570381E-3</v>
      </c>
      <c r="J53" s="618">
        <v>1.8020602159570377E-3</v>
      </c>
      <c r="K53" s="618">
        <v>1.8020602159570375E-3</v>
      </c>
      <c r="L53" s="618">
        <v>1.8020602159570379E-3</v>
      </c>
      <c r="M53" s="618">
        <v>1.8020602159570375E-3</v>
      </c>
      <c r="N53" s="618">
        <v>1.8020602159570377E-3</v>
      </c>
      <c r="O53" s="618">
        <v>1.8020602159570379E-3</v>
      </c>
      <c r="P53" s="618">
        <v>1.8020602159570377E-3</v>
      </c>
      <c r="Q53" s="618">
        <v>1.8020602159570379E-3</v>
      </c>
      <c r="R53" s="618">
        <v>1.8020602159570384E-3</v>
      </c>
      <c r="S53" s="618">
        <v>1.8020602159570384E-3</v>
      </c>
      <c r="T53" s="618">
        <v>1.8020602159570377E-3</v>
      </c>
      <c r="U53" s="618">
        <v>1.8020602159570381E-3</v>
      </c>
      <c r="V53" s="618">
        <v>1.8020602159570384E-3</v>
      </c>
    </row>
    <row r="54" spans="1:36" s="7" customFormat="1">
      <c r="A54" s="12" t="s">
        <v>437</v>
      </c>
      <c r="B54" s="620">
        <v>2.9012215325205249E-3</v>
      </c>
      <c r="C54" s="620">
        <v>2.901221532520524E-3</v>
      </c>
      <c r="D54" s="620">
        <v>2.9012215325205245E-3</v>
      </c>
      <c r="E54" s="620">
        <v>2.9012215325205245E-3</v>
      </c>
      <c r="F54" s="620">
        <v>2.901221532520524E-3</v>
      </c>
      <c r="G54" s="620">
        <v>2.901221532520524E-3</v>
      </c>
      <c r="H54" s="620">
        <v>2.9012215325205245E-3</v>
      </c>
      <c r="I54" s="620">
        <v>2.9012215325205249E-3</v>
      </c>
      <c r="J54" s="620">
        <v>2.901221532520524E-3</v>
      </c>
      <c r="K54" s="620">
        <v>2.901221532520524E-3</v>
      </c>
      <c r="L54" s="620">
        <v>2.9012215325205249E-3</v>
      </c>
      <c r="M54" s="620">
        <v>2.9012215325205236E-3</v>
      </c>
      <c r="N54" s="620">
        <v>2.9012215325205245E-3</v>
      </c>
      <c r="O54" s="620">
        <v>2.9012215325205245E-3</v>
      </c>
      <c r="P54" s="620">
        <v>2.901221532520524E-3</v>
      </c>
      <c r="Q54" s="620">
        <v>2.9012215325205245E-3</v>
      </c>
      <c r="R54" s="620">
        <v>2.9012215325205249E-3</v>
      </c>
      <c r="S54" s="620">
        <v>2.9012215325205249E-3</v>
      </c>
      <c r="T54" s="620">
        <v>2.901221532520524E-3</v>
      </c>
      <c r="U54" s="620">
        <v>2.9012215325205249E-3</v>
      </c>
      <c r="V54" s="620">
        <v>2.9012215325205249E-3</v>
      </c>
    </row>
    <row r="55" spans="1:36" s="7" customFormat="1"/>
    <row r="56" spans="1:36" s="7" customFormat="1"/>
    <row r="57" spans="1:36" s="7" customFormat="1" ht="12.75">
      <c r="A57" s="84" t="s">
        <v>443</v>
      </c>
    </row>
    <row r="58" spans="1:36" s="7" customFormat="1"/>
    <row r="60" spans="1:36" s="7" customFormat="1">
      <c r="AI60" s="8"/>
      <c r="AJ60" s="9"/>
    </row>
    <row r="61" spans="1:36" s="7" customFormat="1">
      <c r="AI61" s="8"/>
      <c r="AJ61" s="9"/>
    </row>
    <row r="62" spans="1:36" s="7" customFormat="1">
      <c r="AI62" s="8"/>
      <c r="AJ62" s="9"/>
    </row>
    <row r="63" spans="1:36" s="7" customFormat="1">
      <c r="AI63" s="8"/>
      <c r="AJ63" s="9"/>
    </row>
    <row r="64" spans="1:36" s="7" customFormat="1">
      <c r="AI64" s="8"/>
      <c r="AJ64" s="9"/>
    </row>
    <row r="65" spans="35:36" s="7" customFormat="1">
      <c r="AI65" s="8"/>
      <c r="AJ65" s="9"/>
    </row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44"/>
  <sheetViews>
    <sheetView showGridLines="0" zoomScale="110" zoomScaleNormal="110" workbookViewId="0">
      <selection activeCell="D16" sqref="D16"/>
    </sheetView>
  </sheetViews>
  <sheetFormatPr baseColWidth="10" defaultColWidth="10.6640625" defaultRowHeight="11.25"/>
  <cols>
    <col min="1" max="1" width="26.1640625" style="7" customWidth="1"/>
    <col min="2" max="22" width="10.1640625" style="7" customWidth="1"/>
    <col min="23" max="30" width="8.5" style="7" customWidth="1"/>
    <col min="31" max="31" width="8.5" style="8" customWidth="1"/>
    <col min="32" max="32" width="8.5" style="9" customWidth="1"/>
    <col min="33" max="33" width="11.83203125" style="7" customWidth="1"/>
    <col min="34" max="35" width="10.6640625" style="7"/>
    <col min="36" max="36" width="19.83203125" style="19" customWidth="1"/>
    <col min="37" max="16384" width="10.6640625" style="19"/>
  </cols>
  <sheetData>
    <row r="1" spans="1:34" s="7" customFormat="1" ht="12.75">
      <c r="A1" s="1" t="s">
        <v>300</v>
      </c>
      <c r="AE1" s="8"/>
      <c r="AF1" s="9"/>
    </row>
    <row r="2" spans="1:34" s="7" customFormat="1" ht="12.75">
      <c r="A2" s="138" t="s">
        <v>328</v>
      </c>
      <c r="AE2" s="8"/>
      <c r="AF2" s="9"/>
    </row>
    <row r="3" spans="1:34" s="7" customFormat="1" ht="12.75">
      <c r="A3" s="1" t="s">
        <v>16</v>
      </c>
      <c r="AE3" s="8"/>
      <c r="AF3" s="9"/>
    </row>
    <row r="4" spans="1:34" s="10" customFormat="1"/>
    <row r="5" spans="1:34" s="10" customFormat="1"/>
    <row r="6" spans="1:34" s="10" customFormat="1">
      <c r="A6" s="12"/>
      <c r="B6" s="130">
        <v>2018</v>
      </c>
      <c r="C6" s="130">
        <f>B6+1</f>
        <v>2019</v>
      </c>
      <c r="D6" s="130">
        <f t="shared" ref="D6:V6" si="0">C6+1</f>
        <v>2020</v>
      </c>
      <c r="E6" s="130">
        <f t="shared" si="0"/>
        <v>2021</v>
      </c>
      <c r="F6" s="130">
        <f t="shared" si="0"/>
        <v>2022</v>
      </c>
      <c r="G6" s="130">
        <f t="shared" si="0"/>
        <v>2023</v>
      </c>
      <c r="H6" s="130">
        <f t="shared" si="0"/>
        <v>2024</v>
      </c>
      <c r="I6" s="130">
        <f t="shared" si="0"/>
        <v>2025</v>
      </c>
      <c r="J6" s="130">
        <f t="shared" si="0"/>
        <v>2026</v>
      </c>
      <c r="K6" s="130">
        <f t="shared" si="0"/>
        <v>2027</v>
      </c>
      <c r="L6" s="130">
        <f t="shared" si="0"/>
        <v>2028</v>
      </c>
      <c r="M6" s="130">
        <f t="shared" si="0"/>
        <v>2029</v>
      </c>
      <c r="N6" s="130">
        <f t="shared" si="0"/>
        <v>2030</v>
      </c>
      <c r="O6" s="130">
        <f t="shared" si="0"/>
        <v>2031</v>
      </c>
      <c r="P6" s="130">
        <f t="shared" si="0"/>
        <v>2032</v>
      </c>
      <c r="Q6" s="130">
        <f t="shared" si="0"/>
        <v>2033</v>
      </c>
      <c r="R6" s="130">
        <f t="shared" si="0"/>
        <v>2034</v>
      </c>
      <c r="S6" s="130">
        <f t="shared" si="0"/>
        <v>2035</v>
      </c>
      <c r="T6" s="130">
        <f t="shared" si="0"/>
        <v>2036</v>
      </c>
      <c r="U6" s="130">
        <f t="shared" si="0"/>
        <v>2037</v>
      </c>
      <c r="V6" s="130">
        <f t="shared" si="0"/>
        <v>2038</v>
      </c>
      <c r="W6" s="621"/>
      <c r="X6" s="621"/>
      <c r="Y6" s="621"/>
      <c r="Z6" s="621"/>
      <c r="AA6" s="621"/>
      <c r="AB6" s="621"/>
      <c r="AC6" s="621"/>
      <c r="AD6" s="621"/>
      <c r="AE6" s="621"/>
      <c r="AF6" s="621"/>
      <c r="AG6" s="622"/>
    </row>
    <row r="7" spans="1:34" s="10" customFormat="1">
      <c r="A7" s="19" t="s">
        <v>315</v>
      </c>
      <c r="B7" s="457">
        <v>251.07700616438356</v>
      </c>
      <c r="C7" s="457">
        <v>254.46532377049175</v>
      </c>
      <c r="D7" s="457">
        <v>226.40190705142606</v>
      </c>
      <c r="E7" s="457">
        <v>202.5167054794521</v>
      </c>
      <c r="F7" s="457">
        <v>206.94944589041097</v>
      </c>
      <c r="G7" s="457">
        <v>215.2830681320072</v>
      </c>
      <c r="H7" s="457">
        <v>232.99002729872575</v>
      </c>
      <c r="I7" s="457">
        <v>199.71793365066583</v>
      </c>
      <c r="J7" s="457">
        <v>183.62568652681531</v>
      </c>
      <c r="K7" s="457">
        <v>150.69560519337176</v>
      </c>
      <c r="L7" s="457">
        <v>121.8430748180714</v>
      </c>
      <c r="M7" s="457">
        <v>99.39518471568114</v>
      </c>
      <c r="N7" s="457">
        <v>81.122070998050503</v>
      </c>
      <c r="O7" s="457">
        <v>68.390390693640313</v>
      </c>
      <c r="P7" s="457">
        <v>57.392164683868565</v>
      </c>
      <c r="Q7" s="457">
        <v>43.769180048657134</v>
      </c>
      <c r="R7" s="457">
        <v>23.549675868569867</v>
      </c>
      <c r="S7" s="457">
        <v>17.525334236478727</v>
      </c>
      <c r="T7" s="457">
        <v>2.0184273682115448</v>
      </c>
      <c r="U7" s="457">
        <v>1.5572443802830878</v>
      </c>
      <c r="V7" s="457">
        <v>1.1981697431001426</v>
      </c>
      <c r="W7" s="623"/>
      <c r="X7" s="623"/>
      <c r="Y7" s="623"/>
      <c r="Z7" s="623"/>
      <c r="AA7" s="623"/>
      <c r="AB7" s="623"/>
      <c r="AC7" s="623"/>
      <c r="AD7" s="623"/>
      <c r="AE7" s="623"/>
      <c r="AF7" s="623"/>
      <c r="AG7" s="622"/>
    </row>
    <row r="8" spans="1:34" s="10" customFormat="1">
      <c r="A8" s="19" t="s">
        <v>320</v>
      </c>
      <c r="B8" s="457">
        <v>40.596404109589031</v>
      </c>
      <c r="C8" s="457">
        <v>50.19534767759562</v>
      </c>
      <c r="D8" s="457">
        <v>55.974470547945216</v>
      </c>
      <c r="E8" s="457">
        <v>52.603978767123294</v>
      </c>
      <c r="F8" s="457">
        <v>46.785706164383562</v>
      </c>
      <c r="G8" s="457">
        <v>37.762058743169405</v>
      </c>
      <c r="H8" s="457">
        <v>32.607195890410956</v>
      </c>
      <c r="I8" s="457">
        <v>32.747347260273969</v>
      </c>
      <c r="J8" s="457">
        <v>27.946615753424659</v>
      </c>
      <c r="K8" s="457">
        <v>21.834227459016393</v>
      </c>
      <c r="L8" s="457">
        <v>14.312286986301368</v>
      </c>
      <c r="M8" s="457">
        <v>8.1034363013698645</v>
      </c>
      <c r="N8" s="457">
        <v>3.4778212328767122</v>
      </c>
      <c r="O8" s="457">
        <v>1.3672493169398909</v>
      </c>
      <c r="P8" s="457">
        <v>0.68324246575342462</v>
      </c>
      <c r="Q8" s="457">
        <v>0.36988150684931509</v>
      </c>
      <c r="R8" s="457">
        <v>0.25823287671232881</v>
      </c>
      <c r="S8" s="457">
        <v>7.6368852459016395E-2</v>
      </c>
      <c r="T8" s="457">
        <v>6.7859589041095889E-2</v>
      </c>
      <c r="U8" s="457">
        <v>6.2058904109589037E-2</v>
      </c>
      <c r="V8" s="457">
        <v>5.7803424657534241E-2</v>
      </c>
      <c r="W8" s="14"/>
      <c r="X8" s="14"/>
      <c r="Y8" s="14"/>
      <c r="Z8" s="14"/>
      <c r="AA8" s="14"/>
      <c r="AB8" s="14"/>
      <c r="AC8" s="14"/>
      <c r="AD8" s="14"/>
      <c r="AE8" s="14"/>
      <c r="AF8" s="14"/>
    </row>
    <row r="9" spans="1:34" s="10" customFormat="1">
      <c r="A9" s="19" t="s">
        <v>322</v>
      </c>
      <c r="B9" s="457">
        <v>25.276522602739725</v>
      </c>
      <c r="C9" s="457">
        <v>31.774171448087433</v>
      </c>
      <c r="D9" s="457">
        <v>32.795541780821914</v>
      </c>
      <c r="E9" s="457">
        <v>33.277797260273971</v>
      </c>
      <c r="F9" s="457">
        <v>31.34253904109589</v>
      </c>
      <c r="G9" s="457">
        <v>28.502888661202185</v>
      </c>
      <c r="H9" s="457">
        <v>25.889989726027402</v>
      </c>
      <c r="I9" s="457">
        <v>22.927363698630135</v>
      </c>
      <c r="J9" s="457">
        <v>20.046096575342467</v>
      </c>
      <c r="K9" s="457">
        <v>17.516831284153007</v>
      </c>
      <c r="L9" s="457">
        <v>15.139026027397261</v>
      </c>
      <c r="M9" s="457">
        <v>13.344541780821917</v>
      </c>
      <c r="N9" s="457">
        <v>11.682520547945206</v>
      </c>
      <c r="O9" s="457">
        <v>10.150828551912568</v>
      </c>
      <c r="P9" s="457">
        <v>8.8743910958904113</v>
      </c>
      <c r="Q9" s="457">
        <v>7.8602123287671226</v>
      </c>
      <c r="R9" s="457">
        <v>6.855236301369863</v>
      </c>
      <c r="S9" s="457">
        <v>6.2074214480874321</v>
      </c>
      <c r="T9" s="457">
        <v>5.6998363013698627</v>
      </c>
      <c r="U9" s="457">
        <v>4.894246575342466</v>
      </c>
      <c r="V9" s="457">
        <v>4.2649589041095899</v>
      </c>
      <c r="W9" s="14"/>
      <c r="X9" s="14"/>
      <c r="Y9" s="14"/>
      <c r="Z9" s="14"/>
      <c r="AA9" s="14"/>
      <c r="AB9" s="14"/>
      <c r="AC9" s="14"/>
      <c r="AD9" s="14"/>
      <c r="AE9" s="14"/>
      <c r="AF9" s="14"/>
    </row>
    <row r="10" spans="1:34" s="10" customFormat="1">
      <c r="A10" s="19" t="s">
        <v>327</v>
      </c>
      <c r="B10" s="457">
        <v>0.11001095890410958</v>
      </c>
      <c r="C10" s="457">
        <v>0.19145901639344262</v>
      </c>
      <c r="D10" s="457">
        <v>0.18347945205479452</v>
      </c>
      <c r="E10" s="457">
        <v>0.17533972602739725</v>
      </c>
      <c r="F10" s="457">
        <v>0.16758630136986302</v>
      </c>
      <c r="G10" s="457">
        <v>0.15975409836065574</v>
      </c>
      <c r="H10" s="457">
        <v>0.15314794520547945</v>
      </c>
      <c r="I10" s="457">
        <v>0.14641369863013698</v>
      </c>
      <c r="J10" s="457">
        <v>0.13999726027397261</v>
      </c>
      <c r="K10" s="457">
        <v>0.13350819672131145</v>
      </c>
      <c r="L10" s="457">
        <v>0.12803835616438358</v>
      </c>
      <c r="M10" s="457">
        <v>0.12245479452054794</v>
      </c>
      <c r="N10" s="457">
        <v>6.8493150684931503E-2</v>
      </c>
      <c r="O10" s="457">
        <v>0</v>
      </c>
      <c r="P10" s="457">
        <v>0</v>
      </c>
      <c r="Q10" s="457">
        <v>0</v>
      </c>
      <c r="R10" s="457">
        <v>0</v>
      </c>
      <c r="S10" s="457">
        <v>0</v>
      </c>
      <c r="T10" s="457">
        <v>0</v>
      </c>
      <c r="U10" s="457">
        <v>0</v>
      </c>
      <c r="V10" s="457">
        <v>0</v>
      </c>
      <c r="W10" s="14"/>
      <c r="X10" s="14"/>
      <c r="Y10" s="14"/>
      <c r="Z10" s="14"/>
      <c r="AA10" s="14"/>
      <c r="AB10" s="14"/>
      <c r="AC10" s="14"/>
      <c r="AD10" s="14"/>
      <c r="AE10" s="14"/>
      <c r="AF10" s="14"/>
    </row>
    <row r="11" spans="1:34" s="10" customFormat="1">
      <c r="A11" s="19" t="s">
        <v>146</v>
      </c>
      <c r="B11" s="457">
        <v>50.13423698630136</v>
      </c>
      <c r="C11" s="457">
        <v>46.765129781420768</v>
      </c>
      <c r="D11" s="457">
        <v>35.646065753424665</v>
      </c>
      <c r="E11" s="457">
        <v>27.480558219178082</v>
      </c>
      <c r="F11" s="457">
        <v>21.667823287671229</v>
      </c>
      <c r="G11" s="457">
        <v>16.737119535519128</v>
      </c>
      <c r="H11" s="457">
        <v>7.8003808219178081</v>
      </c>
      <c r="I11" s="457">
        <v>0.49091232876712332</v>
      </c>
      <c r="J11" s="457">
        <v>0.37704657534246577</v>
      </c>
      <c r="K11" s="457">
        <v>0.30202185792349728</v>
      </c>
      <c r="L11" s="457">
        <v>0.2515849315068493</v>
      </c>
      <c r="M11" s="457">
        <v>0.21271917808219176</v>
      </c>
      <c r="N11" s="457">
        <v>0</v>
      </c>
      <c r="O11" s="457">
        <v>0</v>
      </c>
      <c r="P11" s="457">
        <v>0</v>
      </c>
      <c r="Q11" s="457">
        <v>0</v>
      </c>
      <c r="R11" s="457">
        <v>0</v>
      </c>
      <c r="S11" s="457">
        <v>0</v>
      </c>
      <c r="T11" s="457">
        <v>0</v>
      </c>
      <c r="U11" s="457">
        <v>0</v>
      </c>
      <c r="V11" s="457">
        <v>0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</row>
    <row r="12" spans="1:34" s="10" customFormat="1">
      <c r="A12" s="19" t="s">
        <v>316</v>
      </c>
      <c r="B12" s="457">
        <v>91.049679429536525</v>
      </c>
      <c r="C12" s="457">
        <v>106.19187037764803</v>
      </c>
      <c r="D12" s="457">
        <v>117.50778462834046</v>
      </c>
      <c r="E12" s="457">
        <v>127.10928082191779</v>
      </c>
      <c r="F12" s="457">
        <v>134.26574532521664</v>
      </c>
      <c r="G12" s="457">
        <v>133.78446690317759</v>
      </c>
      <c r="H12" s="457">
        <v>123.74232004001092</v>
      </c>
      <c r="I12" s="457">
        <v>106.85793114986657</v>
      </c>
      <c r="J12" s="457">
        <v>98.437733424247099</v>
      </c>
      <c r="K12" s="457">
        <v>84.050465665493974</v>
      </c>
      <c r="L12" s="457">
        <v>71.35392774416934</v>
      </c>
      <c r="M12" s="457">
        <v>59.568349797898392</v>
      </c>
      <c r="N12" s="457">
        <v>52.275266249409967</v>
      </c>
      <c r="O12" s="457">
        <v>40.02042603885436</v>
      </c>
      <c r="P12" s="457">
        <v>25.065343812186246</v>
      </c>
      <c r="Q12" s="457">
        <v>19.587669834711491</v>
      </c>
      <c r="R12" s="457">
        <v>7.8546954998377965</v>
      </c>
      <c r="S12" s="457">
        <v>6.2061726825321841</v>
      </c>
      <c r="T12" s="457">
        <v>5.548085789958928</v>
      </c>
      <c r="U12" s="457">
        <v>4.7780989649777332</v>
      </c>
      <c r="V12" s="457">
        <v>4.2784399296614559</v>
      </c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4" s="10" customFormat="1">
      <c r="A13" s="19" t="s">
        <v>326</v>
      </c>
      <c r="B13" s="457">
        <v>1.0174164383561641</v>
      </c>
      <c r="C13" s="457">
        <v>0.91389754098360654</v>
      </c>
      <c r="D13" s="457">
        <v>0.84600136986301377</v>
      </c>
      <c r="E13" s="457">
        <v>0.71030684931506849</v>
      </c>
      <c r="F13" s="457">
        <v>0.6306979452054795</v>
      </c>
      <c r="G13" s="457">
        <v>0.57003142076502733</v>
      </c>
      <c r="H13" s="457">
        <v>0.53182465753424646</v>
      </c>
      <c r="I13" s="457">
        <v>0.43650342465753428</v>
      </c>
      <c r="J13" s="457">
        <v>0.39321027397260278</v>
      </c>
      <c r="K13" s="457">
        <v>0.26129918032786886</v>
      </c>
      <c r="L13" s="457">
        <v>0.22619041095890413</v>
      </c>
      <c r="M13" s="457">
        <v>0.1694486301369863</v>
      </c>
      <c r="N13" s="457">
        <v>0.11898013698630137</v>
      </c>
      <c r="O13" s="457">
        <v>8.1704918032786872E-2</v>
      </c>
      <c r="P13" s="457">
        <v>7.1384931506849311E-2</v>
      </c>
      <c r="Q13" s="457">
        <v>4.8799315068493145E-2</v>
      </c>
      <c r="R13" s="457">
        <v>1.3138356164383563E-2</v>
      </c>
      <c r="S13" s="457">
        <v>0</v>
      </c>
      <c r="T13" s="457">
        <v>0</v>
      </c>
      <c r="U13" s="457">
        <v>0</v>
      </c>
      <c r="V13" s="457">
        <v>0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</row>
    <row r="14" spans="1:34" s="10" customFormat="1">
      <c r="A14" s="19" t="s">
        <v>319</v>
      </c>
      <c r="B14" s="457">
        <v>41.910975244886473</v>
      </c>
      <c r="C14" s="457">
        <v>58.560508879781423</v>
      </c>
      <c r="D14" s="457">
        <v>73.242792465753411</v>
      </c>
      <c r="E14" s="457">
        <v>68.394970547945206</v>
      </c>
      <c r="F14" s="457">
        <v>60.891686301369859</v>
      </c>
      <c r="G14" s="457">
        <v>53.777882476233252</v>
      </c>
      <c r="H14" s="457">
        <v>39.686765955535591</v>
      </c>
      <c r="I14" s="457">
        <v>20.819515841387933</v>
      </c>
      <c r="J14" s="457">
        <v>14.324637250759658</v>
      </c>
      <c r="K14" s="457">
        <v>10.234931560771479</v>
      </c>
      <c r="L14" s="457">
        <v>8.0125959512116225</v>
      </c>
      <c r="M14" s="457">
        <v>6.6102433507118752</v>
      </c>
      <c r="N14" s="457">
        <v>5.5649973211190211</v>
      </c>
      <c r="O14" s="457">
        <v>5.0113521226294688</v>
      </c>
      <c r="P14" s="457">
        <v>4.1264659144559266</v>
      </c>
      <c r="Q14" s="457">
        <v>4.2526934082506287</v>
      </c>
      <c r="R14" s="457">
        <v>3.1608213293060059</v>
      </c>
      <c r="S14" s="457">
        <v>1.9302817882352754</v>
      </c>
      <c r="T14" s="457">
        <v>1.4520414064203238</v>
      </c>
      <c r="U14" s="457">
        <v>0.85215252908323136</v>
      </c>
      <c r="V14" s="457">
        <v>0.34254271822510463</v>
      </c>
    </row>
    <row r="15" spans="1:34" s="10" customFormat="1">
      <c r="A15" s="19" t="s">
        <v>318</v>
      </c>
      <c r="B15" s="457">
        <v>140.05772808219177</v>
      </c>
      <c r="C15" s="457">
        <v>140.19198907103825</v>
      </c>
      <c r="D15" s="457">
        <v>117.81232945205484</v>
      </c>
      <c r="E15" s="457">
        <v>121.14136301369862</v>
      </c>
      <c r="F15" s="457">
        <v>100.10497945205479</v>
      </c>
      <c r="G15" s="457">
        <v>76.382163251366137</v>
      </c>
      <c r="H15" s="457">
        <v>57.25680958904109</v>
      </c>
      <c r="I15" s="457">
        <v>43.178720547945211</v>
      </c>
      <c r="J15" s="457">
        <v>33.689349999999997</v>
      </c>
      <c r="K15" s="457">
        <v>26.636021174863387</v>
      </c>
      <c r="L15" s="457">
        <v>21.448663698630138</v>
      </c>
      <c r="M15" s="457">
        <v>17.099165068493154</v>
      </c>
      <c r="N15" s="457">
        <v>14.037004794520549</v>
      </c>
      <c r="O15" s="457">
        <v>9.9784685792349723</v>
      </c>
      <c r="P15" s="457">
        <v>7.0746095890410965</v>
      </c>
      <c r="Q15" s="457">
        <v>4.5059643835616434</v>
      </c>
      <c r="R15" s="457">
        <v>4.0206924657534246</v>
      </c>
      <c r="S15" s="457">
        <v>3.038866803278689</v>
      </c>
      <c r="T15" s="457">
        <v>0.27923219178082187</v>
      </c>
      <c r="U15" s="457">
        <v>0.25643835616438354</v>
      </c>
      <c r="V15" s="457">
        <v>0.24013698630136987</v>
      </c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7"/>
      <c r="AH15" s="17"/>
    </row>
    <row r="16" spans="1:34" s="7" customFormat="1">
      <c r="A16" s="19" t="s">
        <v>317</v>
      </c>
      <c r="B16" s="457">
        <v>185.13276849315068</v>
      </c>
      <c r="C16" s="457">
        <v>170.30622882513663</v>
      </c>
      <c r="D16" s="457">
        <v>156.13350410958904</v>
      </c>
      <c r="E16" s="457">
        <v>155.64318630136984</v>
      </c>
      <c r="F16" s="457">
        <v>144.03893972602739</v>
      </c>
      <c r="G16" s="457">
        <v>148.05580410210342</v>
      </c>
      <c r="H16" s="457">
        <v>122.48172433268975</v>
      </c>
      <c r="I16" s="457">
        <v>97.945060673328527</v>
      </c>
      <c r="J16" s="457">
        <v>71.851416518921738</v>
      </c>
      <c r="K16" s="457">
        <v>51.389502635544723</v>
      </c>
      <c r="L16" s="457">
        <v>32.748271345464332</v>
      </c>
      <c r="M16" s="457">
        <v>18.347422349434659</v>
      </c>
      <c r="N16" s="457">
        <v>6.7366526726427507</v>
      </c>
      <c r="O16" s="457">
        <v>4.1600257948079138</v>
      </c>
      <c r="P16" s="457">
        <v>1.9978369674671039</v>
      </c>
      <c r="Q16" s="457">
        <v>0.72000839908315628</v>
      </c>
      <c r="R16" s="457">
        <v>0.46933444295721793</v>
      </c>
      <c r="S16" s="457">
        <v>0.30593368025491846</v>
      </c>
      <c r="T16" s="457">
        <v>0.19887671346666427</v>
      </c>
      <c r="U16" s="457">
        <v>0.12999211791626478</v>
      </c>
      <c r="V16" s="457">
        <v>8.4734814661534097E-2</v>
      </c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7"/>
      <c r="AH16" s="17"/>
    </row>
    <row r="17" spans="1:34" s="7" customFormat="1">
      <c r="A17" s="19" t="s">
        <v>325</v>
      </c>
      <c r="B17" s="457">
        <v>18.094318493150688</v>
      </c>
      <c r="C17" s="457">
        <v>19.179665983606554</v>
      </c>
      <c r="D17" s="457">
        <v>18.333301369863008</v>
      </c>
      <c r="E17" s="457">
        <v>14.223915068493152</v>
      </c>
      <c r="F17" s="457">
        <v>11.608284246575343</v>
      </c>
      <c r="G17" s="457">
        <v>9.0725969945355196</v>
      </c>
      <c r="H17" s="457">
        <v>6.5002424657534252</v>
      </c>
      <c r="I17" s="457">
        <v>4.5138171232876703</v>
      </c>
      <c r="J17" s="457">
        <v>3.4964924657534246</v>
      </c>
      <c r="K17" s="457">
        <v>2.4655942622950819</v>
      </c>
      <c r="L17" s="457">
        <v>1.6303917808219175</v>
      </c>
      <c r="M17" s="457">
        <v>1.1876369863013698</v>
      </c>
      <c r="N17" s="457">
        <v>0.91992602739726037</v>
      </c>
      <c r="O17" s="457">
        <v>0.48015027322404374</v>
      </c>
      <c r="P17" s="457">
        <v>0.44191438356164381</v>
      </c>
      <c r="Q17" s="457">
        <v>0.39014315068493155</v>
      </c>
      <c r="R17" s="457">
        <v>0.28623424657534247</v>
      </c>
      <c r="S17" s="457">
        <v>0.21754986338797813</v>
      </c>
      <c r="T17" s="457">
        <v>9.2534246575342483E-2</v>
      </c>
      <c r="U17" s="457">
        <v>5.6465753424657532E-2</v>
      </c>
      <c r="V17" s="457">
        <v>4.8041095890410959E-2</v>
      </c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7"/>
      <c r="AH17" s="17"/>
    </row>
    <row r="18" spans="1:34" s="7" customFormat="1">
      <c r="A18" s="19" t="s">
        <v>321</v>
      </c>
      <c r="B18" s="457">
        <v>49.451726027397264</v>
      </c>
      <c r="C18" s="457">
        <v>53.724478029792657</v>
      </c>
      <c r="D18" s="457">
        <v>51.812928351673044</v>
      </c>
      <c r="E18" s="457">
        <v>48.471747260273965</v>
      </c>
      <c r="F18" s="457">
        <v>44.276294625053907</v>
      </c>
      <c r="G18" s="457">
        <v>39.897655455717718</v>
      </c>
      <c r="H18" s="457">
        <v>31.772495848963398</v>
      </c>
      <c r="I18" s="457">
        <v>25.097281101122277</v>
      </c>
      <c r="J18" s="457">
        <v>18.401755199604011</v>
      </c>
      <c r="K18" s="457">
        <v>14.162574719192124</v>
      </c>
      <c r="L18" s="457">
        <v>11.408408441587783</v>
      </c>
      <c r="M18" s="457">
        <v>8.9026324190867587</v>
      </c>
      <c r="N18" s="457">
        <v>6.8049547945205475</v>
      </c>
      <c r="O18" s="457">
        <v>5.608351775956284</v>
      </c>
      <c r="P18" s="457">
        <v>5.1326965753424654</v>
      </c>
      <c r="Q18" s="457">
        <v>4.3333356164383554</v>
      </c>
      <c r="R18" s="457">
        <v>3.1551815068493152</v>
      </c>
      <c r="S18" s="457">
        <v>2.5486810109289619</v>
      </c>
      <c r="T18" s="457">
        <v>2.209254109589041</v>
      </c>
      <c r="U18" s="457">
        <v>1.8080130136986299</v>
      </c>
      <c r="V18" s="457">
        <v>1.321577397260274</v>
      </c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7"/>
      <c r="AH18" s="17"/>
    </row>
    <row r="19" spans="1:34" s="7" customFormat="1">
      <c r="A19" s="19" t="s">
        <v>324</v>
      </c>
      <c r="B19" s="457">
        <v>5.8059630136986309</v>
      </c>
      <c r="C19" s="457">
        <v>9.3831905737704915</v>
      </c>
      <c r="D19" s="457">
        <v>13.11696006063328</v>
      </c>
      <c r="E19" s="457">
        <v>15.974755479452055</v>
      </c>
      <c r="F19" s="457">
        <v>17.464065753424656</v>
      </c>
      <c r="G19" s="457">
        <v>15.741347706557553</v>
      </c>
      <c r="H19" s="457">
        <v>14.15332356822864</v>
      </c>
      <c r="I19" s="457">
        <v>12.71441675796417</v>
      </c>
      <c r="J19" s="457">
        <v>11.441816291234263</v>
      </c>
      <c r="K19" s="457">
        <v>10.330888145341444</v>
      </c>
      <c r="L19" s="457">
        <v>9.3741817682748252</v>
      </c>
      <c r="M19" s="457">
        <v>7.6556613543882284</v>
      </c>
      <c r="N19" s="457">
        <v>4.5862157534246579</v>
      </c>
      <c r="O19" s="457">
        <v>4.1855683060109286</v>
      </c>
      <c r="P19" s="457">
        <v>3.8728561643835615</v>
      </c>
      <c r="Q19" s="457">
        <v>3.2290109589041096</v>
      </c>
      <c r="R19" s="457">
        <v>2.9336691780821922</v>
      </c>
      <c r="S19" s="457">
        <v>2.7027137978142077</v>
      </c>
      <c r="T19" s="457">
        <v>2.4924671232876707</v>
      </c>
      <c r="U19" s="457">
        <v>1.8471595890410961</v>
      </c>
      <c r="V19" s="457">
        <v>1.6520027397260273</v>
      </c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7"/>
      <c r="AH19" s="17"/>
    </row>
    <row r="20" spans="1:34" s="7" customFormat="1">
      <c r="A20" s="19" t="s">
        <v>156</v>
      </c>
      <c r="B20" s="457">
        <v>3.3598349315068496</v>
      </c>
      <c r="C20" s="457">
        <v>2.8521352459016391</v>
      </c>
      <c r="D20" s="457">
        <v>2.6558513698630142</v>
      </c>
      <c r="E20" s="457">
        <v>2.3420479452054792</v>
      </c>
      <c r="F20" s="457">
        <v>0.51140273972602734</v>
      </c>
      <c r="G20" s="457">
        <v>0.45485450819672141</v>
      </c>
      <c r="H20" s="457">
        <v>0.40987602739726031</v>
      </c>
      <c r="I20" s="457">
        <v>0.29282054794520546</v>
      </c>
      <c r="J20" s="457">
        <v>0</v>
      </c>
      <c r="K20" s="457">
        <v>0</v>
      </c>
      <c r="L20" s="457">
        <v>0</v>
      </c>
      <c r="M20" s="457">
        <v>0</v>
      </c>
      <c r="N20" s="457">
        <v>0</v>
      </c>
      <c r="O20" s="457">
        <v>0</v>
      </c>
      <c r="P20" s="457">
        <v>0</v>
      </c>
      <c r="Q20" s="457">
        <v>0</v>
      </c>
      <c r="R20" s="457">
        <v>0</v>
      </c>
      <c r="S20" s="457">
        <v>0</v>
      </c>
      <c r="T20" s="457">
        <v>0</v>
      </c>
      <c r="U20" s="457">
        <v>0</v>
      </c>
      <c r="V20" s="457">
        <v>0</v>
      </c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7"/>
      <c r="AH20" s="17"/>
    </row>
    <row r="21" spans="1:34" s="7" customFormat="1">
      <c r="A21" s="19" t="s">
        <v>323</v>
      </c>
      <c r="B21" s="457">
        <v>38.346184931506855</v>
      </c>
      <c r="C21" s="457">
        <v>40.505271174863388</v>
      </c>
      <c r="D21" s="457">
        <v>41.272922995733211</v>
      </c>
      <c r="E21" s="457">
        <v>38.038968493150676</v>
      </c>
      <c r="F21" s="457">
        <v>13.45302397260274</v>
      </c>
      <c r="G21" s="457">
        <v>8.3210616503602068</v>
      </c>
      <c r="H21" s="457">
        <v>5.5355630479107987</v>
      </c>
      <c r="I21" s="457">
        <v>5.2722291389000313</v>
      </c>
      <c r="J21" s="457">
        <v>4.8319834580164924</v>
      </c>
      <c r="K21" s="457">
        <v>4.3395537067797658</v>
      </c>
      <c r="L21" s="457">
        <v>3.7544496921991479</v>
      </c>
      <c r="M21" s="457">
        <v>2.6259938356164385</v>
      </c>
      <c r="N21" s="457">
        <v>1.978580821917808</v>
      </c>
      <c r="O21" s="457">
        <v>1.6153435792349728</v>
      </c>
      <c r="P21" s="457">
        <v>1.3360938356164385</v>
      </c>
      <c r="Q21" s="457">
        <v>1.167849315068493</v>
      </c>
      <c r="R21" s="457">
        <v>1.4641726027397259</v>
      </c>
      <c r="S21" s="457">
        <v>0.88410724043715849</v>
      </c>
      <c r="T21" s="457">
        <v>0.39533630136986303</v>
      </c>
      <c r="U21" s="457">
        <v>0.38382328767123292</v>
      </c>
      <c r="V21" s="457">
        <v>0.35288013698630138</v>
      </c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7"/>
      <c r="AH21" s="17"/>
    </row>
    <row r="22" spans="1:34" s="7" customFormat="1">
      <c r="A22" s="19" t="s">
        <v>329</v>
      </c>
      <c r="B22" s="458">
        <v>306</v>
      </c>
      <c r="C22" s="458">
        <v>368.61</v>
      </c>
      <c r="D22" s="458">
        <v>373.5000000000033</v>
      </c>
      <c r="E22" s="458">
        <v>355.36630136986622</v>
      </c>
      <c r="F22" s="458">
        <v>355.36630136986622</v>
      </c>
      <c r="G22" s="458">
        <v>355.36630136986622</v>
      </c>
      <c r="H22" s="458">
        <v>355.36630136986622</v>
      </c>
      <c r="I22" s="458">
        <v>355.36630136986622</v>
      </c>
      <c r="J22" s="458">
        <v>355.36630136986622</v>
      </c>
      <c r="K22" s="458">
        <v>355.36630136986622</v>
      </c>
      <c r="L22" s="458">
        <v>355.36630136986622</v>
      </c>
      <c r="M22" s="458">
        <v>355.36630136986622</v>
      </c>
      <c r="N22" s="458">
        <v>355.36630136986622</v>
      </c>
      <c r="O22" s="458">
        <v>355.36630136986622</v>
      </c>
      <c r="P22" s="458">
        <v>355.36630136986622</v>
      </c>
      <c r="Q22" s="458">
        <v>355.36630136986622</v>
      </c>
      <c r="R22" s="458">
        <v>355.36630136986622</v>
      </c>
      <c r="S22" s="458">
        <v>355.36630136986622</v>
      </c>
      <c r="T22" s="458">
        <v>355.36630136986622</v>
      </c>
      <c r="U22" s="458">
        <v>355.36630136986622</v>
      </c>
      <c r="V22" s="458">
        <v>355.36630136986622</v>
      </c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7"/>
      <c r="AH22" s="17"/>
    </row>
    <row r="23" spans="1:34" s="7" customFormat="1">
      <c r="A23" s="8" t="s">
        <v>330</v>
      </c>
      <c r="B23" s="459">
        <v>941.42077590729969</v>
      </c>
      <c r="C23" s="459">
        <v>985.20066739651179</v>
      </c>
      <c r="D23" s="459">
        <v>943.73584075903887</v>
      </c>
      <c r="E23" s="459">
        <v>908.10492123287679</v>
      </c>
      <c r="F23" s="459">
        <v>834.1582207721882</v>
      </c>
      <c r="G23" s="459">
        <v>784.50275363927165</v>
      </c>
      <c r="H23" s="459">
        <v>701.51168721535259</v>
      </c>
      <c r="I23" s="459">
        <v>573.15826694337227</v>
      </c>
      <c r="J23" s="459">
        <v>489.00383757370815</v>
      </c>
      <c r="K23" s="459">
        <v>394.35302504179589</v>
      </c>
      <c r="L23" s="459">
        <v>311.63109195275922</v>
      </c>
      <c r="M23" s="459">
        <v>243.34489056254353</v>
      </c>
      <c r="N23" s="459">
        <v>189.37348450149616</v>
      </c>
      <c r="O23" s="459">
        <v>151.04985995047855</v>
      </c>
      <c r="P23" s="459">
        <v>116.06900041907373</v>
      </c>
      <c r="Q23" s="459">
        <v>90.234748266044903</v>
      </c>
      <c r="R23" s="459">
        <v>54.021084674917461</v>
      </c>
      <c r="S23" s="459">
        <v>41.643431403894546</v>
      </c>
      <c r="T23" s="459">
        <v>20.453951141071158</v>
      </c>
      <c r="U23" s="459">
        <v>16.625693471712374</v>
      </c>
      <c r="V23" s="459">
        <v>13.841287890579746</v>
      </c>
      <c r="AF23" s="16"/>
    </row>
    <row r="24" spans="1:34" s="7" customFormat="1"/>
    <row r="25" spans="1:34" s="7" customFormat="1"/>
    <row r="26" spans="1:34" s="7" customFormat="1" ht="12.75">
      <c r="B26" s="84" t="s">
        <v>331</v>
      </c>
    </row>
    <row r="27" spans="1:34" s="7" customFormat="1"/>
    <row r="28" spans="1:34" s="7" customFormat="1"/>
    <row r="29" spans="1:34" s="7" customFormat="1"/>
    <row r="30" spans="1:34" s="7" customFormat="1"/>
    <row r="31" spans="1:34" s="7" customFormat="1"/>
    <row r="32" spans="1:34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  <row r="42" s="7" customFormat="1"/>
    <row r="43" s="7" customFormat="1"/>
    <row r="44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5"/>
  <sheetViews>
    <sheetView topLeftCell="A16" zoomScale="55" zoomScaleNormal="55" workbookViewId="0">
      <selection activeCell="I18" sqref="I18"/>
    </sheetView>
  </sheetViews>
  <sheetFormatPr baseColWidth="10" defaultRowHeight="15" outlineLevelCol="1"/>
  <cols>
    <col min="1" max="1" width="14" style="624" customWidth="1" outlineLevel="1"/>
    <col min="2" max="2" width="20.6640625" style="624" customWidth="1"/>
    <col min="3" max="3" width="50.1640625" style="624" bestFit="1" customWidth="1"/>
    <col min="4" max="4" width="21.6640625" style="624" bestFit="1" customWidth="1"/>
    <col min="5" max="24" width="10.6640625" style="624" customWidth="1"/>
    <col min="25" max="25" width="12.1640625" style="624" bestFit="1" customWidth="1"/>
    <col min="26" max="16384" width="12" style="624"/>
  </cols>
  <sheetData>
    <row r="1" spans="1:34" ht="36">
      <c r="B1" s="625" t="s">
        <v>203</v>
      </c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</row>
    <row r="2" spans="1:34">
      <c r="A2" s="627"/>
      <c r="B2" s="627"/>
      <c r="C2" s="627"/>
      <c r="D2" s="628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629"/>
      <c r="S2" s="629"/>
      <c r="T2" s="629"/>
      <c r="U2" s="629"/>
      <c r="V2" s="629"/>
      <c r="W2" s="629"/>
      <c r="X2" s="629"/>
      <c r="Y2" s="629"/>
      <c r="Z2" s="627"/>
      <c r="AA2" s="627"/>
      <c r="AB2" s="627"/>
      <c r="AC2" s="627"/>
      <c r="AD2" s="627"/>
      <c r="AE2" s="627"/>
      <c r="AF2" s="627"/>
      <c r="AG2" s="627"/>
      <c r="AH2" s="627"/>
    </row>
    <row r="3" spans="1:34">
      <c r="A3" s="627"/>
      <c r="B3" s="627"/>
      <c r="C3" s="627"/>
      <c r="D3" s="630"/>
      <c r="E3" s="631">
        <v>2018</v>
      </c>
      <c r="F3" s="631">
        <v>2019</v>
      </c>
      <c r="G3" s="631">
        <v>2020</v>
      </c>
      <c r="H3" s="631">
        <v>2021</v>
      </c>
      <c r="I3" s="631">
        <v>2022</v>
      </c>
      <c r="J3" s="631">
        <v>2023</v>
      </c>
      <c r="K3" s="631">
        <v>2024</v>
      </c>
      <c r="L3" s="631">
        <v>2025</v>
      </c>
      <c r="M3" s="631">
        <v>2026</v>
      </c>
      <c r="N3" s="631">
        <v>2027</v>
      </c>
      <c r="O3" s="631">
        <v>2028</v>
      </c>
      <c r="P3" s="631">
        <v>2029</v>
      </c>
      <c r="Q3" s="631">
        <v>2030</v>
      </c>
      <c r="R3" s="631">
        <v>2031</v>
      </c>
      <c r="S3" s="631">
        <v>2032</v>
      </c>
      <c r="T3" s="631">
        <v>2033</v>
      </c>
      <c r="U3" s="631">
        <v>2034</v>
      </c>
      <c r="V3" s="631">
        <v>2035</v>
      </c>
      <c r="W3" s="631">
        <v>2036</v>
      </c>
      <c r="X3" s="631">
        <v>2037</v>
      </c>
      <c r="Y3" s="631">
        <v>2038</v>
      </c>
      <c r="Z3" s="627"/>
      <c r="AA3" s="627"/>
      <c r="AB3" s="627"/>
      <c r="AC3" s="627"/>
      <c r="AD3" s="627"/>
      <c r="AE3" s="627"/>
      <c r="AF3" s="627"/>
      <c r="AG3" s="627"/>
      <c r="AH3" s="627"/>
    </row>
    <row r="4" spans="1:34">
      <c r="A4" s="627"/>
      <c r="B4" s="632" t="s">
        <v>418</v>
      </c>
      <c r="C4" s="781" t="s">
        <v>444</v>
      </c>
      <c r="D4" s="628" t="str">
        <f t="shared" ref="D4:D26" si="0">MID(B4,4,15)</f>
        <v xml:space="preserve"> Mamonal</v>
      </c>
      <c r="E4" s="633">
        <v>13871.103563126915</v>
      </c>
      <c r="F4" s="633">
        <v>14088.563776998022</v>
      </c>
      <c r="G4" s="633">
        <v>14296.11388439387</v>
      </c>
      <c r="H4" s="633">
        <v>14491.513269504525</v>
      </c>
      <c r="I4" s="633">
        <v>14688.272531531557</v>
      </c>
      <c r="J4" s="633">
        <v>14866.251306930017</v>
      </c>
      <c r="K4" s="633">
        <v>15018.155275904624</v>
      </c>
      <c r="L4" s="633">
        <v>15098.785175127154</v>
      </c>
      <c r="M4" s="633">
        <v>15224.025955813082</v>
      </c>
      <c r="N4" s="633">
        <v>15296.495432824675</v>
      </c>
      <c r="O4" s="633">
        <v>15326.931284930504</v>
      </c>
      <c r="P4" s="633">
        <v>15316.170051363681</v>
      </c>
      <c r="Q4" s="633">
        <v>15286.043677206311</v>
      </c>
      <c r="R4" s="633">
        <v>15255.318032917203</v>
      </c>
      <c r="S4" s="633">
        <v>15234.241945803837</v>
      </c>
      <c r="T4" s="633">
        <v>15230.272204346948</v>
      </c>
      <c r="U4" s="633">
        <v>15240.958419039747</v>
      </c>
      <c r="V4" s="633">
        <v>15192.936958177463</v>
      </c>
      <c r="W4" s="633">
        <v>15245.715730568327</v>
      </c>
      <c r="X4" s="633">
        <v>15315.30491683847</v>
      </c>
      <c r="Y4" s="633">
        <v>15398.816635710698</v>
      </c>
      <c r="Z4" s="627"/>
      <c r="AA4" s="627"/>
      <c r="AB4" s="627"/>
      <c r="AC4" s="627"/>
      <c r="AD4" s="627"/>
      <c r="AE4" s="627"/>
      <c r="AF4" s="627"/>
      <c r="AG4" s="627"/>
      <c r="AH4" s="627"/>
    </row>
    <row r="5" spans="1:34">
      <c r="A5" s="627"/>
      <c r="B5" s="632" t="s">
        <v>544</v>
      </c>
      <c r="C5" s="781"/>
      <c r="D5" s="628" t="str">
        <f t="shared" si="0"/>
        <v xml:space="preserve"> Barranquilla</v>
      </c>
      <c r="E5" s="633">
        <v>12943.41909444367</v>
      </c>
      <c r="F5" s="633">
        <v>13082.733359385282</v>
      </c>
      <c r="G5" s="633">
        <v>13215.698788489217</v>
      </c>
      <c r="H5" s="633">
        <v>13340.879947939695</v>
      </c>
      <c r="I5" s="633">
        <v>13466.932302399335</v>
      </c>
      <c r="J5" s="633">
        <v>13580.953078101053</v>
      </c>
      <c r="K5" s="633">
        <v>13678.269223444102</v>
      </c>
      <c r="L5" s="633">
        <v>13729.924167318848</v>
      </c>
      <c r="M5" s="633">
        <v>13810.158739847668</v>
      </c>
      <c r="N5" s="633">
        <v>13856.585770065516</v>
      </c>
      <c r="O5" s="633">
        <v>13876.08427183057</v>
      </c>
      <c r="P5" s="633">
        <v>13869.190167766479</v>
      </c>
      <c r="Q5" s="633">
        <v>13849.889930742074</v>
      </c>
      <c r="R5" s="633">
        <v>13830.205775775079</v>
      </c>
      <c r="S5" s="633">
        <v>13816.703537679314</v>
      </c>
      <c r="T5" s="633">
        <v>13814.16035240772</v>
      </c>
      <c r="U5" s="633">
        <v>13821.006396189403</v>
      </c>
      <c r="V5" s="633">
        <v>13790.241805267879</v>
      </c>
      <c r="W5" s="633">
        <v>13824.054132356421</v>
      </c>
      <c r="X5" s="633">
        <v>13868.63592578212</v>
      </c>
      <c r="Y5" s="633">
        <v>13922.137085932687</v>
      </c>
      <c r="Z5" s="627"/>
      <c r="AA5" s="627"/>
      <c r="AB5" s="627"/>
      <c r="AC5" s="627"/>
      <c r="AD5" s="627"/>
      <c r="AE5" s="627"/>
      <c r="AF5" s="627"/>
      <c r="AG5" s="627"/>
      <c r="AH5" s="627"/>
    </row>
    <row r="6" spans="1:34">
      <c r="A6" s="627"/>
      <c r="B6" s="632" t="s">
        <v>419</v>
      </c>
      <c r="C6" s="781"/>
      <c r="D6" s="628" t="str">
        <f t="shared" si="0"/>
        <v xml:space="preserve"> Galán</v>
      </c>
      <c r="E6" s="633">
        <v>37.821970304883401</v>
      </c>
      <c r="F6" s="633">
        <v>38.414913304270286</v>
      </c>
      <c r="G6" s="633">
        <v>38.980834679089249</v>
      </c>
      <c r="H6" s="633">
        <v>39.513625001619417</v>
      </c>
      <c r="I6" s="633">
        <v>40.050123264481464</v>
      </c>
      <c r="J6" s="633">
        <v>40.535413272402266</v>
      </c>
      <c r="K6" s="633">
        <v>40.949605796998803</v>
      </c>
      <c r="L6" s="633">
        <v>41.169457205374613</v>
      </c>
      <c r="M6" s="633">
        <v>41.510947921416516</v>
      </c>
      <c r="N6" s="633">
        <v>41.70854852291653</v>
      </c>
      <c r="O6" s="633">
        <v>41.791537153872369</v>
      </c>
      <c r="P6" s="633">
        <v>41.762194783630811</v>
      </c>
      <c r="Q6" s="633">
        <v>41.680049997991489</v>
      </c>
      <c r="R6" s="633">
        <v>41.596271198373096</v>
      </c>
      <c r="S6" s="633">
        <v>41.538803590455885</v>
      </c>
      <c r="T6" s="633">
        <v>41.527979401679758</v>
      </c>
      <c r="U6" s="633">
        <v>41.557117219946583</v>
      </c>
      <c r="V6" s="633">
        <v>41.426178375862207</v>
      </c>
      <c r="W6" s="633">
        <v>41.570088855155426</v>
      </c>
      <c r="X6" s="633">
        <v>41.759835844259229</v>
      </c>
      <c r="Y6" s="633">
        <v>41.987545033864848</v>
      </c>
      <c r="Z6" s="627"/>
      <c r="AA6" s="627"/>
      <c r="AB6" s="627"/>
      <c r="AC6" s="627"/>
      <c r="AD6" s="627"/>
      <c r="AE6" s="627"/>
      <c r="AF6" s="627"/>
      <c r="AG6" s="627"/>
      <c r="AH6" s="627"/>
    </row>
    <row r="7" spans="1:34">
      <c r="A7" s="627"/>
      <c r="B7" s="632" t="s">
        <v>420</v>
      </c>
      <c r="C7" s="781"/>
      <c r="D7" s="628" t="str">
        <f t="shared" si="0"/>
        <v xml:space="preserve"> Lisama</v>
      </c>
      <c r="E7" s="633">
        <v>8996.4542309133958</v>
      </c>
      <c r="F7" s="633">
        <v>9105.6923178761699</v>
      </c>
      <c r="G7" s="633">
        <v>9209.9522019130691</v>
      </c>
      <c r="H7" s="633">
        <v>9308.108341113053</v>
      </c>
      <c r="I7" s="633">
        <v>9406.9475953997226</v>
      </c>
      <c r="J7" s="633">
        <v>9496.3527357626808</v>
      </c>
      <c r="K7" s="633">
        <v>9572.6595630091324</v>
      </c>
      <c r="L7" s="633">
        <v>9613.1628614575129</v>
      </c>
      <c r="M7" s="633">
        <v>9676.0758102140353</v>
      </c>
      <c r="N7" s="633">
        <v>9712.4798350745623</v>
      </c>
      <c r="O7" s="633">
        <v>9727.7688582937408</v>
      </c>
      <c r="P7" s="633">
        <v>9722.3631036167208</v>
      </c>
      <c r="Q7" s="633">
        <v>9707.2295423022515</v>
      </c>
      <c r="R7" s="633">
        <v>9691.7949460462642</v>
      </c>
      <c r="S7" s="633">
        <v>9681.2076694316602</v>
      </c>
      <c r="T7" s="633">
        <v>9679.2135255155481</v>
      </c>
      <c r="U7" s="633">
        <v>9684.5815955138914</v>
      </c>
      <c r="V7" s="633">
        <v>9660.4586885031276</v>
      </c>
      <c r="W7" s="633">
        <v>9686.9713642040697</v>
      </c>
      <c r="X7" s="633">
        <v>9721.9285154278405</v>
      </c>
      <c r="Y7" s="633">
        <v>9763.8794555385812</v>
      </c>
      <c r="Z7" s="627"/>
      <c r="AA7" s="627"/>
      <c r="AB7" s="627"/>
      <c r="AC7" s="627"/>
      <c r="AD7" s="627"/>
      <c r="AE7" s="627"/>
      <c r="AF7" s="627"/>
      <c r="AG7" s="627"/>
      <c r="AH7" s="627"/>
    </row>
    <row r="8" spans="1:34">
      <c r="A8" s="627"/>
      <c r="B8" s="632" t="s">
        <v>421</v>
      </c>
      <c r="C8" s="781"/>
      <c r="D8" s="628" t="str">
        <f t="shared" si="0"/>
        <v xml:space="preserve"> Ayacucho</v>
      </c>
      <c r="E8" s="633">
        <v>0</v>
      </c>
      <c r="F8" s="633">
        <v>0</v>
      </c>
      <c r="G8" s="633">
        <v>0</v>
      </c>
      <c r="H8" s="633">
        <v>0</v>
      </c>
      <c r="I8" s="633">
        <v>0</v>
      </c>
      <c r="J8" s="633">
        <v>0</v>
      </c>
      <c r="K8" s="633">
        <v>0</v>
      </c>
      <c r="L8" s="633">
        <v>0</v>
      </c>
      <c r="M8" s="633">
        <v>0</v>
      </c>
      <c r="N8" s="633">
        <v>0</v>
      </c>
      <c r="O8" s="633">
        <v>0</v>
      </c>
      <c r="P8" s="633">
        <v>0</v>
      </c>
      <c r="Q8" s="633">
        <v>0</v>
      </c>
      <c r="R8" s="633">
        <v>0</v>
      </c>
      <c r="S8" s="633">
        <v>0</v>
      </c>
      <c r="T8" s="633">
        <v>0</v>
      </c>
      <c r="U8" s="633">
        <v>0</v>
      </c>
      <c r="V8" s="633">
        <v>0</v>
      </c>
      <c r="W8" s="633">
        <v>0</v>
      </c>
      <c r="X8" s="633">
        <v>0</v>
      </c>
      <c r="Y8" s="633">
        <v>0</v>
      </c>
      <c r="Z8" s="627"/>
      <c r="AA8" s="627"/>
      <c r="AB8" s="627"/>
      <c r="AC8" s="627"/>
      <c r="AD8" s="627"/>
      <c r="AE8" s="627"/>
      <c r="AF8" s="627"/>
      <c r="AG8" s="627"/>
      <c r="AH8" s="627"/>
    </row>
    <row r="9" spans="1:34">
      <c r="A9" s="627"/>
      <c r="B9" s="632" t="s">
        <v>422</v>
      </c>
      <c r="C9" s="781"/>
      <c r="D9" s="628" t="str">
        <f t="shared" si="0"/>
        <v xml:space="preserve"> Chimitá</v>
      </c>
      <c r="E9" s="633">
        <v>10089.976710217219</v>
      </c>
      <c r="F9" s="633">
        <v>10216.358179546081</v>
      </c>
      <c r="G9" s="633">
        <v>10336.980186970381</v>
      </c>
      <c r="H9" s="633">
        <v>10450.540552596058</v>
      </c>
      <c r="I9" s="633">
        <v>10564.891238619835</v>
      </c>
      <c r="J9" s="633">
        <v>10668.32725913962</v>
      </c>
      <c r="K9" s="633">
        <v>10756.60937040102</v>
      </c>
      <c r="L9" s="633">
        <v>10803.469092251662</v>
      </c>
      <c r="M9" s="633">
        <v>10876.255344050176</v>
      </c>
      <c r="N9" s="633">
        <v>10918.372468940195</v>
      </c>
      <c r="O9" s="633">
        <v>10936.060889460605</v>
      </c>
      <c r="P9" s="633">
        <v>10929.806777566961</v>
      </c>
      <c r="Q9" s="633">
        <v>10912.298216512125</v>
      </c>
      <c r="R9" s="633">
        <v>10894.441377312862</v>
      </c>
      <c r="S9" s="633">
        <v>10882.192576441779</v>
      </c>
      <c r="T9" s="633">
        <v>10879.885479666484</v>
      </c>
      <c r="U9" s="633">
        <v>10886.095992800809</v>
      </c>
      <c r="V9" s="633">
        <v>10858.187334591305</v>
      </c>
      <c r="W9" s="633">
        <v>10888.860802097803</v>
      </c>
      <c r="X9" s="633">
        <v>10929.303986870136</v>
      </c>
      <c r="Y9" s="633">
        <v>10977.838537394889</v>
      </c>
      <c r="Z9" s="627"/>
      <c r="AA9" s="627"/>
      <c r="AB9" s="627"/>
      <c r="AC9" s="627"/>
      <c r="AD9" s="627"/>
      <c r="AE9" s="627"/>
      <c r="AF9" s="627"/>
      <c r="AG9" s="627"/>
      <c r="AH9" s="627"/>
    </row>
    <row r="10" spans="1:34">
      <c r="A10" s="627"/>
      <c r="B10" s="632" t="s">
        <v>423</v>
      </c>
      <c r="C10" s="781"/>
      <c r="D10" s="628" t="str">
        <f t="shared" si="0"/>
        <v xml:space="preserve"> Sebastopol</v>
      </c>
      <c r="E10" s="633">
        <v>1531.7326820527212</v>
      </c>
      <c r="F10" s="633">
        <v>1555.7459781193725</v>
      </c>
      <c r="G10" s="633">
        <v>1578.6649391966198</v>
      </c>
      <c r="H10" s="633">
        <v>1600.2421426876681</v>
      </c>
      <c r="I10" s="633">
        <v>1621.9695121627642</v>
      </c>
      <c r="J10" s="633">
        <v>1641.6230246427826</v>
      </c>
      <c r="K10" s="633">
        <v>1658.3971964131126</v>
      </c>
      <c r="L10" s="633">
        <v>1667.3008464527584</v>
      </c>
      <c r="M10" s="633">
        <v>1681.1307047642763</v>
      </c>
      <c r="N10" s="633">
        <v>1689.1332307265941</v>
      </c>
      <c r="O10" s="633">
        <v>1692.4941449584328</v>
      </c>
      <c r="P10" s="633">
        <v>1691.3058232738249</v>
      </c>
      <c r="Q10" s="633">
        <v>1687.9790835030067</v>
      </c>
      <c r="R10" s="633">
        <v>1684.5861686335754</v>
      </c>
      <c r="S10" s="633">
        <v>1682.258817295276</v>
      </c>
      <c r="T10" s="633">
        <v>1681.820453995547</v>
      </c>
      <c r="U10" s="633">
        <v>1683.000491634074</v>
      </c>
      <c r="V10" s="633">
        <v>1677.6976661805741</v>
      </c>
      <c r="W10" s="633">
        <v>1683.5258232714502</v>
      </c>
      <c r="X10" s="633">
        <v>1691.2102897915315</v>
      </c>
      <c r="Y10" s="633">
        <v>1700.4321681048787</v>
      </c>
      <c r="Z10" s="627"/>
      <c r="AA10" s="627"/>
      <c r="AB10" s="627"/>
      <c r="AC10" s="627"/>
      <c r="AD10" s="627"/>
      <c r="AE10" s="627"/>
      <c r="AF10" s="627"/>
      <c r="AG10" s="627"/>
      <c r="AH10" s="627"/>
    </row>
    <row r="11" spans="1:34">
      <c r="A11" s="627"/>
      <c r="B11" s="632" t="s">
        <v>424</v>
      </c>
      <c r="C11" s="781"/>
      <c r="D11" s="628" t="str">
        <f t="shared" si="0"/>
        <v xml:space="preserve"> Salgar</v>
      </c>
      <c r="E11" s="633">
        <v>607.72740498249925</v>
      </c>
      <c r="F11" s="633">
        <v>617.25487558794805</v>
      </c>
      <c r="G11" s="633">
        <v>626.34815988198329</v>
      </c>
      <c r="H11" s="633">
        <v>634.90909093610242</v>
      </c>
      <c r="I11" s="633">
        <v>643.52960156626045</v>
      </c>
      <c r="J11" s="633">
        <v>651.32729255909487</v>
      </c>
      <c r="K11" s="633">
        <v>657.98258169678707</v>
      </c>
      <c r="L11" s="633">
        <v>661.51517729709428</v>
      </c>
      <c r="M11" s="633">
        <v>667.00228611275975</v>
      </c>
      <c r="N11" s="633">
        <v>670.17735340313504</v>
      </c>
      <c r="O11" s="633">
        <v>671.5108234716505</v>
      </c>
      <c r="P11" s="633">
        <v>671.0393471741653</v>
      </c>
      <c r="Q11" s="633">
        <v>669.7194361011301</v>
      </c>
      <c r="R11" s="633">
        <v>668.37326951926752</v>
      </c>
      <c r="S11" s="633">
        <v>667.44987393864199</v>
      </c>
      <c r="T11" s="633">
        <v>667.27594973260693</v>
      </c>
      <c r="U11" s="633">
        <v>667.74413926740397</v>
      </c>
      <c r="V11" s="633">
        <v>665.64020012078231</v>
      </c>
      <c r="W11" s="633">
        <v>667.95256886904303</v>
      </c>
      <c r="X11" s="633">
        <v>671.00144348773017</v>
      </c>
      <c r="Y11" s="633">
        <v>674.66029874498304</v>
      </c>
      <c r="Z11" s="627"/>
      <c r="AA11" s="627"/>
      <c r="AB11" s="627"/>
      <c r="AC11" s="627"/>
      <c r="AD11" s="627"/>
      <c r="AE11" s="627"/>
      <c r="AF11" s="627"/>
      <c r="AG11" s="627"/>
      <c r="AH11" s="627"/>
    </row>
    <row r="12" spans="1:34">
      <c r="A12" s="627"/>
      <c r="B12" s="632" t="s">
        <v>425</v>
      </c>
      <c r="C12" s="781"/>
      <c r="D12" s="628" t="str">
        <f t="shared" si="0"/>
        <v xml:space="preserve"> Mansilla</v>
      </c>
      <c r="E12" s="633">
        <v>18931.453179350945</v>
      </c>
      <c r="F12" s="633">
        <v>19228.245560615847</v>
      </c>
      <c r="G12" s="633">
        <v>19511.512506367639</v>
      </c>
      <c r="H12" s="633">
        <v>19778.195996521208</v>
      </c>
      <c r="I12" s="633">
        <v>20046.735463458092</v>
      </c>
      <c r="J12" s="633">
        <v>20289.643090673198</v>
      </c>
      <c r="K12" s="633">
        <v>20496.963500567977</v>
      </c>
      <c r="L12" s="633">
        <v>20607.008181226607</v>
      </c>
      <c r="M12" s="633">
        <v>20777.938342976948</v>
      </c>
      <c r="N12" s="633">
        <v>20876.84557878074</v>
      </c>
      <c r="O12" s="633">
        <v>20918.384805021313</v>
      </c>
      <c r="P12" s="633">
        <v>20903.697740758889</v>
      </c>
      <c r="Q12" s="633">
        <v>20862.580893838363</v>
      </c>
      <c r="R12" s="633">
        <v>20820.64615565279</v>
      </c>
      <c r="S12" s="633">
        <v>20791.881252083673</v>
      </c>
      <c r="T12" s="633">
        <v>20786.463299994772</v>
      </c>
      <c r="U12" s="633">
        <v>20801.047977572915</v>
      </c>
      <c r="V12" s="633">
        <v>20735.50769566376</v>
      </c>
      <c r="W12" s="633">
        <v>20807.540815006723</v>
      </c>
      <c r="X12" s="633">
        <v>20902.51699449142</v>
      </c>
      <c r="Y12" s="633">
        <v>21016.494818141975</v>
      </c>
      <c r="Z12" s="627"/>
      <c r="AA12" s="627"/>
      <c r="AB12" s="627"/>
      <c r="AC12" s="627"/>
      <c r="AD12" s="627"/>
      <c r="AE12" s="627"/>
      <c r="AF12" s="627"/>
      <c r="AG12" s="627"/>
      <c r="AH12" s="627"/>
    </row>
    <row r="13" spans="1:34">
      <c r="A13" s="627"/>
      <c r="B13" s="632" t="s">
        <v>426</v>
      </c>
      <c r="C13" s="781"/>
      <c r="D13" s="628" t="str">
        <f t="shared" si="0"/>
        <v xml:space="preserve"> Puente Aranda</v>
      </c>
      <c r="E13" s="633">
        <v>16208.155292495909</v>
      </c>
      <c r="F13" s="633">
        <v>16462.253958858091</v>
      </c>
      <c r="G13" s="633">
        <v>16704.772829569181</v>
      </c>
      <c r="H13" s="633">
        <v>16933.093782081611</v>
      </c>
      <c r="I13" s="633">
        <v>17163.003728298761</v>
      </c>
      <c r="J13" s="633">
        <v>17370.968986239364</v>
      </c>
      <c r="K13" s="633">
        <v>17548.466263761809</v>
      </c>
      <c r="L13" s="633">
        <v>17642.680968588251</v>
      </c>
      <c r="M13" s="633">
        <v>17789.022751206547</v>
      </c>
      <c r="N13" s="633">
        <v>17873.702137531098</v>
      </c>
      <c r="O13" s="633">
        <v>17909.265927762041</v>
      </c>
      <c r="P13" s="633">
        <v>17896.691604169391</v>
      </c>
      <c r="Q13" s="633">
        <v>17861.489433807074</v>
      </c>
      <c r="R13" s="633">
        <v>17825.587026198809</v>
      </c>
      <c r="S13" s="633">
        <v>17800.959966690749</v>
      </c>
      <c r="T13" s="633">
        <v>17796.321389398647</v>
      </c>
      <c r="U13" s="633">
        <v>17808.808054676691</v>
      </c>
      <c r="V13" s="633">
        <v>17752.695771217321</v>
      </c>
      <c r="W13" s="633">
        <v>17814.366894582909</v>
      </c>
      <c r="X13" s="633">
        <v>17895.680708773092</v>
      </c>
      <c r="Y13" s="633">
        <v>17993.262772237926</v>
      </c>
      <c r="Z13" s="627"/>
      <c r="AA13" s="627"/>
      <c r="AB13" s="627"/>
      <c r="AC13" s="627"/>
      <c r="AD13" s="627"/>
      <c r="AE13" s="627"/>
      <c r="AF13" s="627"/>
      <c r="AG13" s="627"/>
      <c r="AH13" s="627"/>
    </row>
    <row r="14" spans="1:34">
      <c r="A14" s="627"/>
      <c r="B14" s="632" t="s">
        <v>427</v>
      </c>
      <c r="C14" s="781"/>
      <c r="D14" s="628" t="str">
        <f t="shared" si="0"/>
        <v xml:space="preserve"> Tocancipá</v>
      </c>
      <c r="E14" s="633">
        <v>1154.8171731632365</v>
      </c>
      <c r="F14" s="633">
        <v>1172.921485362712</v>
      </c>
      <c r="G14" s="633">
        <v>1190.2007470466733</v>
      </c>
      <c r="H14" s="633">
        <v>1206.4684192275056</v>
      </c>
      <c r="I14" s="633">
        <v>1222.8493058479294</v>
      </c>
      <c r="J14" s="633">
        <v>1237.6666522366527</v>
      </c>
      <c r="K14" s="633">
        <v>1250.3131811335929</v>
      </c>
      <c r="L14" s="633">
        <v>1257.025898104441</v>
      </c>
      <c r="M14" s="633">
        <v>1267.4526246917146</v>
      </c>
      <c r="N14" s="633">
        <v>1273.4859583916818</v>
      </c>
      <c r="O14" s="633">
        <v>1276.0198479651904</v>
      </c>
      <c r="P14" s="633">
        <v>1275.1239381862151</v>
      </c>
      <c r="Q14" s="633">
        <v>1272.6158137184145</v>
      </c>
      <c r="R14" s="633">
        <v>1270.0577979469881</v>
      </c>
      <c r="S14" s="633">
        <v>1268.303141064006</v>
      </c>
      <c r="T14" s="633">
        <v>1267.9726464075015</v>
      </c>
      <c r="U14" s="633">
        <v>1268.8623106066902</v>
      </c>
      <c r="V14" s="633">
        <v>1264.8643585020307</v>
      </c>
      <c r="W14" s="633">
        <v>1269.2583731857267</v>
      </c>
      <c r="X14" s="633">
        <v>1275.0519127556308</v>
      </c>
      <c r="Y14" s="633">
        <v>1282.0045511434225</v>
      </c>
      <c r="Z14" s="627"/>
      <c r="AA14" s="627"/>
      <c r="AB14" s="627"/>
      <c r="AC14" s="627"/>
      <c r="AD14" s="627"/>
      <c r="AE14" s="627"/>
      <c r="AF14" s="627"/>
      <c r="AG14" s="627"/>
      <c r="AH14" s="627"/>
    </row>
    <row r="15" spans="1:34">
      <c r="A15" s="627"/>
      <c r="B15" s="632" t="s">
        <v>445</v>
      </c>
      <c r="C15" s="781"/>
      <c r="D15" s="628" t="str">
        <f t="shared" si="0"/>
        <v xml:space="preserve"> Gualanday</v>
      </c>
      <c r="E15" s="633">
        <v>5122.5370678305826</v>
      </c>
      <c r="F15" s="633">
        <v>5202.8441610091149</v>
      </c>
      <c r="G15" s="633">
        <v>5279.4914957888568</v>
      </c>
      <c r="H15" s="633">
        <v>5351.6516226818167</v>
      </c>
      <c r="I15" s="633">
        <v>5424.3139460928933</v>
      </c>
      <c r="J15" s="633">
        <v>5490.040719028917</v>
      </c>
      <c r="K15" s="633">
        <v>5546.1381815185996</v>
      </c>
      <c r="L15" s="633">
        <v>5575.9144459422023</v>
      </c>
      <c r="M15" s="633">
        <v>5622.1653111706273</v>
      </c>
      <c r="N15" s="633">
        <v>5648.9279678394887</v>
      </c>
      <c r="O15" s="633">
        <v>5660.167793127619</v>
      </c>
      <c r="P15" s="633">
        <v>5656.1937172661883</v>
      </c>
      <c r="Q15" s="633">
        <v>5645.0681808127874</v>
      </c>
      <c r="R15" s="633">
        <v>5633.7213365557573</v>
      </c>
      <c r="S15" s="633">
        <v>5625.938030995987</v>
      </c>
      <c r="T15" s="633">
        <v>5624.4720230702242</v>
      </c>
      <c r="U15" s="633">
        <v>5628.4183947939691</v>
      </c>
      <c r="V15" s="633">
        <v>5610.6842821331456</v>
      </c>
      <c r="W15" s="633">
        <v>5630.1752488566226</v>
      </c>
      <c r="X15" s="633">
        <v>5655.8742269203849</v>
      </c>
      <c r="Y15" s="633">
        <v>5686.7147345681278</v>
      </c>
      <c r="Z15" s="627"/>
      <c r="AA15" s="627"/>
      <c r="AB15" s="627"/>
      <c r="AC15" s="627"/>
      <c r="AD15" s="627"/>
      <c r="AE15" s="627"/>
      <c r="AF15" s="627"/>
      <c r="AG15" s="627"/>
      <c r="AH15" s="627"/>
    </row>
    <row r="16" spans="1:34">
      <c r="A16" s="627"/>
      <c r="B16" s="632" t="s">
        <v>429</v>
      </c>
      <c r="C16" s="781"/>
      <c r="D16" s="628" t="str">
        <f t="shared" si="0"/>
        <v xml:space="preserve"> Neiva</v>
      </c>
      <c r="E16" s="633">
        <v>3554.8276661110312</v>
      </c>
      <c r="F16" s="633">
        <v>3610.5574486066621</v>
      </c>
      <c r="G16" s="633">
        <v>3663.7475109919187</v>
      </c>
      <c r="H16" s="633">
        <v>3713.8236377378039</v>
      </c>
      <c r="I16" s="633">
        <v>3764.2482679796676</v>
      </c>
      <c r="J16" s="633">
        <v>3809.859914658512</v>
      </c>
      <c r="K16" s="633">
        <v>3848.7892203943916</v>
      </c>
      <c r="L16" s="633">
        <v>3869.4527094360215</v>
      </c>
      <c r="M16" s="633">
        <v>3901.5488862168777</v>
      </c>
      <c r="N16" s="633">
        <v>3920.1210568201036</v>
      </c>
      <c r="O16" s="633">
        <v>3927.9210280779835</v>
      </c>
      <c r="P16" s="633">
        <v>3925.1631847217768</v>
      </c>
      <c r="Q16" s="633">
        <v>3917.4425251616449</v>
      </c>
      <c r="R16" s="633">
        <v>3909.5682871905319</v>
      </c>
      <c r="S16" s="633">
        <v>3904.1669968589454</v>
      </c>
      <c r="T16" s="633">
        <v>3903.1496483333549</v>
      </c>
      <c r="U16" s="633">
        <v>3905.8882661702914</v>
      </c>
      <c r="V16" s="633">
        <v>3893.5815295892085</v>
      </c>
      <c r="W16" s="633">
        <v>3907.107449817875</v>
      </c>
      <c r="X16" s="633">
        <v>3924.9414717101818</v>
      </c>
      <c r="Y16" s="633">
        <v>3946.3435012848608</v>
      </c>
      <c r="Z16" s="627"/>
      <c r="AA16" s="627"/>
      <c r="AB16" s="627"/>
      <c r="AC16" s="627"/>
      <c r="AD16" s="627"/>
      <c r="AE16" s="627"/>
      <c r="AF16" s="627"/>
      <c r="AG16" s="627"/>
      <c r="AH16" s="627"/>
    </row>
    <row r="17" spans="1:34">
      <c r="A17" s="627"/>
      <c r="B17" s="632" t="s">
        <v>430</v>
      </c>
      <c r="C17" s="781"/>
      <c r="D17" s="628" t="str">
        <f t="shared" si="0"/>
        <v xml:space="preserve"> Manizales</v>
      </c>
      <c r="E17" s="633">
        <v>923.68968821774433</v>
      </c>
      <c r="F17" s="633">
        <v>938.17056612599686</v>
      </c>
      <c r="G17" s="633">
        <v>951.99152082636044</v>
      </c>
      <c r="H17" s="633">
        <v>965.00334762798468</v>
      </c>
      <c r="I17" s="633">
        <v>978.10572989833463</v>
      </c>
      <c r="J17" s="633">
        <v>989.9575020957675</v>
      </c>
      <c r="K17" s="633">
        <v>1000.0729286804396</v>
      </c>
      <c r="L17" s="633">
        <v>1005.4421486660697</v>
      </c>
      <c r="M17" s="633">
        <v>1013.7820487423296</v>
      </c>
      <c r="N17" s="633">
        <v>1018.6078586226685</v>
      </c>
      <c r="O17" s="633">
        <v>1020.6346103237378</v>
      </c>
      <c r="P17" s="633">
        <v>1019.9180097711617</v>
      </c>
      <c r="Q17" s="633">
        <v>1017.9118664945354</v>
      </c>
      <c r="R17" s="633">
        <v>1015.8658172624367</v>
      </c>
      <c r="S17" s="633">
        <v>1014.4623410180272</v>
      </c>
      <c r="T17" s="633">
        <v>1014.1979922420318</v>
      </c>
      <c r="U17" s="633">
        <v>1014.9095972180094</v>
      </c>
      <c r="V17" s="633">
        <v>1011.7118034729205</v>
      </c>
      <c r="W17" s="633">
        <v>1015.2263910176222</v>
      </c>
      <c r="X17" s="633">
        <v>1019.8603996584391</v>
      </c>
      <c r="Y17" s="633">
        <v>1025.4215226950137</v>
      </c>
      <c r="Z17" s="627"/>
      <c r="AA17" s="627"/>
      <c r="AB17" s="627"/>
      <c r="AC17" s="627"/>
      <c r="AD17" s="627"/>
      <c r="AE17" s="627"/>
      <c r="AF17" s="627"/>
      <c r="AG17" s="627"/>
      <c r="AH17" s="627"/>
    </row>
    <row r="18" spans="1:34">
      <c r="A18" s="627"/>
      <c r="B18" s="632" t="s">
        <v>431</v>
      </c>
      <c r="C18" s="781"/>
      <c r="D18" s="628" t="str">
        <f t="shared" si="0"/>
        <v xml:space="preserve"> Pereira</v>
      </c>
      <c r="E18" s="633">
        <v>3560.9052007315499</v>
      </c>
      <c r="F18" s="633">
        <v>3616.7302620182572</v>
      </c>
      <c r="G18" s="633">
        <v>3670.0112611453133</v>
      </c>
      <c r="H18" s="633">
        <v>3720.1730008723453</v>
      </c>
      <c r="I18" s="633">
        <v>3770.6838399166622</v>
      </c>
      <c r="J18" s="633">
        <v>3816.3734668487923</v>
      </c>
      <c r="K18" s="633">
        <v>3855.3693283295866</v>
      </c>
      <c r="L18" s="633">
        <v>3876.0681448418636</v>
      </c>
      <c r="M18" s="633">
        <v>3908.2191950635429</v>
      </c>
      <c r="N18" s="633">
        <v>3926.8231177010221</v>
      </c>
      <c r="O18" s="633">
        <v>3934.6364242313289</v>
      </c>
      <c r="P18" s="633">
        <v>3931.8738659099963</v>
      </c>
      <c r="Q18" s="633">
        <v>3924.1400066732058</v>
      </c>
      <c r="R18" s="633">
        <v>3916.2523064590887</v>
      </c>
      <c r="S18" s="633">
        <v>3910.8417817757781</v>
      </c>
      <c r="T18" s="633">
        <v>3909.8226939335555</v>
      </c>
      <c r="U18" s="633">
        <v>3912.5659938665817</v>
      </c>
      <c r="V18" s="633">
        <v>3900.2382169919424</v>
      </c>
      <c r="W18" s="633">
        <v>3913.7872618995489</v>
      </c>
      <c r="X18" s="633">
        <v>3931.6517738452853</v>
      </c>
      <c r="Y18" s="633">
        <v>3953.0903935413171</v>
      </c>
      <c r="Z18" s="627"/>
      <c r="AA18" s="627"/>
      <c r="AB18" s="627"/>
      <c r="AC18" s="627"/>
      <c r="AD18" s="627"/>
      <c r="AE18" s="627"/>
      <c r="AF18" s="627"/>
      <c r="AG18" s="627"/>
      <c r="AH18" s="627"/>
    </row>
    <row r="19" spans="1:34">
      <c r="A19" s="627"/>
      <c r="B19" s="632" t="s">
        <v>432</v>
      </c>
      <c r="C19" s="781"/>
      <c r="D19" s="628" t="str">
        <f t="shared" si="0"/>
        <v xml:space="preserve"> Cartago</v>
      </c>
      <c r="E19" s="633">
        <v>3445.4627915502033</v>
      </c>
      <c r="F19" s="633">
        <v>3499.4780378588789</v>
      </c>
      <c r="G19" s="633">
        <v>3551.0316989760504</v>
      </c>
      <c r="H19" s="633">
        <v>3599.5672252106183</v>
      </c>
      <c r="I19" s="633">
        <v>3648.4405331721509</v>
      </c>
      <c r="J19" s="633">
        <v>3692.6489298242504</v>
      </c>
      <c r="K19" s="633">
        <v>3730.3805688830271</v>
      </c>
      <c r="L19" s="633">
        <v>3750.4083421883997</v>
      </c>
      <c r="M19" s="633">
        <v>3781.5170746604977</v>
      </c>
      <c r="N19" s="633">
        <v>3799.5178692930376</v>
      </c>
      <c r="O19" s="633">
        <v>3807.0778731155533</v>
      </c>
      <c r="P19" s="633">
        <v>3804.4048752767785</v>
      </c>
      <c r="Q19" s="633">
        <v>3796.9217431142106</v>
      </c>
      <c r="R19" s="633">
        <v>3789.2897574064586</v>
      </c>
      <c r="S19" s="633">
        <v>3784.0546386857245</v>
      </c>
      <c r="T19" s="633">
        <v>3783.0685890596415</v>
      </c>
      <c r="U19" s="633">
        <v>3785.7229528554994</v>
      </c>
      <c r="V19" s="633">
        <v>3773.7948351074119</v>
      </c>
      <c r="W19" s="633">
        <v>3786.9046281119008</v>
      </c>
      <c r="X19" s="633">
        <v>3804.189983303495</v>
      </c>
      <c r="Y19" s="633">
        <v>3824.9335758174702</v>
      </c>
      <c r="Z19" s="627"/>
      <c r="AA19" s="627"/>
      <c r="AB19" s="627"/>
      <c r="AC19" s="627"/>
      <c r="AD19" s="627"/>
      <c r="AE19" s="627"/>
      <c r="AF19" s="627"/>
      <c r="AG19" s="627"/>
      <c r="AH19" s="627"/>
    </row>
    <row r="20" spans="1:34">
      <c r="A20" s="627"/>
      <c r="B20" s="632" t="s">
        <v>433</v>
      </c>
      <c r="C20" s="781"/>
      <c r="D20" s="628" t="str">
        <f t="shared" si="0"/>
        <v xml:space="preserve"> Medellín</v>
      </c>
      <c r="E20" s="633">
        <v>11966.071122653981</v>
      </c>
      <c r="F20" s="633">
        <v>12153.665741473382</v>
      </c>
      <c r="G20" s="633">
        <v>12332.711290034864</v>
      </c>
      <c r="H20" s="633">
        <v>12501.274874678007</v>
      </c>
      <c r="I20" s="633">
        <v>12671.011573185189</v>
      </c>
      <c r="J20" s="633">
        <v>12824.547063353553</v>
      </c>
      <c r="K20" s="633">
        <v>12955.588814162444</v>
      </c>
      <c r="L20" s="633">
        <v>13025.145147897414</v>
      </c>
      <c r="M20" s="633">
        <v>13133.185584790144</v>
      </c>
      <c r="N20" s="633">
        <v>13195.702234038401</v>
      </c>
      <c r="O20" s="633">
        <v>13221.958080901592</v>
      </c>
      <c r="P20" s="633">
        <v>13212.674775817606</v>
      </c>
      <c r="Q20" s="633">
        <v>13186.685903757485</v>
      </c>
      <c r="R20" s="633">
        <v>13160.180064248781</v>
      </c>
      <c r="S20" s="633">
        <v>13141.998529071134</v>
      </c>
      <c r="T20" s="633">
        <v>13138.573984773308</v>
      </c>
      <c r="U20" s="633">
        <v>13147.79257394064</v>
      </c>
      <c r="V20" s="633">
        <v>13106.366294230684</v>
      </c>
      <c r="W20" s="633">
        <v>13151.896524851578</v>
      </c>
      <c r="X20" s="633">
        <v>13211.928457313657</v>
      </c>
      <c r="Y20" s="633">
        <v>13283.970826765544</v>
      </c>
      <c r="Z20" s="627"/>
      <c r="AA20" s="627"/>
      <c r="AB20" s="627"/>
      <c r="AC20" s="627"/>
      <c r="AD20" s="627"/>
      <c r="AE20" s="627"/>
      <c r="AF20" s="627"/>
      <c r="AG20" s="627"/>
      <c r="AH20" s="627"/>
    </row>
    <row r="21" spans="1:34">
      <c r="A21" s="627"/>
      <c r="B21" s="632" t="s">
        <v>434</v>
      </c>
      <c r="C21" s="781"/>
      <c r="D21" s="628" t="str">
        <f t="shared" si="0"/>
        <v xml:space="preserve"> Yumbo</v>
      </c>
      <c r="E21" s="633">
        <v>13882.181636792351</v>
      </c>
      <c r="F21" s="633">
        <v>14099.815523958996</v>
      </c>
      <c r="G21" s="633">
        <v>14307.531390003285</v>
      </c>
      <c r="H21" s="633">
        <v>14503.086829660904</v>
      </c>
      <c r="I21" s="633">
        <v>14700.003232292443</v>
      </c>
      <c r="J21" s="633">
        <v>14878.124149372405</v>
      </c>
      <c r="K21" s="633">
        <v>15030.149435540756</v>
      </c>
      <c r="L21" s="633">
        <v>15110.843729348699</v>
      </c>
      <c r="M21" s="633">
        <v>15236.184532832962</v>
      </c>
      <c r="N21" s="633">
        <v>15308.711887157717</v>
      </c>
      <c r="O21" s="633">
        <v>15339.172046674283</v>
      </c>
      <c r="P21" s="633">
        <v>15328.402218712816</v>
      </c>
      <c r="Q21" s="633">
        <v>15298.251784307415</v>
      </c>
      <c r="R21" s="633">
        <v>15267.501601166778</v>
      </c>
      <c r="S21" s="633">
        <v>15246.408681762849</v>
      </c>
      <c r="T21" s="633">
        <v>15242.435769895756</v>
      </c>
      <c r="U21" s="633">
        <v>15253.130519069828</v>
      </c>
      <c r="V21" s="633">
        <v>15205.070706155842</v>
      </c>
      <c r="W21" s="633">
        <v>15257.891629996724</v>
      </c>
      <c r="X21" s="633">
        <v>15327.536393253105</v>
      </c>
      <c r="Y21" s="633">
        <v>15411.11480825873</v>
      </c>
      <c r="Z21" s="627"/>
      <c r="AA21" s="627"/>
      <c r="AB21" s="627"/>
      <c r="AC21" s="627"/>
      <c r="AD21" s="627"/>
      <c r="AE21" s="627"/>
      <c r="AF21" s="627"/>
      <c r="AG21" s="627"/>
      <c r="AH21" s="627"/>
    </row>
    <row r="22" spans="1:34">
      <c r="A22" s="627"/>
      <c r="B22" s="632" t="s">
        <v>435</v>
      </c>
      <c r="C22" s="781"/>
      <c r="D22" s="628" t="str">
        <f t="shared" si="0"/>
        <v xml:space="preserve"> Buenaventura</v>
      </c>
      <c r="E22" s="633">
        <v>1173.9639728913801</v>
      </c>
      <c r="F22" s="633">
        <v>1192.3684535053496</v>
      </c>
      <c r="G22" s="633">
        <v>1209.9342043155566</v>
      </c>
      <c r="H22" s="633">
        <v>1226.4715935291172</v>
      </c>
      <c r="I22" s="633">
        <v>1243.1240742709133</v>
      </c>
      <c r="J22" s="633">
        <v>1258.1870913773921</v>
      </c>
      <c r="K22" s="633">
        <v>1271.0432989677852</v>
      </c>
      <c r="L22" s="633">
        <v>1277.8673123849103</v>
      </c>
      <c r="M22" s="633">
        <v>1288.4669134759806</v>
      </c>
      <c r="N22" s="633">
        <v>1294.6002794881879</v>
      </c>
      <c r="O22" s="633">
        <v>1297.1761807994201</v>
      </c>
      <c r="P22" s="633">
        <v>1296.2654168898418</v>
      </c>
      <c r="Q22" s="633">
        <v>1293.7157078682312</v>
      </c>
      <c r="R22" s="633">
        <v>1291.1152803481616</v>
      </c>
      <c r="S22" s="633">
        <v>1289.3315313589044</v>
      </c>
      <c r="T22" s="633">
        <v>1288.9955571207429</v>
      </c>
      <c r="U22" s="633">
        <v>1289.8999718991947</v>
      </c>
      <c r="V22" s="633">
        <v>1285.8357339875263</v>
      </c>
      <c r="W22" s="633">
        <v>1290.3026011721258</v>
      </c>
      <c r="X22" s="633">
        <v>1296.1921972819223</v>
      </c>
      <c r="Y22" s="633">
        <v>1303.2601099987478</v>
      </c>
      <c r="Z22" s="627"/>
      <c r="AA22" s="627"/>
      <c r="AB22" s="627"/>
      <c r="AC22" s="627"/>
      <c r="AD22" s="627"/>
      <c r="AE22" s="627"/>
      <c r="AF22" s="627"/>
      <c r="AG22" s="627"/>
      <c r="AH22" s="627"/>
    </row>
    <row r="23" spans="1:34">
      <c r="A23" s="627"/>
      <c r="B23" s="632" t="s">
        <v>436</v>
      </c>
      <c r="C23" s="781"/>
      <c r="D23" s="628" t="str">
        <f t="shared" si="0"/>
        <v xml:space="preserve"> Orito</v>
      </c>
      <c r="E23" s="633">
        <v>0.34998646404035272</v>
      </c>
      <c r="F23" s="633">
        <v>0.35547327559617758</v>
      </c>
      <c r="G23" s="633">
        <v>0.36071004193333939</v>
      </c>
      <c r="H23" s="633">
        <v>0.36564022932321144</v>
      </c>
      <c r="I23" s="633">
        <v>0.37060472822343493</v>
      </c>
      <c r="J23" s="633">
        <v>0.37509537036971113</v>
      </c>
      <c r="K23" s="633">
        <v>0.37892811033399509</v>
      </c>
      <c r="L23" s="633">
        <v>0.3809625103510087</v>
      </c>
      <c r="M23" s="633">
        <v>0.38412250247322455</v>
      </c>
      <c r="N23" s="633">
        <v>0.38595100414179861</v>
      </c>
      <c r="O23" s="633">
        <v>0.38671894132935519</v>
      </c>
      <c r="P23" s="633">
        <v>0.38644742103771984</v>
      </c>
      <c r="Q23" s="633">
        <v>0.3856872923920277</v>
      </c>
      <c r="R23" s="633">
        <v>0.38491204336074714</v>
      </c>
      <c r="S23" s="633">
        <v>0.38438026554140903</v>
      </c>
      <c r="T23" s="633">
        <v>0.38428010366392551</v>
      </c>
      <c r="U23" s="633">
        <v>0.38454973112920166</v>
      </c>
      <c r="V23" s="633">
        <v>0.38333808555185045</v>
      </c>
      <c r="W23" s="633">
        <v>0.38466976445118278</v>
      </c>
      <c r="X23" s="633">
        <v>0.3864255925384934</v>
      </c>
      <c r="Y23" s="633">
        <v>0.38853270471316698</v>
      </c>
      <c r="Z23" s="627"/>
      <c r="AA23" s="627"/>
      <c r="AB23" s="627"/>
      <c r="AC23" s="627"/>
      <c r="AD23" s="627"/>
      <c r="AE23" s="627"/>
      <c r="AF23" s="627"/>
      <c r="AG23" s="627"/>
      <c r="AH23" s="627"/>
    </row>
    <row r="24" spans="1:34">
      <c r="A24" s="627"/>
      <c r="B24" s="632" t="s">
        <v>438</v>
      </c>
      <c r="C24" s="781"/>
      <c r="D24" s="628" t="str">
        <f t="shared" si="0"/>
        <v xml:space="preserve"> Import1</v>
      </c>
      <c r="E24" s="633">
        <v>45.253123322578453</v>
      </c>
      <c r="F24" s="633">
        <v>45.962566073926872</v>
      </c>
      <c r="G24" s="633">
        <v>46.639678068863297</v>
      </c>
      <c r="H24" s="633">
        <v>47.27714951670643</v>
      </c>
      <c r="I24" s="633">
        <v>47.919057430438535</v>
      </c>
      <c r="J24" s="633">
        <v>48.499695837127234</v>
      </c>
      <c r="K24" s="633">
        <v>48.995267729436534</v>
      </c>
      <c r="L24" s="633">
        <v>49.258314916446473</v>
      </c>
      <c r="M24" s="633">
        <v>49.666900755893472</v>
      </c>
      <c r="N24" s="633">
        <v>49.903325360857565</v>
      </c>
      <c r="O24" s="633">
        <v>50.002619361692084</v>
      </c>
      <c r="P24" s="633">
        <v>49.967511886105427</v>
      </c>
      <c r="Q24" s="633">
        <v>49.869227526912141</v>
      </c>
      <c r="R24" s="633">
        <v>49.768988107326457</v>
      </c>
      <c r="S24" s="633">
        <v>49.700229427459497</v>
      </c>
      <c r="T24" s="633">
        <v>49.687278532897302</v>
      </c>
      <c r="U24" s="633">
        <v>49.722141266719746</v>
      </c>
      <c r="V24" s="633">
        <v>49.565475931431777</v>
      </c>
      <c r="W24" s="633">
        <v>49.737661531874352</v>
      </c>
      <c r="X24" s="633">
        <v>49.964689469043812</v>
      </c>
      <c r="Y24" s="633">
        <v>50.237138311762529</v>
      </c>
      <c r="Z24" s="627"/>
      <c r="AA24" s="627"/>
      <c r="AB24" s="627"/>
      <c r="AC24" s="627"/>
      <c r="AD24" s="627"/>
      <c r="AE24" s="627"/>
      <c r="AF24" s="627"/>
      <c r="AG24" s="627"/>
      <c r="AH24" s="627"/>
    </row>
    <row r="25" spans="1:34">
      <c r="A25" s="627"/>
      <c r="B25" s="632" t="s">
        <v>439</v>
      </c>
      <c r="C25" s="781"/>
      <c r="D25" s="628" t="str">
        <f t="shared" si="0"/>
        <v xml:space="preserve"> Import2</v>
      </c>
      <c r="E25" s="633">
        <v>6826.8746901589184</v>
      </c>
      <c r="F25" s="633">
        <v>6933.9010434290085</v>
      </c>
      <c r="G25" s="633">
        <v>7036.0499869987916</v>
      </c>
      <c r="H25" s="633">
        <v>7132.2187677027723</v>
      </c>
      <c r="I25" s="633">
        <v>7229.056832523901</v>
      </c>
      <c r="J25" s="633">
        <v>7316.6517950749076</v>
      </c>
      <c r="K25" s="633">
        <v>7391.4136448735153</v>
      </c>
      <c r="L25" s="633">
        <v>7431.0968766918968</v>
      </c>
      <c r="M25" s="633">
        <v>7492.7360326501394</v>
      </c>
      <c r="N25" s="633">
        <v>7528.402988503216</v>
      </c>
      <c r="O25" s="633">
        <v>7543.3824562484524</v>
      </c>
      <c r="P25" s="633">
        <v>7538.086151398742</v>
      </c>
      <c r="Q25" s="633">
        <v>7523.2589979350532</v>
      </c>
      <c r="R25" s="633">
        <v>7508.136904557151</v>
      </c>
      <c r="S25" s="633">
        <v>7497.7639875771147</v>
      </c>
      <c r="T25" s="633">
        <v>7495.8102189129859</v>
      </c>
      <c r="U25" s="633">
        <v>7501.0696020823116</v>
      </c>
      <c r="V25" s="633">
        <v>7477.4351093937357</v>
      </c>
      <c r="W25" s="633">
        <v>7503.410985341392</v>
      </c>
      <c r="X25" s="633">
        <v>7537.6603622777202</v>
      </c>
      <c r="Y25" s="633">
        <v>7578.7619254883084</v>
      </c>
      <c r="Z25" s="627"/>
      <c r="AA25" s="627"/>
      <c r="AB25" s="627"/>
      <c r="AC25" s="627"/>
      <c r="AD25" s="627"/>
      <c r="AE25" s="627"/>
      <c r="AF25" s="627"/>
      <c r="AG25" s="627"/>
      <c r="AH25" s="627"/>
    </row>
    <row r="26" spans="1:34">
      <c r="A26" s="627"/>
      <c r="B26" s="632" t="s">
        <v>437</v>
      </c>
      <c r="C26" s="781"/>
      <c r="D26" s="630" t="str">
        <f t="shared" si="0"/>
        <v xml:space="preserve"> Import3</v>
      </c>
      <c r="E26" s="634">
        <v>8872.4050174048534</v>
      </c>
      <c r="F26" s="634">
        <v>9011.4995807072846</v>
      </c>
      <c r="G26" s="634">
        <v>9144.255320424847</v>
      </c>
      <c r="H26" s="634">
        <v>9269.2390664522463</v>
      </c>
      <c r="I26" s="634">
        <v>9395.0926335952463</v>
      </c>
      <c r="J26" s="634">
        <v>9508.9335960428598</v>
      </c>
      <c r="K26" s="634">
        <v>9606.0962716987979</v>
      </c>
      <c r="L26" s="634">
        <v>9657.6697545986353</v>
      </c>
      <c r="M26" s="634">
        <v>9737.7777954538251</v>
      </c>
      <c r="N26" s="634">
        <v>9784.1316092308025</v>
      </c>
      <c r="O26" s="634">
        <v>9803.5993614326235</v>
      </c>
      <c r="P26" s="634">
        <v>9796.7161295212463</v>
      </c>
      <c r="Q26" s="634">
        <v>9777.446329392249</v>
      </c>
      <c r="R26" s="634">
        <v>9757.7932167676445</v>
      </c>
      <c r="S26" s="634">
        <v>9744.3122719963158</v>
      </c>
      <c r="T26" s="634">
        <v>9741.7730973834532</v>
      </c>
      <c r="U26" s="634">
        <v>9748.6083448045374</v>
      </c>
      <c r="V26" s="634">
        <v>9717.8922703149583</v>
      </c>
      <c r="W26" s="634">
        <v>9751.651274625041</v>
      </c>
      <c r="X26" s="634">
        <v>9796.1627615886027</v>
      </c>
      <c r="Y26" s="634">
        <v>9849.5795492408615</v>
      </c>
      <c r="Z26" s="627"/>
      <c r="AA26" s="627"/>
      <c r="AB26" s="627"/>
      <c r="AC26" s="627"/>
      <c r="AD26" s="627"/>
      <c r="AE26" s="627"/>
      <c r="AF26" s="627"/>
      <c r="AG26" s="627"/>
      <c r="AH26" s="627"/>
    </row>
    <row r="27" spans="1:34">
      <c r="A27" s="627"/>
      <c r="B27" s="628"/>
      <c r="C27" s="781"/>
      <c r="D27" s="628"/>
      <c r="E27" s="633" t="s">
        <v>446</v>
      </c>
      <c r="F27" s="635"/>
      <c r="G27" s="635"/>
      <c r="H27" s="635"/>
      <c r="I27" s="635"/>
      <c r="J27" s="635"/>
      <c r="K27" s="635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  <c r="Z27" s="627"/>
      <c r="AA27" s="627"/>
      <c r="AB27" s="627"/>
      <c r="AC27" s="627"/>
      <c r="AD27" s="627"/>
      <c r="AE27" s="627"/>
      <c r="AF27" s="627"/>
      <c r="AG27" s="627"/>
      <c r="AH27" s="627"/>
    </row>
    <row r="28" spans="1:34">
      <c r="A28" s="627"/>
      <c r="B28" s="627"/>
      <c r="C28" s="781"/>
      <c r="D28" s="630" t="s">
        <v>447</v>
      </c>
      <c r="E28" s="636">
        <v>143.74718326518058</v>
      </c>
      <c r="F28" s="636">
        <v>145.8735332636962</v>
      </c>
      <c r="G28" s="636">
        <v>147.90298114612438</v>
      </c>
      <c r="H28" s="636">
        <v>149.81361792350873</v>
      </c>
      <c r="I28" s="636">
        <v>151.73755172763484</v>
      </c>
      <c r="J28" s="636">
        <v>153.47784785844169</v>
      </c>
      <c r="K28" s="636">
        <v>154.96318165101829</v>
      </c>
      <c r="L28" s="636">
        <v>155.75158971445268</v>
      </c>
      <c r="M28" s="636">
        <v>156.97620790591387</v>
      </c>
      <c r="N28" s="636">
        <v>157.68482245932077</v>
      </c>
      <c r="O28" s="636">
        <v>157.98242758408355</v>
      </c>
      <c r="P28" s="636">
        <v>157.87720305325328</v>
      </c>
      <c r="Q28" s="636">
        <v>157.58262403806486</v>
      </c>
      <c r="R28" s="636">
        <v>157.28218529331468</v>
      </c>
      <c r="S28" s="636">
        <v>157.07610098481317</v>
      </c>
      <c r="T28" s="636">
        <v>157.03728441422905</v>
      </c>
      <c r="U28" s="636">
        <v>157.14177540222025</v>
      </c>
      <c r="V28" s="636">
        <v>156.67221625199448</v>
      </c>
      <c r="W28" s="636">
        <v>157.18829291998438</v>
      </c>
      <c r="X28" s="636">
        <v>157.86874367227662</v>
      </c>
      <c r="Y28" s="636">
        <v>158.68533048665932</v>
      </c>
      <c r="Z28" s="627"/>
      <c r="AA28" s="627"/>
      <c r="AB28" s="627"/>
      <c r="AC28" s="627"/>
      <c r="AD28" s="627"/>
      <c r="AE28" s="627"/>
      <c r="AF28" s="627"/>
      <c r="AG28" s="627"/>
      <c r="AH28" s="627"/>
    </row>
    <row r="29" spans="1:34">
      <c r="A29" s="627"/>
      <c r="B29" s="627"/>
      <c r="C29" s="627"/>
      <c r="D29" s="628"/>
      <c r="E29" s="628"/>
      <c r="F29" s="628"/>
      <c r="G29" s="628"/>
      <c r="H29" s="628"/>
      <c r="I29" s="628"/>
      <c r="J29" s="628"/>
      <c r="K29" s="628"/>
      <c r="L29" s="628"/>
      <c r="M29" s="628"/>
      <c r="N29" s="628"/>
      <c r="O29" s="628"/>
      <c r="P29" s="628"/>
      <c r="Q29" s="628"/>
      <c r="R29" s="628"/>
      <c r="S29" s="628"/>
      <c r="T29" s="628"/>
      <c r="U29" s="628"/>
      <c r="V29" s="628"/>
      <c r="W29" s="628"/>
      <c r="X29" s="628"/>
      <c r="Y29" s="628"/>
      <c r="Z29" s="627"/>
      <c r="AA29" s="627"/>
      <c r="AB29" s="627"/>
      <c r="AC29" s="627"/>
      <c r="AD29" s="627"/>
      <c r="AE29" s="627"/>
      <c r="AF29" s="627"/>
      <c r="AG29" s="627"/>
      <c r="AH29" s="627"/>
    </row>
    <row r="30" spans="1:34">
      <c r="A30" s="627"/>
      <c r="B30" s="627"/>
      <c r="C30" s="627"/>
      <c r="D30" s="637" t="s">
        <v>448</v>
      </c>
      <c r="E30" s="638">
        <v>0.93799999999999994</v>
      </c>
      <c r="F30" s="638">
        <v>0.93799999999999994</v>
      </c>
      <c r="G30" s="638">
        <v>0.93799999999999994</v>
      </c>
      <c r="H30" s="638">
        <v>0.93799999999999994</v>
      </c>
      <c r="I30" s="638">
        <v>0.93799999999999994</v>
      </c>
      <c r="J30" s="638">
        <v>0.93799999999999994</v>
      </c>
      <c r="K30" s="638">
        <v>0.93799999999999994</v>
      </c>
      <c r="L30" s="638">
        <v>0.93799999999999994</v>
      </c>
      <c r="M30" s="638">
        <v>0.93799999999999994</v>
      </c>
      <c r="N30" s="638">
        <v>0.93799999999999994</v>
      </c>
      <c r="O30" s="638">
        <v>0.93799999999999994</v>
      </c>
      <c r="P30" s="638">
        <v>0.93799999999999994</v>
      </c>
      <c r="Q30" s="638">
        <v>0.93799999999999994</v>
      </c>
      <c r="R30" s="638">
        <v>0.93799999999999994</v>
      </c>
      <c r="S30" s="638">
        <v>0.93799999999999994</v>
      </c>
      <c r="T30" s="638">
        <v>0.93799999999999994</v>
      </c>
      <c r="U30" s="638">
        <v>0.93799999999999994</v>
      </c>
      <c r="V30" s="638">
        <v>0.93799999999999994</v>
      </c>
      <c r="W30" s="638">
        <v>0.93799999999999994</v>
      </c>
      <c r="X30" s="638">
        <v>0.93799999999999994</v>
      </c>
      <c r="Y30" s="638">
        <v>0.93799999999999994</v>
      </c>
      <c r="Z30" s="627"/>
      <c r="AA30" s="627"/>
      <c r="AB30" s="627"/>
      <c r="AC30" s="627"/>
      <c r="AD30" s="627"/>
      <c r="AE30" s="627"/>
      <c r="AF30" s="627"/>
      <c r="AG30" s="627"/>
      <c r="AH30" s="627"/>
    </row>
    <row r="31" spans="1:34">
      <c r="A31" s="627"/>
      <c r="B31" s="627"/>
      <c r="C31" s="639" t="s">
        <v>449</v>
      </c>
      <c r="D31" s="640" t="s">
        <v>450</v>
      </c>
      <c r="E31" s="641">
        <v>134.83485790273937</v>
      </c>
      <c r="F31" s="641">
        <v>136.82937420134704</v>
      </c>
      <c r="G31" s="641">
        <v>138.73299631506467</v>
      </c>
      <c r="H31" s="641">
        <v>140.52517361225119</v>
      </c>
      <c r="I31" s="641">
        <v>142.32982352052147</v>
      </c>
      <c r="J31" s="641">
        <v>143.9622212912183</v>
      </c>
      <c r="K31" s="641">
        <v>145.35546438865515</v>
      </c>
      <c r="L31" s="641">
        <v>146.09499115215661</v>
      </c>
      <c r="M31" s="641">
        <v>147.24368301574719</v>
      </c>
      <c r="N31" s="641">
        <v>147.90836346684287</v>
      </c>
      <c r="O31" s="641">
        <v>148.18751707387037</v>
      </c>
      <c r="P31" s="641">
        <v>148.08881646395156</v>
      </c>
      <c r="Q31" s="641">
        <v>147.81250134770482</v>
      </c>
      <c r="R31" s="641">
        <v>147.53068980512916</v>
      </c>
      <c r="S31" s="641">
        <v>147.33738272375473</v>
      </c>
      <c r="T31" s="641">
        <v>147.30097278054683</v>
      </c>
      <c r="U31" s="641">
        <v>147.39898532728259</v>
      </c>
      <c r="V31" s="641">
        <v>146.95853884437082</v>
      </c>
      <c r="W31" s="641">
        <v>147.44261875894534</v>
      </c>
      <c r="X31" s="641">
        <v>148.08088156459547</v>
      </c>
      <c r="Y31" s="641">
        <v>148.84683999648644</v>
      </c>
      <c r="Z31" s="627"/>
      <c r="AA31" s="627"/>
      <c r="AB31" s="627"/>
      <c r="AC31" s="627"/>
      <c r="AD31" s="627"/>
      <c r="AE31" s="627"/>
      <c r="AF31" s="627"/>
      <c r="AG31" s="627"/>
      <c r="AH31" s="627"/>
    </row>
    <row r="32" spans="1:34">
      <c r="A32" s="627"/>
      <c r="B32" s="627"/>
      <c r="C32" s="627"/>
      <c r="D32" s="628"/>
      <c r="E32" s="628"/>
      <c r="F32" s="628"/>
      <c r="G32" s="628"/>
      <c r="H32" s="628"/>
      <c r="I32" s="628"/>
      <c r="J32" s="628"/>
      <c r="K32" s="628"/>
      <c r="L32" s="628"/>
      <c r="M32" s="628"/>
      <c r="N32" s="628"/>
      <c r="O32" s="628"/>
      <c r="P32" s="628"/>
      <c r="Q32" s="628"/>
      <c r="R32" s="628"/>
      <c r="S32" s="628"/>
      <c r="T32" s="628"/>
      <c r="U32" s="628"/>
      <c r="V32" s="628"/>
      <c r="W32" s="628"/>
      <c r="X32" s="628"/>
      <c r="Y32" s="628"/>
      <c r="Z32" s="627"/>
      <c r="AA32" s="627"/>
      <c r="AB32" s="627"/>
      <c r="AC32" s="627"/>
      <c r="AD32" s="627"/>
      <c r="AE32" s="627"/>
      <c r="AF32" s="627"/>
      <c r="AG32" s="627"/>
      <c r="AH32" s="627"/>
    </row>
    <row r="33" spans="1:34">
      <c r="A33" s="627"/>
      <c r="B33" s="627"/>
      <c r="C33" s="627"/>
      <c r="D33" s="628" t="s">
        <v>451</v>
      </c>
      <c r="E33" s="786">
        <v>140.08699999999999</v>
      </c>
      <c r="F33" s="786">
        <v>140.08699999999999</v>
      </c>
      <c r="G33" s="786">
        <v>140.08699999999999</v>
      </c>
      <c r="H33" s="786">
        <v>140.08699999999999</v>
      </c>
      <c r="I33" s="786">
        <v>140.08699999999999</v>
      </c>
      <c r="J33" s="786">
        <v>140.08699999999999</v>
      </c>
      <c r="K33" s="786">
        <v>140.08699999999999</v>
      </c>
      <c r="L33" s="786">
        <v>140.08699999999999</v>
      </c>
      <c r="M33" s="786">
        <v>140.08699999999999</v>
      </c>
      <c r="N33" s="786">
        <v>140.08699999999999</v>
      </c>
      <c r="O33" s="786">
        <v>140.08699999999999</v>
      </c>
      <c r="P33" s="786">
        <v>140.08699999999999</v>
      </c>
      <c r="Q33" s="786">
        <v>140.08699999999999</v>
      </c>
      <c r="R33" s="786">
        <v>140.08699999999999</v>
      </c>
      <c r="S33" s="786">
        <v>140.08699999999999</v>
      </c>
      <c r="T33" s="786">
        <v>140.08699999999999</v>
      </c>
      <c r="U33" s="786">
        <v>140.08699999999999</v>
      </c>
      <c r="V33" s="786">
        <v>140.08699999999999</v>
      </c>
      <c r="W33" s="786">
        <v>140.08699999999999</v>
      </c>
      <c r="X33" s="786">
        <v>140.08699999999999</v>
      </c>
      <c r="Y33" s="786">
        <v>140.08699999999999</v>
      </c>
      <c r="Z33" s="627"/>
      <c r="AA33" s="627"/>
      <c r="AB33" s="627"/>
      <c r="AC33" s="627"/>
      <c r="AD33" s="627"/>
      <c r="AE33" s="627"/>
      <c r="AF33" s="627"/>
      <c r="AG33" s="627"/>
      <c r="AH33" s="627"/>
    </row>
    <row r="34" spans="1:34">
      <c r="A34" s="627"/>
      <c r="B34" s="627"/>
      <c r="C34" s="627"/>
      <c r="D34" s="628"/>
      <c r="E34" s="642"/>
      <c r="F34" s="642"/>
      <c r="G34" s="642"/>
      <c r="H34" s="642"/>
      <c r="I34" s="642"/>
      <c r="J34" s="642"/>
      <c r="K34" s="642"/>
      <c r="L34" s="642"/>
      <c r="M34" s="642"/>
      <c r="N34" s="642"/>
      <c r="O34" s="642"/>
      <c r="P34" s="642"/>
      <c r="Q34" s="642"/>
      <c r="R34" s="642"/>
      <c r="S34" s="642"/>
      <c r="T34" s="642"/>
      <c r="U34" s="642"/>
      <c r="V34" s="642"/>
      <c r="W34" s="642"/>
      <c r="X34" s="642"/>
      <c r="Y34" s="642"/>
      <c r="Z34" s="627"/>
      <c r="AA34" s="627"/>
      <c r="AB34" s="627"/>
      <c r="AC34" s="627"/>
      <c r="AD34" s="627"/>
      <c r="AE34" s="627"/>
      <c r="AF34" s="627"/>
      <c r="AG34" s="627"/>
      <c r="AH34" s="627"/>
    </row>
    <row r="35" spans="1:34">
      <c r="A35" s="627"/>
      <c r="B35" s="627"/>
      <c r="C35" s="627"/>
      <c r="D35" s="639" t="s">
        <v>452</v>
      </c>
      <c r="E35" s="643">
        <v>8.9123253624412087</v>
      </c>
      <c r="F35" s="643">
        <v>9.0441590623491663</v>
      </c>
      <c r="G35" s="643">
        <v>9.1699848310597076</v>
      </c>
      <c r="H35" s="643">
        <v>9.2884443112575354</v>
      </c>
      <c r="I35" s="643">
        <v>9.4077282071133652</v>
      </c>
      <c r="J35" s="643">
        <v>9.5156265672233928</v>
      </c>
      <c r="K35" s="643">
        <v>9.6077172623631384</v>
      </c>
      <c r="L35" s="643">
        <v>9.6565985622960682</v>
      </c>
      <c r="M35" s="643">
        <v>9.7325248901666725</v>
      </c>
      <c r="N35" s="643">
        <v>9.7764589924778988</v>
      </c>
      <c r="O35" s="643">
        <v>9.7949105102131853</v>
      </c>
      <c r="P35" s="643">
        <v>9.788386589301723</v>
      </c>
      <c r="Q35" s="643">
        <v>9.77012269036004</v>
      </c>
      <c r="R35" s="643">
        <v>9.751495488185526</v>
      </c>
      <c r="S35" s="643">
        <v>9.7387182610584375</v>
      </c>
      <c r="T35" s="643">
        <v>9.7363116336822202</v>
      </c>
      <c r="U35" s="643">
        <v>9.742790074937659</v>
      </c>
      <c r="V35" s="643">
        <v>9.7136774076236634</v>
      </c>
      <c r="W35" s="643">
        <v>9.7456741610390338</v>
      </c>
      <c r="X35" s="643">
        <v>9.7878621076811498</v>
      </c>
      <c r="Y35" s="643">
        <v>9.8384904901728873</v>
      </c>
      <c r="Z35" s="627"/>
      <c r="AA35" s="627"/>
      <c r="AB35" s="627"/>
      <c r="AC35" s="627"/>
      <c r="AD35" s="627"/>
      <c r="AE35" s="627"/>
      <c r="AF35" s="627"/>
      <c r="AG35" s="627"/>
      <c r="AH35" s="627"/>
    </row>
    <row r="36" spans="1:34">
      <c r="A36" s="627"/>
      <c r="B36" s="627"/>
      <c r="C36" s="627"/>
      <c r="D36" s="639"/>
      <c r="E36" s="644"/>
      <c r="F36" s="644"/>
      <c r="G36" s="644"/>
      <c r="H36" s="644"/>
      <c r="I36" s="644"/>
      <c r="J36" s="644"/>
      <c r="K36" s="644"/>
      <c r="L36" s="644"/>
      <c r="M36" s="644"/>
      <c r="N36" s="644"/>
      <c r="O36" s="644"/>
      <c r="P36" s="644"/>
      <c r="Q36" s="644"/>
      <c r="R36" s="644"/>
      <c r="S36" s="644"/>
      <c r="T36" s="644"/>
      <c r="U36" s="644"/>
      <c r="V36" s="644"/>
      <c r="W36" s="644"/>
      <c r="X36" s="644"/>
      <c r="Y36" s="644"/>
      <c r="Z36" s="627"/>
      <c r="AA36" s="627"/>
      <c r="AB36" s="627"/>
      <c r="AC36" s="627"/>
      <c r="AD36" s="627"/>
      <c r="AE36" s="627"/>
      <c r="AF36" s="627"/>
      <c r="AG36" s="627"/>
      <c r="AH36" s="627"/>
    </row>
    <row r="37" spans="1:34">
      <c r="A37" s="627"/>
      <c r="B37" s="627"/>
      <c r="C37" s="627"/>
      <c r="D37" s="627"/>
      <c r="E37" s="627"/>
      <c r="F37" s="627"/>
      <c r="G37" s="627"/>
      <c r="H37" s="627"/>
      <c r="I37" s="627"/>
      <c r="J37" s="627"/>
      <c r="K37" s="627"/>
      <c r="L37" s="627"/>
      <c r="M37" s="627"/>
      <c r="N37" s="627"/>
      <c r="O37" s="627"/>
      <c r="P37" s="627"/>
      <c r="Q37" s="627"/>
      <c r="R37" s="627"/>
      <c r="S37" s="627"/>
      <c r="T37" s="627"/>
      <c r="U37" s="627"/>
      <c r="V37" s="627"/>
      <c r="W37" s="627"/>
      <c r="X37" s="627"/>
      <c r="Y37" s="627"/>
      <c r="Z37" s="627"/>
      <c r="AA37" s="627"/>
      <c r="AB37" s="627"/>
      <c r="AC37" s="627"/>
      <c r="AD37" s="627"/>
      <c r="AE37" s="627"/>
      <c r="AF37" s="627"/>
      <c r="AG37" s="627"/>
      <c r="AH37" s="627"/>
    </row>
    <row r="38" spans="1:34">
      <c r="A38" s="627"/>
      <c r="B38" s="627"/>
      <c r="C38" s="627"/>
      <c r="D38" s="627"/>
      <c r="E38" s="645"/>
      <c r="F38" s="645"/>
      <c r="G38" s="645"/>
      <c r="H38" s="645"/>
      <c r="I38" s="645"/>
      <c r="J38" s="645"/>
      <c r="K38" s="645"/>
      <c r="L38" s="645"/>
      <c r="M38" s="645"/>
      <c r="N38" s="645"/>
      <c r="O38" s="645"/>
      <c r="P38" s="645"/>
      <c r="Q38" s="645"/>
      <c r="R38" s="645"/>
      <c r="S38" s="645"/>
      <c r="T38" s="645"/>
      <c r="U38" s="645"/>
      <c r="V38" s="645"/>
      <c r="W38" s="645"/>
      <c r="X38" s="645"/>
      <c r="Y38" s="645"/>
      <c r="Z38" s="627"/>
      <c r="AA38" s="627"/>
      <c r="AB38" s="627"/>
      <c r="AC38" s="627"/>
      <c r="AD38" s="627"/>
      <c r="AE38" s="627"/>
      <c r="AF38" s="627"/>
      <c r="AG38" s="627"/>
      <c r="AH38" s="627"/>
    </row>
    <row r="39" spans="1:34">
      <c r="A39" s="627"/>
      <c r="B39" s="627"/>
      <c r="C39" s="627"/>
      <c r="D39" s="627"/>
      <c r="E39" s="645"/>
      <c r="F39" s="645"/>
      <c r="G39" s="645"/>
      <c r="H39" s="645"/>
      <c r="I39" s="645"/>
      <c r="J39" s="645"/>
      <c r="K39" s="645"/>
      <c r="L39" s="645"/>
      <c r="M39" s="645"/>
      <c r="N39" s="645"/>
      <c r="O39" s="645"/>
      <c r="P39" s="645"/>
      <c r="Q39" s="645"/>
      <c r="R39" s="645"/>
      <c r="S39" s="645"/>
      <c r="T39" s="645"/>
      <c r="U39" s="645"/>
      <c r="V39" s="645"/>
      <c r="W39" s="645"/>
      <c r="X39" s="645"/>
      <c r="Y39" s="645"/>
      <c r="Z39" s="627"/>
      <c r="AA39" s="627"/>
      <c r="AB39" s="627"/>
      <c r="AC39" s="627"/>
      <c r="AD39" s="627"/>
      <c r="AE39" s="627"/>
      <c r="AF39" s="627"/>
      <c r="AG39" s="627"/>
      <c r="AH39" s="627"/>
    </row>
    <row r="40" spans="1:34">
      <c r="A40" s="627"/>
      <c r="B40" s="627"/>
      <c r="C40" s="627"/>
      <c r="D40" s="627"/>
      <c r="E40" s="645"/>
      <c r="F40" s="645"/>
      <c r="G40" s="645"/>
      <c r="H40" s="627"/>
      <c r="I40" s="627"/>
      <c r="J40" s="627"/>
      <c r="K40" s="627"/>
      <c r="L40" s="627"/>
      <c r="M40" s="627"/>
      <c r="N40" s="627"/>
      <c r="O40" s="627"/>
      <c r="P40" s="627"/>
      <c r="Q40" s="627"/>
      <c r="R40" s="627"/>
      <c r="S40" s="627"/>
      <c r="T40" s="627"/>
      <c r="U40" s="627"/>
      <c r="V40" s="627"/>
      <c r="W40" s="627"/>
      <c r="X40" s="627"/>
      <c r="Y40" s="627"/>
      <c r="Z40" s="627"/>
      <c r="AA40" s="627"/>
      <c r="AB40" s="627"/>
      <c r="AC40" s="627"/>
      <c r="AD40" s="627"/>
      <c r="AE40" s="627"/>
      <c r="AF40" s="627"/>
      <c r="AG40" s="627"/>
      <c r="AH40" s="627"/>
    </row>
    <row r="41" spans="1:34">
      <c r="A41" s="627"/>
      <c r="B41" s="627"/>
      <c r="C41" s="627"/>
      <c r="D41" s="627"/>
      <c r="E41" s="627"/>
      <c r="F41" s="627"/>
      <c r="G41" s="627"/>
      <c r="H41" s="627"/>
      <c r="I41" s="627"/>
      <c r="J41" s="627"/>
      <c r="K41" s="627"/>
      <c r="L41" s="627"/>
      <c r="M41" s="627"/>
      <c r="N41" s="627"/>
      <c r="O41" s="627"/>
      <c r="P41" s="627"/>
      <c r="Q41" s="627"/>
      <c r="R41" s="627"/>
      <c r="S41" s="627"/>
      <c r="T41" s="627"/>
      <c r="U41" s="627"/>
      <c r="V41" s="627"/>
      <c r="W41" s="627"/>
      <c r="X41" s="627"/>
      <c r="Y41" s="627"/>
      <c r="Z41" s="627"/>
      <c r="AA41" s="627"/>
      <c r="AB41" s="627"/>
      <c r="AC41" s="627"/>
      <c r="AD41" s="627"/>
      <c r="AE41" s="627"/>
      <c r="AF41" s="627"/>
      <c r="AG41" s="627"/>
      <c r="AH41" s="627"/>
    </row>
    <row r="42" spans="1:34">
      <c r="A42" s="627"/>
      <c r="B42" s="627"/>
      <c r="C42" s="627"/>
      <c r="D42" s="627"/>
      <c r="E42" s="627"/>
      <c r="F42" s="627"/>
      <c r="G42" s="627"/>
      <c r="H42" s="627"/>
      <c r="I42" s="627"/>
      <c r="J42" s="627"/>
      <c r="K42" s="627"/>
      <c r="L42" s="627"/>
      <c r="M42" s="627"/>
      <c r="N42" s="627"/>
      <c r="O42" s="627"/>
      <c r="P42" s="627"/>
      <c r="Q42" s="627"/>
      <c r="R42" s="627"/>
      <c r="S42" s="627"/>
      <c r="T42" s="627"/>
      <c r="U42" s="627"/>
      <c r="V42" s="627"/>
      <c r="W42" s="627"/>
      <c r="X42" s="627"/>
      <c r="Y42" s="627"/>
      <c r="Z42" s="627"/>
      <c r="AA42" s="627"/>
      <c r="AB42" s="627"/>
      <c r="AC42" s="627"/>
      <c r="AD42" s="627"/>
      <c r="AE42" s="627"/>
      <c r="AF42" s="627"/>
      <c r="AG42" s="627"/>
      <c r="AH42" s="627"/>
    </row>
    <row r="43" spans="1:34">
      <c r="A43" s="627"/>
      <c r="B43" s="627"/>
      <c r="C43" s="627"/>
      <c r="D43" s="627"/>
      <c r="E43" s="627"/>
      <c r="F43" s="627"/>
      <c r="G43" s="627"/>
      <c r="H43" s="627"/>
      <c r="I43" s="627"/>
      <c r="J43" s="627"/>
      <c r="K43" s="627"/>
      <c r="L43" s="627"/>
      <c r="M43" s="627"/>
      <c r="N43" s="627"/>
      <c r="O43" s="627"/>
      <c r="P43" s="627"/>
      <c r="Q43" s="627"/>
      <c r="R43" s="627"/>
      <c r="S43" s="627"/>
      <c r="T43" s="627"/>
      <c r="U43" s="627"/>
      <c r="V43" s="627"/>
      <c r="W43" s="627"/>
      <c r="X43" s="627"/>
      <c r="Y43" s="627"/>
      <c r="Z43" s="627"/>
      <c r="AA43" s="627"/>
      <c r="AB43" s="627"/>
      <c r="AC43" s="627"/>
      <c r="AD43" s="627"/>
      <c r="AE43" s="627"/>
      <c r="AF43" s="627"/>
      <c r="AG43" s="627"/>
      <c r="AH43" s="627"/>
    </row>
    <row r="44" spans="1:34">
      <c r="A44" s="627"/>
      <c r="B44" s="627"/>
      <c r="C44" s="627"/>
      <c r="D44" s="627"/>
      <c r="E44" s="627"/>
      <c r="F44" s="627"/>
      <c r="G44" s="627"/>
      <c r="H44" s="627"/>
      <c r="I44" s="627"/>
      <c r="J44" s="627"/>
      <c r="K44" s="627"/>
      <c r="L44" s="627"/>
      <c r="M44" s="627"/>
      <c r="N44" s="627"/>
      <c r="O44" s="627"/>
      <c r="P44" s="627"/>
      <c r="Q44" s="627"/>
      <c r="R44" s="627"/>
      <c r="S44" s="627"/>
      <c r="T44" s="627"/>
      <c r="U44" s="627"/>
      <c r="V44" s="627"/>
      <c r="W44" s="627"/>
      <c r="X44" s="627"/>
      <c r="Y44" s="627"/>
      <c r="Z44" s="627"/>
      <c r="AA44" s="627"/>
      <c r="AB44" s="627"/>
      <c r="AC44" s="627"/>
      <c r="AD44" s="627"/>
      <c r="AE44" s="627"/>
      <c r="AF44" s="627"/>
      <c r="AG44" s="627"/>
      <c r="AH44" s="627"/>
    </row>
    <row r="45" spans="1:34">
      <c r="A45" s="627"/>
      <c r="B45" s="627"/>
      <c r="C45" s="627"/>
      <c r="D45" s="627"/>
      <c r="E45" s="627"/>
      <c r="F45" s="627"/>
      <c r="G45" s="627"/>
      <c r="H45" s="627"/>
      <c r="I45" s="627"/>
      <c r="J45" s="627"/>
      <c r="K45" s="627"/>
      <c r="L45" s="627"/>
      <c r="M45" s="627"/>
      <c r="N45" s="627"/>
      <c r="O45" s="627"/>
      <c r="P45" s="627"/>
      <c r="Q45" s="627"/>
      <c r="R45" s="627"/>
      <c r="S45" s="627"/>
      <c r="T45" s="627"/>
      <c r="U45" s="627"/>
      <c r="V45" s="627"/>
      <c r="W45" s="627"/>
      <c r="X45" s="627"/>
      <c r="Y45" s="627"/>
      <c r="Z45" s="627"/>
      <c r="AA45" s="627"/>
      <c r="AB45" s="627"/>
      <c r="AC45" s="627"/>
      <c r="AD45" s="627"/>
      <c r="AE45" s="627"/>
      <c r="AF45" s="627"/>
      <c r="AG45" s="627"/>
      <c r="AH45" s="627"/>
    </row>
    <row r="46" spans="1:34">
      <c r="A46" s="627"/>
      <c r="B46" s="627"/>
      <c r="C46" s="627"/>
      <c r="D46" s="627"/>
      <c r="E46" s="627"/>
      <c r="F46" s="627"/>
      <c r="G46" s="627"/>
      <c r="H46" s="627"/>
      <c r="I46" s="627"/>
      <c r="J46" s="627"/>
      <c r="K46" s="627"/>
      <c r="L46" s="627"/>
      <c r="M46" s="627"/>
      <c r="N46" s="627"/>
      <c r="O46" s="627"/>
      <c r="P46" s="627"/>
      <c r="Q46" s="627"/>
      <c r="R46" s="627"/>
      <c r="S46" s="627"/>
      <c r="T46" s="627"/>
      <c r="U46" s="627"/>
      <c r="V46" s="627"/>
      <c r="W46" s="627"/>
      <c r="X46" s="627"/>
      <c r="Y46" s="627"/>
      <c r="Z46" s="627"/>
      <c r="AA46" s="627"/>
      <c r="AB46" s="627"/>
      <c r="AC46" s="627"/>
      <c r="AD46" s="627"/>
      <c r="AE46" s="627"/>
      <c r="AF46" s="627"/>
      <c r="AG46" s="627"/>
      <c r="AH46" s="627"/>
    </row>
    <row r="47" spans="1:34">
      <c r="A47" s="627"/>
      <c r="B47" s="627"/>
      <c r="C47" s="627"/>
      <c r="D47" s="627"/>
      <c r="E47" s="627"/>
      <c r="F47" s="627"/>
      <c r="G47" s="627"/>
      <c r="H47" s="627"/>
      <c r="I47" s="627"/>
      <c r="J47" s="627"/>
      <c r="K47" s="627"/>
      <c r="L47" s="627"/>
      <c r="M47" s="627"/>
      <c r="N47" s="627"/>
      <c r="O47" s="627"/>
      <c r="P47" s="627"/>
      <c r="Q47" s="627"/>
      <c r="R47" s="627"/>
      <c r="S47" s="627"/>
      <c r="T47" s="627"/>
      <c r="U47" s="627"/>
      <c r="V47" s="627"/>
      <c r="W47" s="627"/>
      <c r="X47" s="627"/>
      <c r="Y47" s="627"/>
      <c r="Z47" s="627"/>
      <c r="AA47" s="627"/>
      <c r="AB47" s="627"/>
      <c r="AC47" s="627"/>
      <c r="AD47" s="627"/>
      <c r="AE47" s="627"/>
      <c r="AF47" s="627"/>
      <c r="AG47" s="627"/>
      <c r="AH47" s="627"/>
    </row>
    <row r="48" spans="1:34">
      <c r="A48" s="627"/>
      <c r="B48" s="627"/>
      <c r="C48" s="627"/>
      <c r="D48" s="627"/>
      <c r="E48" s="627"/>
      <c r="F48" s="627"/>
      <c r="G48" s="627"/>
      <c r="H48" s="627"/>
      <c r="I48" s="627"/>
      <c r="J48" s="627"/>
      <c r="K48" s="627"/>
      <c r="L48" s="627"/>
      <c r="M48" s="627"/>
      <c r="N48" s="627"/>
      <c r="O48" s="627"/>
      <c r="P48" s="627"/>
      <c r="Q48" s="627"/>
      <c r="R48" s="627"/>
      <c r="S48" s="627"/>
      <c r="T48" s="627"/>
      <c r="U48" s="627"/>
      <c r="V48" s="627"/>
      <c r="W48" s="627"/>
      <c r="X48" s="627"/>
      <c r="Y48" s="627"/>
      <c r="Z48" s="627"/>
      <c r="AA48" s="627"/>
      <c r="AB48" s="627"/>
      <c r="AC48" s="627"/>
      <c r="AD48" s="627"/>
      <c r="AE48" s="627"/>
      <c r="AF48" s="627"/>
      <c r="AG48" s="627"/>
      <c r="AH48" s="627"/>
    </row>
    <row r="49" spans="1:34">
      <c r="A49" s="627"/>
      <c r="B49" s="627"/>
      <c r="C49" s="627"/>
      <c r="D49" s="627"/>
      <c r="E49" s="627"/>
      <c r="F49" s="627"/>
      <c r="G49" s="627"/>
      <c r="H49" s="627"/>
      <c r="I49" s="627"/>
      <c r="J49" s="627"/>
      <c r="K49" s="627"/>
      <c r="L49" s="627"/>
      <c r="M49" s="627"/>
      <c r="N49" s="627"/>
      <c r="O49" s="627"/>
      <c r="P49" s="627"/>
      <c r="Q49" s="627"/>
      <c r="R49" s="627"/>
      <c r="S49" s="627"/>
      <c r="T49" s="627"/>
      <c r="U49" s="627"/>
      <c r="V49" s="627"/>
      <c r="W49" s="627"/>
      <c r="X49" s="627"/>
      <c r="Y49" s="627"/>
      <c r="Z49" s="627"/>
      <c r="AA49" s="627"/>
      <c r="AB49" s="627"/>
      <c r="AC49" s="627"/>
      <c r="AD49" s="627"/>
      <c r="AE49" s="627"/>
      <c r="AF49" s="627"/>
      <c r="AG49" s="627"/>
      <c r="AH49" s="627"/>
    </row>
    <row r="50" spans="1:34">
      <c r="A50" s="627"/>
      <c r="B50" s="627"/>
      <c r="C50" s="627"/>
      <c r="D50" s="627"/>
      <c r="E50" s="627"/>
      <c r="F50" s="627"/>
      <c r="G50" s="627"/>
      <c r="H50" s="627"/>
      <c r="I50" s="627"/>
      <c r="J50" s="627"/>
      <c r="K50" s="627"/>
      <c r="L50" s="627"/>
      <c r="M50" s="627"/>
      <c r="N50" s="627"/>
      <c r="O50" s="627"/>
      <c r="P50" s="627"/>
      <c r="Q50" s="627"/>
      <c r="R50" s="627"/>
      <c r="S50" s="627"/>
      <c r="T50" s="627"/>
      <c r="U50" s="627"/>
      <c r="V50" s="627"/>
      <c r="W50" s="627"/>
      <c r="X50" s="627"/>
      <c r="Y50" s="627"/>
      <c r="Z50" s="627"/>
      <c r="AA50" s="627"/>
      <c r="AB50" s="627"/>
      <c r="AC50" s="627"/>
      <c r="AD50" s="627"/>
      <c r="AE50" s="627"/>
      <c r="AF50" s="627"/>
      <c r="AG50" s="627"/>
      <c r="AH50" s="627"/>
    </row>
    <row r="51" spans="1:34">
      <c r="A51" s="627"/>
      <c r="B51" s="627"/>
      <c r="C51" s="627"/>
      <c r="D51" s="627"/>
      <c r="E51" s="627"/>
      <c r="F51" s="627"/>
      <c r="G51" s="627"/>
      <c r="H51" s="627"/>
      <c r="I51" s="627"/>
      <c r="J51" s="627"/>
      <c r="K51" s="627"/>
      <c r="L51" s="627"/>
      <c r="M51" s="627"/>
      <c r="N51" s="627"/>
      <c r="O51" s="627"/>
      <c r="P51" s="627"/>
      <c r="Q51" s="627"/>
      <c r="R51" s="627"/>
      <c r="S51" s="627"/>
      <c r="T51" s="627"/>
      <c r="U51" s="627"/>
      <c r="V51" s="627"/>
      <c r="W51" s="627"/>
      <c r="X51" s="627"/>
      <c r="Y51" s="627"/>
      <c r="Z51" s="627"/>
      <c r="AA51" s="627"/>
      <c r="AB51" s="627"/>
      <c r="AC51" s="627"/>
      <c r="AD51" s="627"/>
      <c r="AE51" s="627"/>
      <c r="AF51" s="627"/>
      <c r="AG51" s="627"/>
      <c r="AH51" s="627"/>
    </row>
    <row r="52" spans="1:34">
      <c r="A52" s="627"/>
      <c r="B52" s="627"/>
      <c r="C52" s="627"/>
      <c r="D52" s="627"/>
      <c r="E52" s="627"/>
      <c r="F52" s="627"/>
      <c r="G52" s="627"/>
      <c r="H52" s="627"/>
      <c r="I52" s="627"/>
      <c r="J52" s="627"/>
      <c r="K52" s="627"/>
      <c r="L52" s="627"/>
      <c r="M52" s="627"/>
      <c r="N52" s="627"/>
      <c r="O52" s="627"/>
      <c r="P52" s="627"/>
      <c r="Q52" s="627"/>
      <c r="R52" s="627"/>
      <c r="S52" s="627"/>
      <c r="T52" s="627"/>
      <c r="U52" s="627"/>
      <c r="V52" s="627"/>
      <c r="W52" s="627"/>
      <c r="X52" s="627"/>
      <c r="Y52" s="627"/>
      <c r="Z52" s="627"/>
      <c r="AA52" s="627"/>
      <c r="AB52" s="627"/>
      <c r="AC52" s="627"/>
      <c r="AD52" s="627"/>
      <c r="AE52" s="627"/>
      <c r="AF52" s="627"/>
      <c r="AG52" s="627"/>
      <c r="AH52" s="627"/>
    </row>
    <row r="53" spans="1:34">
      <c r="A53" s="627"/>
      <c r="B53" s="627"/>
      <c r="C53" s="627"/>
      <c r="D53" s="627"/>
      <c r="E53" s="627"/>
      <c r="F53" s="627"/>
      <c r="G53" s="627"/>
      <c r="H53" s="627"/>
      <c r="I53" s="627"/>
      <c r="J53" s="627"/>
      <c r="K53" s="627"/>
      <c r="L53" s="627"/>
      <c r="M53" s="627"/>
      <c r="N53" s="627"/>
      <c r="O53" s="627"/>
      <c r="P53" s="627"/>
      <c r="Q53" s="627"/>
      <c r="R53" s="627"/>
      <c r="S53" s="627"/>
      <c r="T53" s="627"/>
      <c r="U53" s="627"/>
      <c r="V53" s="627"/>
      <c r="W53" s="627"/>
      <c r="X53" s="627"/>
      <c r="Y53" s="627"/>
      <c r="Z53" s="627"/>
      <c r="AA53" s="627"/>
      <c r="AB53" s="627"/>
      <c r="AC53" s="627"/>
      <c r="AD53" s="627"/>
      <c r="AE53" s="627"/>
      <c r="AF53" s="627"/>
      <c r="AG53" s="627"/>
      <c r="AH53" s="627"/>
    </row>
    <row r="54" spans="1:34">
      <c r="A54" s="627"/>
      <c r="B54" s="627"/>
      <c r="C54" s="627"/>
      <c r="D54" s="627"/>
      <c r="E54" s="627"/>
      <c r="F54" s="627"/>
      <c r="G54" s="627"/>
      <c r="H54" s="627"/>
      <c r="I54" s="627"/>
      <c r="J54" s="627"/>
      <c r="K54" s="627"/>
      <c r="L54" s="627"/>
      <c r="M54" s="627"/>
      <c r="N54" s="627"/>
      <c r="O54" s="627"/>
      <c r="P54" s="627"/>
      <c r="Q54" s="627"/>
      <c r="R54" s="627"/>
      <c r="S54" s="627"/>
      <c r="T54" s="627"/>
      <c r="U54" s="627"/>
      <c r="V54" s="627"/>
      <c r="W54" s="627"/>
      <c r="X54" s="627"/>
      <c r="Y54" s="627"/>
      <c r="Z54" s="627"/>
      <c r="AA54" s="627"/>
      <c r="AB54" s="627"/>
      <c r="AC54" s="627"/>
      <c r="AD54" s="627"/>
      <c r="AE54" s="627"/>
      <c r="AF54" s="627"/>
      <c r="AG54" s="627"/>
      <c r="AH54" s="627"/>
    </row>
    <row r="55" spans="1:34">
      <c r="A55" s="627"/>
      <c r="B55" s="627"/>
      <c r="C55" s="627"/>
      <c r="D55" s="627"/>
      <c r="E55" s="627"/>
      <c r="F55" s="627"/>
      <c r="G55" s="627"/>
      <c r="H55" s="627"/>
      <c r="I55" s="627"/>
      <c r="J55" s="627"/>
      <c r="K55" s="627"/>
      <c r="L55" s="627"/>
      <c r="M55" s="627"/>
      <c r="N55" s="627"/>
      <c r="O55" s="627"/>
      <c r="P55" s="627"/>
      <c r="Q55" s="627"/>
      <c r="R55" s="627"/>
      <c r="S55" s="627"/>
      <c r="T55" s="627"/>
      <c r="U55" s="627"/>
      <c r="V55" s="627"/>
      <c r="W55" s="627"/>
      <c r="X55" s="627"/>
      <c r="Y55" s="627"/>
      <c r="Z55" s="627"/>
      <c r="AA55" s="627"/>
      <c r="AB55" s="627"/>
      <c r="AC55" s="627"/>
      <c r="AD55" s="627"/>
      <c r="AE55" s="627"/>
      <c r="AF55" s="627"/>
      <c r="AG55" s="627"/>
      <c r="AH55" s="627"/>
    </row>
    <row r="56" spans="1:34">
      <c r="A56" s="627"/>
      <c r="B56" s="627"/>
      <c r="C56" s="627"/>
      <c r="D56" s="627"/>
      <c r="E56" s="627"/>
      <c r="F56" s="627"/>
      <c r="G56" s="627"/>
      <c r="H56" s="627"/>
      <c r="I56" s="627"/>
      <c r="J56" s="627"/>
      <c r="K56" s="627"/>
      <c r="L56" s="627"/>
      <c r="M56" s="627"/>
      <c r="N56" s="627"/>
      <c r="O56" s="627"/>
      <c r="P56" s="627"/>
      <c r="Q56" s="627"/>
      <c r="R56" s="627"/>
      <c r="S56" s="627"/>
      <c r="T56" s="627"/>
      <c r="U56" s="627"/>
      <c r="V56" s="627"/>
      <c r="W56" s="627"/>
      <c r="X56" s="627"/>
      <c r="Y56" s="627"/>
      <c r="Z56" s="627"/>
      <c r="AA56" s="627"/>
      <c r="AB56" s="627"/>
      <c r="AC56" s="627"/>
      <c r="AD56" s="627"/>
      <c r="AE56" s="627"/>
      <c r="AF56" s="627"/>
      <c r="AG56" s="627"/>
      <c r="AH56" s="627"/>
    </row>
    <row r="57" spans="1:34">
      <c r="A57" s="627"/>
      <c r="B57" s="627"/>
      <c r="C57" s="639"/>
      <c r="D57" s="627"/>
      <c r="E57" s="627"/>
      <c r="F57" s="627"/>
      <c r="G57" s="627"/>
      <c r="H57" s="627"/>
      <c r="I57" s="627"/>
      <c r="J57" s="627"/>
      <c r="K57" s="627"/>
      <c r="L57" s="627"/>
      <c r="M57" s="627"/>
      <c r="N57" s="627"/>
      <c r="O57" s="627"/>
      <c r="P57" s="627"/>
      <c r="Q57" s="627"/>
      <c r="R57" s="627"/>
      <c r="S57" s="627"/>
      <c r="T57" s="627"/>
      <c r="U57" s="627"/>
      <c r="V57" s="627"/>
      <c r="W57" s="627"/>
      <c r="X57" s="627"/>
      <c r="Y57" s="627"/>
      <c r="Z57" s="627"/>
      <c r="AA57" s="627"/>
      <c r="AB57" s="627"/>
      <c r="AC57" s="627"/>
      <c r="AD57" s="627"/>
      <c r="AE57" s="627"/>
      <c r="AF57" s="627"/>
      <c r="AG57" s="627"/>
      <c r="AH57" s="627"/>
    </row>
    <row r="58" spans="1:34">
      <c r="A58" s="627"/>
      <c r="B58" s="627"/>
      <c r="C58" s="627"/>
      <c r="D58" s="627"/>
      <c r="E58" s="627"/>
      <c r="F58" s="627"/>
      <c r="G58" s="627"/>
      <c r="H58" s="627"/>
      <c r="I58" s="627"/>
      <c r="J58" s="627"/>
      <c r="K58" s="627"/>
      <c r="L58" s="627"/>
      <c r="M58" s="627"/>
      <c r="N58" s="627"/>
      <c r="O58" s="627"/>
      <c r="P58" s="627"/>
      <c r="Q58" s="627"/>
      <c r="R58" s="627"/>
      <c r="S58" s="627"/>
      <c r="T58" s="627"/>
      <c r="U58" s="627"/>
      <c r="V58" s="627"/>
      <c r="W58" s="627"/>
      <c r="X58" s="627"/>
      <c r="Y58" s="627"/>
      <c r="Z58" s="627"/>
      <c r="AA58" s="627"/>
      <c r="AB58" s="627"/>
      <c r="AC58" s="627"/>
      <c r="AD58" s="627"/>
      <c r="AE58" s="627"/>
      <c r="AF58" s="627"/>
      <c r="AG58" s="627"/>
      <c r="AH58" s="627"/>
    </row>
    <row r="59" spans="1:34">
      <c r="A59" s="627"/>
      <c r="B59" s="627"/>
      <c r="C59" s="627"/>
      <c r="D59" s="627"/>
      <c r="E59" s="627"/>
      <c r="F59" s="627"/>
      <c r="G59" s="627"/>
      <c r="H59" s="627"/>
      <c r="I59" s="627"/>
      <c r="J59" s="627"/>
      <c r="K59" s="627"/>
      <c r="L59" s="627"/>
      <c r="M59" s="627"/>
      <c r="N59" s="627"/>
      <c r="O59" s="627"/>
      <c r="P59" s="627"/>
      <c r="Q59" s="627"/>
      <c r="R59" s="627"/>
      <c r="S59" s="627"/>
      <c r="T59" s="627"/>
      <c r="U59" s="627"/>
      <c r="V59" s="627"/>
      <c r="W59" s="627"/>
      <c r="X59" s="627"/>
      <c r="Y59" s="627"/>
      <c r="Z59" s="627"/>
      <c r="AA59" s="627"/>
      <c r="AB59" s="627"/>
      <c r="AC59" s="627"/>
      <c r="AD59" s="627"/>
      <c r="AE59" s="627"/>
      <c r="AF59" s="627"/>
      <c r="AG59" s="627"/>
      <c r="AH59" s="627"/>
    </row>
    <row r="60" spans="1:34">
      <c r="A60" s="627"/>
      <c r="B60" s="627"/>
      <c r="C60" s="627"/>
      <c r="D60" s="627"/>
      <c r="E60" s="627"/>
      <c r="F60" s="627"/>
      <c r="G60" s="627"/>
      <c r="H60" s="627"/>
      <c r="I60" s="627"/>
      <c r="J60" s="627"/>
      <c r="K60" s="627"/>
      <c r="L60" s="627"/>
      <c r="M60" s="627"/>
      <c r="N60" s="627"/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</row>
    <row r="61" spans="1:34">
      <c r="A61" s="427">
        <f>4/160</f>
        <v>2.5000000000000001E-2</v>
      </c>
      <c r="B61" s="627"/>
      <c r="C61" s="627"/>
      <c r="D61" s="627"/>
      <c r="E61" s="627"/>
      <c r="F61" s="627"/>
      <c r="G61" s="627"/>
      <c r="H61" s="627"/>
      <c r="I61" s="627"/>
      <c r="J61" s="627"/>
      <c r="K61" s="627"/>
      <c r="L61" s="627"/>
      <c r="M61" s="627"/>
      <c r="N61" s="627"/>
      <c r="O61" s="627"/>
      <c r="P61" s="627"/>
      <c r="Q61" s="627"/>
      <c r="R61" s="627"/>
      <c r="S61" s="627"/>
      <c r="T61" s="627"/>
      <c r="U61" s="627"/>
      <c r="V61" s="627"/>
      <c r="W61" s="627"/>
      <c r="X61" s="627"/>
      <c r="Y61" s="627"/>
      <c r="Z61" s="627"/>
      <c r="AA61" s="627"/>
      <c r="AB61" s="627"/>
      <c r="AC61" s="627"/>
      <c r="AD61" s="627"/>
      <c r="AE61" s="627"/>
      <c r="AF61" s="627"/>
      <c r="AG61" s="627"/>
      <c r="AH61" s="627"/>
    </row>
    <row r="62" spans="1:34">
      <c r="A62" s="627"/>
      <c r="B62" s="627"/>
      <c r="C62" s="627"/>
      <c r="D62" s="627"/>
      <c r="E62" s="627"/>
      <c r="F62" s="627"/>
      <c r="G62" s="627"/>
      <c r="H62" s="627"/>
      <c r="I62" s="627"/>
      <c r="J62" s="627"/>
      <c r="K62" s="627"/>
      <c r="L62" s="627"/>
      <c r="M62" s="627"/>
      <c r="N62" s="627"/>
      <c r="O62" s="627"/>
      <c r="P62" s="627"/>
      <c r="Q62" s="627"/>
      <c r="R62" s="627"/>
      <c r="S62" s="627"/>
      <c r="T62" s="627"/>
      <c r="U62" s="627"/>
      <c r="V62" s="627"/>
      <c r="W62" s="627"/>
      <c r="X62" s="627"/>
      <c r="Y62" s="627"/>
      <c r="Z62" s="627"/>
      <c r="AA62" s="627"/>
      <c r="AB62" s="627"/>
      <c r="AC62" s="627"/>
      <c r="AD62" s="627"/>
      <c r="AE62" s="627"/>
      <c r="AF62" s="627"/>
      <c r="AG62" s="627"/>
      <c r="AH62" s="627"/>
    </row>
    <row r="63" spans="1:34">
      <c r="A63" s="627"/>
      <c r="B63" s="627"/>
      <c r="C63" s="627"/>
      <c r="D63" s="627"/>
      <c r="E63" s="627"/>
      <c r="F63" s="627"/>
      <c r="G63" s="627"/>
      <c r="H63" s="627"/>
      <c r="I63" s="627"/>
      <c r="J63" s="627"/>
      <c r="K63" s="627"/>
      <c r="L63" s="627"/>
      <c r="M63" s="627"/>
      <c r="N63" s="627"/>
      <c r="O63" s="627"/>
      <c r="P63" s="627"/>
      <c r="Q63" s="627"/>
      <c r="R63" s="627"/>
      <c r="S63" s="627"/>
      <c r="T63" s="627"/>
      <c r="U63" s="627"/>
      <c r="V63" s="627"/>
      <c r="W63" s="627"/>
      <c r="X63" s="627"/>
      <c r="Y63" s="627"/>
      <c r="Z63" s="627"/>
      <c r="AA63" s="627"/>
      <c r="AB63" s="627"/>
      <c r="AC63" s="627"/>
      <c r="AD63" s="627"/>
      <c r="AE63" s="627"/>
      <c r="AF63" s="627"/>
      <c r="AG63" s="627"/>
      <c r="AH63" s="627"/>
    </row>
    <row r="64" spans="1:34">
      <c r="A64" s="627"/>
      <c r="B64" s="627"/>
      <c r="C64" s="627"/>
      <c r="D64" s="627"/>
      <c r="E64" s="627"/>
      <c r="F64" s="627"/>
      <c r="G64" s="627"/>
      <c r="H64" s="627"/>
      <c r="I64" s="627"/>
      <c r="J64" s="627"/>
      <c r="K64" s="627"/>
      <c r="L64" s="627"/>
      <c r="M64" s="627"/>
      <c r="N64" s="627"/>
      <c r="O64" s="627"/>
      <c r="P64" s="627"/>
      <c r="Q64" s="627"/>
      <c r="R64" s="627"/>
      <c r="S64" s="627"/>
      <c r="T64" s="627"/>
      <c r="U64" s="627"/>
      <c r="V64" s="627"/>
      <c r="W64" s="627"/>
      <c r="X64" s="627"/>
      <c r="Y64" s="627"/>
      <c r="Z64" s="627"/>
      <c r="AA64" s="627"/>
      <c r="AB64" s="627"/>
      <c r="AC64" s="627"/>
      <c r="AD64" s="627"/>
      <c r="AE64" s="627"/>
      <c r="AF64" s="627"/>
      <c r="AG64" s="627"/>
      <c r="AH64" s="627"/>
    </row>
    <row r="65" spans="1:34">
      <c r="A65" s="627"/>
      <c r="B65" s="627"/>
      <c r="C65" s="627"/>
      <c r="D65" s="627"/>
      <c r="E65" s="627"/>
      <c r="F65" s="627"/>
      <c r="G65" s="627"/>
      <c r="H65" s="627"/>
      <c r="I65" s="627"/>
      <c r="J65" s="627"/>
      <c r="K65" s="627"/>
      <c r="L65" s="627"/>
      <c r="M65" s="627"/>
      <c r="N65" s="627"/>
      <c r="O65" s="627"/>
      <c r="P65" s="627"/>
      <c r="Q65" s="627"/>
      <c r="R65" s="627"/>
      <c r="S65" s="627"/>
      <c r="T65" s="627"/>
      <c r="U65" s="627"/>
      <c r="V65" s="627"/>
      <c r="W65" s="627"/>
      <c r="X65" s="627"/>
      <c r="Y65" s="627"/>
      <c r="Z65" s="627"/>
      <c r="AA65" s="627"/>
      <c r="AB65" s="627"/>
      <c r="AC65" s="627"/>
      <c r="AD65" s="627"/>
      <c r="AE65" s="627"/>
      <c r="AF65" s="627"/>
      <c r="AG65" s="627"/>
      <c r="AH65" s="627"/>
    </row>
    <row r="66" spans="1:34">
      <c r="A66" s="627"/>
      <c r="B66" s="627"/>
      <c r="C66" s="627"/>
      <c r="D66" s="627"/>
      <c r="E66" s="627"/>
      <c r="F66" s="627"/>
      <c r="G66" s="627"/>
      <c r="H66" s="627"/>
      <c r="I66" s="627"/>
      <c r="J66" s="627"/>
      <c r="K66" s="627"/>
      <c r="L66" s="627"/>
      <c r="M66" s="627"/>
      <c r="N66" s="627"/>
      <c r="O66" s="627"/>
      <c r="P66" s="627"/>
      <c r="Q66" s="627"/>
      <c r="R66" s="627"/>
      <c r="S66" s="627"/>
      <c r="T66" s="627"/>
      <c r="U66" s="627"/>
      <c r="V66" s="627"/>
      <c r="W66" s="627"/>
      <c r="X66" s="627"/>
      <c r="Y66" s="627"/>
      <c r="Z66" s="627"/>
      <c r="AA66" s="627"/>
      <c r="AB66" s="627"/>
      <c r="AC66" s="627"/>
      <c r="AD66" s="627"/>
      <c r="AE66" s="627"/>
      <c r="AF66" s="627"/>
      <c r="AG66" s="627"/>
      <c r="AH66" s="627"/>
    </row>
    <row r="67" spans="1:34">
      <c r="A67" s="627"/>
      <c r="B67" s="627"/>
      <c r="C67" s="627"/>
      <c r="D67" s="627"/>
      <c r="E67" s="627"/>
      <c r="F67" s="627"/>
      <c r="G67" s="62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627"/>
      <c r="S67" s="627"/>
      <c r="T67" s="627"/>
      <c r="U67" s="627"/>
      <c r="V67" s="627"/>
      <c r="W67" s="627"/>
      <c r="X67" s="627"/>
      <c r="Y67" s="627"/>
      <c r="Z67" s="627"/>
      <c r="AA67" s="627"/>
      <c r="AB67" s="627"/>
      <c r="AC67" s="627"/>
      <c r="AD67" s="627"/>
      <c r="AE67" s="627"/>
      <c r="AF67" s="627"/>
      <c r="AG67" s="627"/>
      <c r="AH67" s="627"/>
    </row>
    <row r="68" spans="1:34">
      <c r="A68" s="627"/>
      <c r="B68" s="627"/>
      <c r="C68" s="627"/>
      <c r="D68" s="627"/>
      <c r="E68" s="627"/>
      <c r="F68" s="627"/>
      <c r="G68" s="627"/>
      <c r="H68" s="627"/>
      <c r="I68" s="627"/>
      <c r="J68" s="627"/>
      <c r="K68" s="627"/>
      <c r="L68" s="627"/>
      <c r="M68" s="627"/>
      <c r="N68" s="627"/>
      <c r="O68" s="627"/>
      <c r="P68" s="627"/>
      <c r="Q68" s="627"/>
      <c r="R68" s="627"/>
      <c r="S68" s="627"/>
      <c r="T68" s="627"/>
      <c r="U68" s="627"/>
      <c r="V68" s="627"/>
      <c r="W68" s="627"/>
      <c r="X68" s="627"/>
      <c r="Y68" s="627"/>
      <c r="Z68" s="627"/>
      <c r="AA68" s="627"/>
      <c r="AB68" s="627"/>
      <c r="AC68" s="627"/>
      <c r="AD68" s="627"/>
      <c r="AE68" s="627"/>
      <c r="AF68" s="627"/>
      <c r="AG68" s="627"/>
      <c r="AH68" s="627"/>
    </row>
    <row r="69" spans="1:34">
      <c r="A69" s="627"/>
      <c r="B69" s="627"/>
      <c r="C69" s="627"/>
      <c r="D69" s="627"/>
      <c r="E69" s="627"/>
      <c r="F69" s="627"/>
      <c r="G69" s="627"/>
      <c r="H69" s="627"/>
      <c r="I69" s="627"/>
      <c r="J69" s="627"/>
      <c r="K69" s="627"/>
      <c r="L69" s="627"/>
      <c r="M69" s="627"/>
      <c r="N69" s="627"/>
      <c r="O69" s="627"/>
      <c r="P69" s="627"/>
      <c r="Q69" s="627"/>
      <c r="R69" s="627"/>
      <c r="S69" s="627"/>
      <c r="T69" s="627"/>
      <c r="U69" s="627"/>
      <c r="V69" s="627"/>
      <c r="W69" s="627"/>
      <c r="X69" s="627"/>
      <c r="Y69" s="627"/>
      <c r="Z69" s="627"/>
      <c r="AA69" s="627"/>
      <c r="AB69" s="627"/>
      <c r="AC69" s="627"/>
      <c r="AD69" s="627"/>
      <c r="AE69" s="627"/>
      <c r="AF69" s="627"/>
      <c r="AG69" s="627"/>
      <c r="AH69" s="627"/>
    </row>
    <row r="70" spans="1:34">
      <c r="A70" s="627"/>
      <c r="B70" s="627"/>
      <c r="C70" s="627"/>
      <c r="D70" s="627"/>
      <c r="E70" s="627"/>
      <c r="F70" s="627"/>
      <c r="G70" s="627"/>
      <c r="H70" s="627"/>
      <c r="I70" s="627"/>
      <c r="J70" s="627"/>
      <c r="K70" s="639" t="s">
        <v>470</v>
      </c>
      <c r="L70" s="627"/>
      <c r="M70" s="627"/>
      <c r="N70" s="627"/>
      <c r="O70" s="627"/>
      <c r="P70" s="627"/>
      <c r="Q70" s="627"/>
      <c r="R70" s="627"/>
      <c r="S70" s="627"/>
      <c r="T70" s="627"/>
      <c r="U70" s="627"/>
      <c r="V70" s="627"/>
      <c r="W70" s="627"/>
      <c r="X70" s="627"/>
      <c r="Y70" s="627"/>
      <c r="Z70" s="627"/>
      <c r="AA70" s="627"/>
      <c r="AB70" s="627"/>
      <c r="AC70" s="627"/>
      <c r="AD70" s="627"/>
      <c r="AE70" s="627"/>
      <c r="AF70" s="627"/>
      <c r="AG70" s="627"/>
      <c r="AH70" s="627"/>
    </row>
    <row r="71" spans="1:34">
      <c r="A71" s="627"/>
      <c r="B71" s="627"/>
      <c r="C71" s="627"/>
      <c r="D71" s="627"/>
      <c r="E71" s="627"/>
      <c r="F71" s="627"/>
      <c r="G71" s="627"/>
      <c r="H71" s="627"/>
      <c r="I71" s="627"/>
      <c r="J71" s="627"/>
      <c r="K71" s="627"/>
      <c r="L71" s="627"/>
      <c r="M71" s="627"/>
      <c r="N71" s="627"/>
      <c r="O71" s="627"/>
      <c r="P71" s="627"/>
      <c r="Q71" s="627"/>
      <c r="R71" s="627"/>
      <c r="S71" s="627"/>
      <c r="T71" s="627"/>
      <c r="U71" s="627"/>
      <c r="V71" s="627"/>
      <c r="W71" s="627"/>
      <c r="X71" s="627"/>
      <c r="Y71" s="627"/>
      <c r="Z71" s="627"/>
      <c r="AA71" s="627"/>
      <c r="AB71" s="627"/>
      <c r="AC71" s="627"/>
      <c r="AD71" s="627"/>
      <c r="AE71" s="627"/>
      <c r="AF71" s="627"/>
      <c r="AG71" s="627"/>
      <c r="AH71" s="627"/>
    </row>
    <row r="72" spans="1:34">
      <c r="A72" s="627"/>
      <c r="B72" s="627"/>
      <c r="C72" s="627"/>
      <c r="D72" s="627"/>
      <c r="E72" s="627"/>
      <c r="F72" s="627"/>
      <c r="G72" s="627"/>
      <c r="H72" s="627"/>
      <c r="I72" s="627"/>
      <c r="J72" s="627"/>
      <c r="K72" s="627"/>
      <c r="L72" s="627"/>
      <c r="M72" s="627"/>
      <c r="N72" s="627"/>
      <c r="O72" s="627"/>
      <c r="P72" s="627"/>
      <c r="Q72" s="627"/>
      <c r="R72" s="627"/>
      <c r="S72" s="627"/>
      <c r="T72" s="627"/>
      <c r="U72" s="627"/>
      <c r="V72" s="627"/>
      <c r="W72" s="627"/>
      <c r="X72" s="627"/>
      <c r="Y72" s="627"/>
      <c r="Z72" s="627"/>
      <c r="AA72" s="627"/>
      <c r="AB72" s="627"/>
      <c r="AC72" s="627"/>
      <c r="AD72" s="627"/>
      <c r="AE72" s="627"/>
      <c r="AF72" s="627"/>
      <c r="AG72" s="627"/>
      <c r="AH72" s="627"/>
    </row>
    <row r="73" spans="1:34">
      <c r="A73" s="627"/>
      <c r="B73" s="627"/>
      <c r="C73" s="627"/>
      <c r="D73" s="627"/>
      <c r="E73" s="627"/>
      <c r="F73" s="627"/>
      <c r="G73" s="627"/>
      <c r="H73" s="627"/>
      <c r="I73" s="627"/>
      <c r="J73" s="627"/>
      <c r="K73" s="627"/>
      <c r="L73" s="627"/>
      <c r="M73" s="627"/>
      <c r="N73" s="627"/>
      <c r="O73" s="627"/>
      <c r="P73" s="627"/>
      <c r="Q73" s="627"/>
      <c r="R73" s="627"/>
      <c r="S73" s="627"/>
      <c r="T73" s="627"/>
      <c r="U73" s="627"/>
      <c r="V73" s="627"/>
      <c r="W73" s="627"/>
      <c r="X73" s="627"/>
      <c r="Y73" s="627"/>
      <c r="Z73" s="627"/>
      <c r="AA73" s="627"/>
      <c r="AB73" s="627"/>
      <c r="AC73" s="627"/>
      <c r="AD73" s="627"/>
      <c r="AE73" s="627"/>
      <c r="AF73" s="627"/>
      <c r="AG73" s="627"/>
      <c r="AH73" s="627"/>
    </row>
    <row r="74" spans="1:34">
      <c r="A74" s="627"/>
      <c r="B74" s="627"/>
      <c r="C74" s="627"/>
      <c r="D74" s="627"/>
      <c r="E74" s="627"/>
      <c r="F74" s="627"/>
      <c r="G74" s="627"/>
      <c r="H74" s="627"/>
      <c r="I74" s="627"/>
      <c r="J74" s="627"/>
      <c r="K74" s="627"/>
      <c r="L74" s="627"/>
      <c r="M74" s="627"/>
      <c r="N74" s="627"/>
      <c r="O74" s="627"/>
      <c r="P74" s="627"/>
      <c r="Q74" s="627"/>
      <c r="R74" s="627"/>
      <c r="S74" s="627"/>
      <c r="T74" s="627"/>
      <c r="U74" s="627"/>
      <c r="V74" s="627"/>
      <c r="W74" s="627"/>
      <c r="X74" s="627"/>
      <c r="Y74" s="627"/>
      <c r="Z74" s="627"/>
      <c r="AA74" s="627"/>
      <c r="AB74" s="627"/>
      <c r="AC74" s="627"/>
      <c r="AD74" s="627"/>
      <c r="AE74" s="627"/>
      <c r="AF74" s="627"/>
      <c r="AG74" s="627"/>
      <c r="AH74" s="627"/>
    </row>
    <row r="75" spans="1:34">
      <c r="A75" s="627"/>
      <c r="B75" s="627"/>
      <c r="C75" s="627"/>
      <c r="D75" s="627"/>
      <c r="E75" s="627"/>
      <c r="F75" s="627"/>
      <c r="G75" s="627"/>
      <c r="H75" s="627"/>
      <c r="I75" s="627"/>
      <c r="J75" s="627"/>
      <c r="K75" s="627"/>
      <c r="L75" s="627"/>
      <c r="M75" s="627"/>
      <c r="N75" s="627"/>
      <c r="O75" s="627"/>
      <c r="P75" s="627"/>
      <c r="Q75" s="627"/>
      <c r="R75" s="627"/>
      <c r="S75" s="627"/>
      <c r="T75" s="627"/>
      <c r="U75" s="627"/>
      <c r="V75" s="627"/>
      <c r="W75" s="627"/>
      <c r="X75" s="627"/>
      <c r="Y75" s="627"/>
      <c r="Z75" s="627"/>
      <c r="AA75" s="627"/>
      <c r="AB75" s="627"/>
      <c r="AC75" s="627"/>
      <c r="AD75" s="627"/>
      <c r="AE75" s="627"/>
      <c r="AF75" s="627"/>
      <c r="AG75" s="627"/>
      <c r="AH75" s="627"/>
    </row>
    <row r="76" spans="1:34">
      <c r="A76" s="627"/>
      <c r="B76" s="627"/>
      <c r="C76" s="627"/>
      <c r="D76" s="627"/>
      <c r="E76" s="627"/>
      <c r="F76" s="627"/>
      <c r="G76" s="627"/>
      <c r="H76" s="627"/>
      <c r="I76" s="627"/>
      <c r="J76" s="627"/>
      <c r="K76" s="627"/>
      <c r="M76" s="627"/>
      <c r="N76" s="627"/>
      <c r="O76" s="627"/>
      <c r="P76" s="627"/>
      <c r="Q76" s="627"/>
      <c r="R76" s="627"/>
      <c r="S76" s="627"/>
      <c r="T76" s="627"/>
      <c r="U76" s="627"/>
      <c r="V76" s="627"/>
      <c r="W76" s="627"/>
      <c r="X76" s="627"/>
      <c r="Y76" s="627"/>
      <c r="Z76" s="627"/>
      <c r="AA76" s="627"/>
      <c r="AB76" s="627"/>
      <c r="AC76" s="627"/>
      <c r="AD76" s="627"/>
      <c r="AE76" s="627"/>
      <c r="AF76" s="627"/>
      <c r="AG76" s="627"/>
      <c r="AH76" s="627"/>
    </row>
    <row r="77" spans="1:34">
      <c r="A77" s="627"/>
      <c r="B77" s="627"/>
      <c r="C77" s="627"/>
      <c r="D77" s="627"/>
      <c r="E77" s="627"/>
      <c r="F77" s="627"/>
      <c r="G77" s="627"/>
      <c r="H77" s="627"/>
      <c r="I77" s="627"/>
      <c r="J77" s="627"/>
      <c r="K77" s="627"/>
      <c r="L77" s="627"/>
      <c r="M77" s="627"/>
      <c r="N77" s="627"/>
      <c r="O77" s="627"/>
      <c r="P77" s="627"/>
      <c r="Q77" s="627"/>
      <c r="R77" s="627"/>
      <c r="S77" s="627"/>
      <c r="T77" s="627"/>
      <c r="U77" s="627"/>
      <c r="V77" s="627"/>
      <c r="W77" s="627"/>
      <c r="X77" s="627"/>
      <c r="Y77" s="627"/>
      <c r="Z77" s="627"/>
      <c r="AA77" s="627"/>
      <c r="AB77" s="627"/>
      <c r="AC77" s="627"/>
      <c r="AD77" s="627"/>
      <c r="AE77" s="627"/>
      <c r="AF77" s="627"/>
      <c r="AG77" s="627"/>
      <c r="AH77" s="627"/>
    </row>
    <row r="78" spans="1:34">
      <c r="A78" s="627"/>
      <c r="B78" s="627"/>
      <c r="C78" s="627"/>
      <c r="D78" s="627"/>
      <c r="E78" s="627"/>
      <c r="F78" s="627"/>
      <c r="G78" s="627"/>
      <c r="H78" s="627"/>
      <c r="I78" s="627"/>
      <c r="J78" s="627"/>
      <c r="K78" s="627"/>
      <c r="L78" s="627"/>
      <c r="M78" s="627"/>
      <c r="N78" s="627"/>
      <c r="O78" s="627"/>
      <c r="P78" s="627"/>
      <c r="Q78" s="627"/>
      <c r="R78" s="627"/>
      <c r="S78" s="627"/>
      <c r="T78" s="627"/>
      <c r="U78" s="627"/>
      <c r="V78" s="627"/>
      <c r="W78" s="627"/>
      <c r="X78" s="627"/>
      <c r="Y78" s="627"/>
      <c r="Z78" s="627"/>
      <c r="AA78" s="627"/>
      <c r="AB78" s="627"/>
      <c r="AC78" s="627"/>
      <c r="AD78" s="627"/>
      <c r="AE78" s="627"/>
      <c r="AF78" s="627"/>
      <c r="AG78" s="627"/>
      <c r="AH78" s="627"/>
    </row>
    <row r="79" spans="1:34">
      <c r="A79" s="627"/>
      <c r="B79" s="627"/>
      <c r="C79" s="627"/>
      <c r="D79" s="627"/>
      <c r="E79" s="627"/>
      <c r="F79" s="627"/>
      <c r="G79" s="627"/>
      <c r="H79" s="627"/>
      <c r="I79" s="627"/>
      <c r="J79" s="627"/>
      <c r="K79" s="627"/>
      <c r="L79" s="627"/>
      <c r="M79" s="627"/>
      <c r="N79" s="627"/>
      <c r="O79" s="627"/>
      <c r="P79" s="627"/>
      <c r="Q79" s="627"/>
      <c r="R79" s="627"/>
      <c r="S79" s="627"/>
      <c r="T79" s="627"/>
      <c r="U79" s="627"/>
      <c r="V79" s="627"/>
      <c r="W79" s="627"/>
      <c r="X79" s="627"/>
      <c r="Y79" s="627"/>
      <c r="Z79" s="627"/>
      <c r="AA79" s="627"/>
      <c r="AB79" s="627"/>
      <c r="AC79" s="627"/>
      <c r="AD79" s="627"/>
      <c r="AE79" s="627"/>
      <c r="AF79" s="627"/>
      <c r="AG79" s="627"/>
      <c r="AH79" s="627"/>
    </row>
    <row r="80" spans="1:34">
      <c r="A80" s="627"/>
      <c r="B80" s="627"/>
      <c r="C80" s="627"/>
      <c r="D80" s="627"/>
      <c r="E80" s="627"/>
      <c r="F80" s="627"/>
      <c r="G80" s="627"/>
      <c r="H80" s="627"/>
      <c r="I80" s="627"/>
      <c r="J80" s="627"/>
      <c r="K80" s="627"/>
      <c r="L80" s="627"/>
      <c r="M80" s="627"/>
      <c r="N80" s="627"/>
      <c r="O80" s="627"/>
      <c r="P80" s="627"/>
      <c r="Q80" s="627"/>
      <c r="R80" s="627"/>
      <c r="S80" s="627"/>
      <c r="T80" s="627"/>
      <c r="U80" s="627"/>
      <c r="V80" s="627"/>
      <c r="W80" s="627"/>
      <c r="X80" s="627"/>
      <c r="Y80" s="627"/>
      <c r="Z80" s="627"/>
      <c r="AA80" s="627"/>
      <c r="AB80" s="627"/>
      <c r="AC80" s="627"/>
      <c r="AD80" s="627"/>
      <c r="AE80" s="627"/>
      <c r="AF80" s="627"/>
      <c r="AG80" s="627"/>
      <c r="AH80" s="627"/>
    </row>
    <row r="81" spans="1:34">
      <c r="A81" s="627"/>
      <c r="B81" s="627"/>
      <c r="C81" s="627"/>
      <c r="D81" s="627"/>
      <c r="E81" s="627"/>
      <c r="F81" s="627"/>
      <c r="G81" s="627"/>
      <c r="H81" s="627"/>
      <c r="I81" s="627"/>
      <c r="J81" s="627"/>
      <c r="K81" s="627"/>
      <c r="L81" s="627"/>
      <c r="M81" s="627"/>
      <c r="N81" s="627"/>
      <c r="O81" s="627"/>
      <c r="P81" s="627"/>
      <c r="Q81" s="627"/>
      <c r="R81" s="627"/>
      <c r="S81" s="627"/>
      <c r="T81" s="627"/>
      <c r="U81" s="627"/>
      <c r="V81" s="627"/>
      <c r="W81" s="627"/>
      <c r="X81" s="627"/>
      <c r="Y81" s="627"/>
      <c r="Z81" s="627"/>
      <c r="AA81" s="627"/>
      <c r="AB81" s="627"/>
      <c r="AC81" s="627"/>
      <c r="AD81" s="627"/>
      <c r="AE81" s="627"/>
      <c r="AF81" s="627"/>
      <c r="AG81" s="627"/>
      <c r="AH81" s="627"/>
    </row>
    <row r="82" spans="1:34">
      <c r="A82" s="627"/>
      <c r="B82" s="627"/>
      <c r="C82" s="627"/>
      <c r="D82" s="627"/>
      <c r="E82" s="627"/>
      <c r="F82" s="627"/>
      <c r="G82" s="627"/>
      <c r="H82" s="627"/>
      <c r="I82" s="627"/>
      <c r="J82" s="627"/>
      <c r="K82" s="627"/>
      <c r="L82" s="627"/>
      <c r="M82" s="627"/>
      <c r="N82" s="627"/>
      <c r="O82" s="627"/>
      <c r="P82" s="627"/>
      <c r="Q82" s="627"/>
      <c r="R82" s="627"/>
      <c r="S82" s="627"/>
      <c r="T82" s="627"/>
      <c r="U82" s="627"/>
      <c r="V82" s="627"/>
      <c r="W82" s="627"/>
      <c r="X82" s="627"/>
      <c r="Y82" s="627"/>
      <c r="Z82" s="627"/>
      <c r="AA82" s="627"/>
      <c r="AB82" s="627"/>
      <c r="AC82" s="627"/>
      <c r="AD82" s="627"/>
      <c r="AE82" s="627"/>
      <c r="AF82" s="627"/>
      <c r="AG82" s="627"/>
      <c r="AH82" s="627"/>
    </row>
    <row r="83" spans="1:34">
      <c r="A83" s="627"/>
      <c r="B83" s="627"/>
      <c r="C83" s="627"/>
      <c r="D83" s="627"/>
      <c r="E83" s="627"/>
      <c r="F83" s="627"/>
      <c r="G83" s="627"/>
      <c r="H83" s="627"/>
      <c r="I83" s="627"/>
      <c r="J83" s="627"/>
      <c r="K83" s="627"/>
      <c r="L83" s="627"/>
      <c r="M83" s="627"/>
      <c r="N83" s="627"/>
      <c r="O83" s="627"/>
      <c r="P83" s="627"/>
      <c r="Q83" s="627"/>
      <c r="R83" s="627"/>
      <c r="S83" s="627"/>
      <c r="T83" s="627"/>
      <c r="U83" s="627"/>
      <c r="V83" s="627"/>
      <c r="W83" s="627"/>
      <c r="X83" s="627"/>
      <c r="Y83" s="627"/>
      <c r="Z83" s="627"/>
      <c r="AA83" s="627"/>
      <c r="AB83" s="627"/>
      <c r="AC83" s="627"/>
      <c r="AD83" s="627"/>
      <c r="AE83" s="627"/>
      <c r="AF83" s="627"/>
      <c r="AG83" s="627"/>
      <c r="AH83" s="627"/>
    </row>
    <row r="84" spans="1:34">
      <c r="A84" s="627"/>
      <c r="B84" s="627"/>
      <c r="C84" s="627"/>
      <c r="D84" s="627"/>
      <c r="E84" s="627"/>
      <c r="F84" s="627"/>
      <c r="G84" s="627"/>
      <c r="H84" s="627"/>
      <c r="I84" s="627"/>
      <c r="J84" s="627"/>
      <c r="K84" s="627"/>
      <c r="L84" s="627"/>
      <c r="M84" s="627"/>
      <c r="N84" s="627"/>
      <c r="O84" s="627"/>
      <c r="P84" s="627"/>
      <c r="Q84" s="627"/>
      <c r="R84" s="627"/>
      <c r="S84" s="627"/>
      <c r="T84" s="627"/>
      <c r="U84" s="627"/>
      <c r="V84" s="627"/>
      <c r="W84" s="627"/>
      <c r="X84" s="627"/>
      <c r="Y84" s="627"/>
      <c r="Z84" s="627"/>
      <c r="AA84" s="627"/>
      <c r="AB84" s="627"/>
      <c r="AC84" s="627"/>
      <c r="AD84" s="627"/>
      <c r="AE84" s="627"/>
      <c r="AF84" s="627"/>
      <c r="AG84" s="627"/>
      <c r="AH84" s="627"/>
    </row>
    <row r="85" spans="1:34">
      <c r="A85" s="627"/>
      <c r="B85" s="627"/>
      <c r="C85" s="627"/>
      <c r="D85" s="627"/>
      <c r="E85" s="627"/>
      <c r="F85" s="627"/>
      <c r="G85" s="627"/>
      <c r="H85" s="627"/>
      <c r="I85" s="627"/>
      <c r="J85" s="627"/>
      <c r="K85" s="627"/>
      <c r="L85" s="627"/>
      <c r="M85" s="627"/>
      <c r="N85" s="627"/>
      <c r="O85" s="627"/>
      <c r="P85" s="627"/>
      <c r="Q85" s="627"/>
      <c r="R85" s="627"/>
      <c r="S85" s="627"/>
      <c r="T85" s="627"/>
      <c r="U85" s="627"/>
      <c r="V85" s="627"/>
      <c r="W85" s="627"/>
      <c r="X85" s="627"/>
      <c r="Y85" s="627"/>
      <c r="Z85" s="627"/>
      <c r="AA85" s="627"/>
      <c r="AB85" s="627"/>
      <c r="AC85" s="627"/>
      <c r="AD85" s="627"/>
      <c r="AE85" s="627"/>
      <c r="AF85" s="627"/>
      <c r="AG85" s="627"/>
      <c r="AH85" s="627"/>
    </row>
    <row r="86" spans="1:34">
      <c r="A86" s="627"/>
      <c r="B86" s="627"/>
      <c r="C86" s="627"/>
      <c r="D86" s="627"/>
      <c r="E86" s="627"/>
      <c r="F86" s="627"/>
      <c r="G86" s="627"/>
      <c r="H86" s="627"/>
      <c r="I86" s="627"/>
      <c r="J86" s="627"/>
      <c r="K86" s="627"/>
      <c r="L86" s="627"/>
      <c r="M86" s="627"/>
      <c r="N86" s="627"/>
      <c r="O86" s="627"/>
      <c r="P86" s="627"/>
      <c r="Q86" s="627"/>
      <c r="R86" s="627"/>
      <c r="S86" s="627"/>
      <c r="T86" s="627"/>
      <c r="U86" s="627"/>
      <c r="V86" s="627"/>
      <c r="W86" s="627"/>
      <c r="X86" s="627"/>
      <c r="Y86" s="627"/>
      <c r="Z86" s="627"/>
      <c r="AA86" s="627"/>
      <c r="AB86" s="627"/>
      <c r="AC86" s="627"/>
      <c r="AD86" s="627"/>
      <c r="AE86" s="627"/>
      <c r="AF86" s="627"/>
      <c r="AG86" s="627"/>
      <c r="AH86" s="627"/>
    </row>
    <row r="87" spans="1:34">
      <c r="A87" s="627"/>
      <c r="B87" s="627"/>
      <c r="C87" s="627"/>
      <c r="D87" s="627"/>
      <c r="E87" s="627"/>
      <c r="F87" s="627"/>
      <c r="G87" s="627"/>
      <c r="H87" s="627"/>
      <c r="I87" s="627"/>
      <c r="J87" s="627"/>
      <c r="K87" s="627"/>
      <c r="L87" s="627"/>
      <c r="M87" s="627"/>
      <c r="N87" s="627"/>
      <c r="O87" s="627"/>
      <c r="P87" s="627"/>
      <c r="Q87" s="627"/>
      <c r="R87" s="627"/>
      <c r="S87" s="627"/>
      <c r="T87" s="627"/>
      <c r="U87" s="627"/>
      <c r="V87" s="627"/>
      <c r="W87" s="627"/>
      <c r="X87" s="627"/>
      <c r="Y87" s="627"/>
      <c r="Z87" s="627"/>
      <c r="AA87" s="627"/>
      <c r="AB87" s="627"/>
      <c r="AC87" s="627"/>
      <c r="AD87" s="627"/>
      <c r="AE87" s="627"/>
      <c r="AF87" s="627"/>
      <c r="AG87" s="627"/>
      <c r="AH87" s="627"/>
    </row>
    <row r="88" spans="1:34">
      <c r="A88" s="627"/>
      <c r="B88" s="627"/>
      <c r="C88" s="627"/>
      <c r="D88" s="627"/>
      <c r="E88" s="627"/>
      <c r="F88" s="627"/>
      <c r="G88" s="627"/>
      <c r="H88" s="627"/>
      <c r="I88" s="627"/>
      <c r="J88" s="627"/>
      <c r="K88" s="627"/>
      <c r="L88" s="627"/>
      <c r="M88" s="627"/>
      <c r="N88" s="627"/>
      <c r="O88" s="627"/>
      <c r="P88" s="627"/>
      <c r="Q88" s="627"/>
      <c r="R88" s="627"/>
      <c r="S88" s="627"/>
      <c r="T88" s="627"/>
      <c r="U88" s="627"/>
      <c r="V88" s="627"/>
      <c r="W88" s="627"/>
      <c r="X88" s="627"/>
      <c r="Y88" s="627"/>
      <c r="Z88" s="627"/>
      <c r="AA88" s="627"/>
      <c r="AB88" s="627"/>
      <c r="AC88" s="627"/>
      <c r="AD88" s="627"/>
      <c r="AE88" s="627"/>
      <c r="AF88" s="627"/>
      <c r="AG88" s="627"/>
      <c r="AH88" s="627"/>
    </row>
    <row r="89" spans="1:34">
      <c r="A89" s="627"/>
      <c r="B89" s="627"/>
      <c r="C89" s="627"/>
      <c r="D89" s="627"/>
      <c r="E89" s="627"/>
      <c r="F89" s="627"/>
      <c r="G89" s="627"/>
      <c r="H89" s="627"/>
      <c r="I89" s="627"/>
      <c r="J89" s="627"/>
      <c r="K89" s="627"/>
      <c r="L89" s="627"/>
      <c r="M89" s="627"/>
      <c r="N89" s="627"/>
      <c r="O89" s="627"/>
      <c r="P89" s="627"/>
      <c r="Q89" s="627"/>
      <c r="R89" s="627"/>
      <c r="S89" s="627"/>
      <c r="T89" s="627"/>
      <c r="U89" s="627"/>
      <c r="V89" s="627"/>
      <c r="W89" s="627"/>
      <c r="X89" s="627"/>
      <c r="Y89" s="627"/>
      <c r="Z89" s="627"/>
      <c r="AA89" s="627"/>
      <c r="AB89" s="627"/>
      <c r="AC89" s="627"/>
      <c r="AD89" s="627"/>
      <c r="AE89" s="627"/>
      <c r="AF89" s="627"/>
      <c r="AG89" s="627"/>
      <c r="AH89" s="627"/>
    </row>
    <row r="90" spans="1:34">
      <c r="A90" s="627"/>
      <c r="B90" s="627"/>
      <c r="C90" s="627"/>
      <c r="D90" s="627"/>
      <c r="E90" s="627"/>
      <c r="F90" s="627"/>
      <c r="G90" s="627"/>
      <c r="H90" s="627"/>
      <c r="I90" s="627"/>
      <c r="J90" s="627"/>
      <c r="K90" s="627"/>
      <c r="L90" s="627"/>
      <c r="M90" s="627"/>
      <c r="N90" s="627"/>
      <c r="O90" s="627"/>
      <c r="P90" s="627"/>
      <c r="Q90" s="627"/>
      <c r="R90" s="627"/>
      <c r="S90" s="627"/>
      <c r="T90" s="627"/>
      <c r="U90" s="627"/>
      <c r="V90" s="627"/>
      <c r="W90" s="627"/>
      <c r="X90" s="627"/>
      <c r="Y90" s="627"/>
      <c r="Z90" s="627"/>
      <c r="AA90" s="627"/>
      <c r="AB90" s="627"/>
      <c r="AC90" s="627"/>
      <c r="AD90" s="627"/>
      <c r="AE90" s="627"/>
      <c r="AF90" s="627"/>
      <c r="AG90" s="627"/>
      <c r="AH90" s="627"/>
    </row>
    <row r="91" spans="1:34">
      <c r="A91" s="627"/>
      <c r="B91" s="627"/>
      <c r="C91" s="627"/>
      <c r="D91" s="627"/>
      <c r="E91" s="627"/>
      <c r="F91" s="627"/>
      <c r="G91" s="627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627"/>
      <c r="S91" s="627"/>
      <c r="T91" s="627"/>
      <c r="U91" s="627"/>
      <c r="V91" s="627"/>
      <c r="W91" s="627"/>
      <c r="X91" s="627"/>
      <c r="Y91" s="627"/>
      <c r="Z91" s="627"/>
      <c r="AA91" s="627"/>
      <c r="AB91" s="627"/>
      <c r="AC91" s="627"/>
      <c r="AD91" s="627"/>
      <c r="AE91" s="627"/>
      <c r="AF91" s="627"/>
      <c r="AG91" s="627"/>
      <c r="AH91" s="627"/>
    </row>
    <row r="92" spans="1:34">
      <c r="A92" s="627"/>
      <c r="B92" s="627"/>
      <c r="C92" s="627"/>
      <c r="D92" s="627"/>
      <c r="E92" s="627"/>
      <c r="F92" s="627"/>
      <c r="G92" s="627"/>
      <c r="H92" s="627"/>
      <c r="I92" s="627"/>
      <c r="J92" s="627"/>
      <c r="K92" s="627"/>
      <c r="L92" s="627"/>
      <c r="M92" s="627"/>
      <c r="N92" s="627"/>
      <c r="O92" s="627"/>
      <c r="P92" s="627"/>
      <c r="Q92" s="627"/>
      <c r="R92" s="627"/>
      <c r="S92" s="627"/>
      <c r="T92" s="627"/>
      <c r="U92" s="627"/>
      <c r="V92" s="627"/>
      <c r="W92" s="627"/>
      <c r="X92" s="627"/>
      <c r="Y92" s="627"/>
      <c r="Z92" s="627"/>
      <c r="AA92" s="627"/>
      <c r="AB92" s="627"/>
      <c r="AC92" s="627"/>
      <c r="AD92" s="627"/>
      <c r="AE92" s="627"/>
      <c r="AF92" s="627"/>
      <c r="AG92" s="627"/>
      <c r="AH92" s="627"/>
    </row>
    <row r="93" spans="1:34">
      <c r="A93" s="627"/>
      <c r="B93" s="627"/>
      <c r="C93" s="627"/>
      <c r="E93" s="627"/>
      <c r="F93" s="627"/>
      <c r="G93" s="627"/>
      <c r="H93" s="627"/>
      <c r="I93" s="627"/>
      <c r="J93" s="627"/>
      <c r="K93" s="627"/>
      <c r="L93" s="627"/>
      <c r="M93" s="627"/>
      <c r="N93" s="627"/>
      <c r="O93" s="627"/>
      <c r="P93" s="627"/>
      <c r="Q93" s="627"/>
      <c r="R93" s="627"/>
      <c r="S93" s="627"/>
      <c r="T93" s="627"/>
      <c r="U93" s="627"/>
      <c r="V93" s="627"/>
      <c r="W93" s="627"/>
      <c r="X93" s="627"/>
      <c r="Y93" s="627"/>
      <c r="Z93" s="627"/>
      <c r="AA93" s="627"/>
      <c r="AB93" s="627"/>
      <c r="AC93" s="627"/>
      <c r="AD93" s="627"/>
      <c r="AE93" s="627"/>
      <c r="AF93" s="627"/>
      <c r="AG93" s="627"/>
      <c r="AH93" s="627"/>
    </row>
    <row r="95" spans="1:34">
      <c r="D95" s="646" t="s">
        <v>453</v>
      </c>
      <c r="E95" s="624">
        <f>'6-3'!B5+'6-4'!B5</f>
        <v>140.08699999999999</v>
      </c>
      <c r="F95" s="624">
        <f>'6-3'!C5+'6-4'!C5</f>
        <v>140.08699999999999</v>
      </c>
      <c r="G95" s="624">
        <f>'6-3'!D5+'6-4'!D5</f>
        <v>140.08699999999999</v>
      </c>
      <c r="H95" s="624">
        <f>'6-3'!E5+'6-4'!E5</f>
        <v>140.08699999999999</v>
      </c>
      <c r="I95" s="624">
        <f>'6-3'!F5+'6-4'!F5</f>
        <v>140.08699999999999</v>
      </c>
      <c r="J95" s="624">
        <f>'6-3'!G5+'6-4'!G5</f>
        <v>140.08699999999999</v>
      </c>
      <c r="K95" s="624">
        <f>'6-3'!H5+'6-4'!H5</f>
        <v>140.08699999999999</v>
      </c>
      <c r="L95" s="624">
        <f>'6-3'!I5+'6-4'!I5</f>
        <v>140.08699999999999</v>
      </c>
      <c r="M95" s="624">
        <f>'6-3'!J5+'6-4'!J5</f>
        <v>140.08699999999999</v>
      </c>
      <c r="N95" s="624">
        <f>'6-3'!K5+'6-4'!K5</f>
        <v>140.08699999999999</v>
      </c>
      <c r="O95" s="624">
        <f>'6-3'!L5+'6-4'!L5</f>
        <v>140.08699999999999</v>
      </c>
      <c r="P95" s="624">
        <f>'6-3'!M5+'6-4'!M5</f>
        <v>140.08699999999999</v>
      </c>
      <c r="Q95" s="624">
        <f>'6-3'!N5+'6-4'!N5</f>
        <v>140.08699999999999</v>
      </c>
      <c r="R95" s="624">
        <f>'6-3'!O5+'6-4'!O5</f>
        <v>140.08699999999999</v>
      </c>
      <c r="S95" s="624">
        <f>'6-3'!P5+'6-4'!P5</f>
        <v>140.08699999999999</v>
      </c>
      <c r="T95" s="624">
        <f>'6-3'!Q5+'6-4'!Q5</f>
        <v>140.08699999999999</v>
      </c>
      <c r="U95" s="624">
        <f>'6-3'!R5+'6-4'!R5</f>
        <v>140.08699999999999</v>
      </c>
      <c r="V95" s="624">
        <f>'6-3'!S5+'6-4'!S5</f>
        <v>140.08699999999999</v>
      </c>
      <c r="W95" s="624">
        <f>'6-3'!T5+'6-4'!T5</f>
        <v>140.08699999999999</v>
      </c>
      <c r="X95" s="624">
        <f>'6-3'!U5+'6-4'!U5</f>
        <v>140.08699999999999</v>
      </c>
      <c r="Y95" s="624">
        <f>'6-3'!V5+'6-4'!V5</f>
        <v>140.08699999999999</v>
      </c>
    </row>
    <row r="96" spans="1:34">
      <c r="D96" s="646" t="s">
        <v>454</v>
      </c>
      <c r="E96" s="624">
        <f>'6-3'!B6+'6-4'!B6</f>
        <v>133.70366111482525</v>
      </c>
      <c r="F96" s="624">
        <f>'6-3'!C6+'6-4'!C6</f>
        <v>135.68116119184771</v>
      </c>
      <c r="G96" s="624">
        <f>'6-3'!D6+'6-4'!D6</f>
        <v>136.61395002303817</v>
      </c>
      <c r="H96" s="624">
        <f>'6-3'!E6+'6-4'!E6</f>
        <v>138.37819331917629</v>
      </c>
      <c r="I96" s="624">
        <f>'6-3'!F6+'6-4'!F6</f>
        <v>140.1553870233667</v>
      </c>
      <c r="J96" s="624">
        <f>'6-3'!G6+'6-4'!G6</f>
        <v>141.76353694011914</v>
      </c>
      <c r="K96" s="624">
        <f>'6-3'!H6+'6-4'!H6</f>
        <v>143.13525105108153</v>
      </c>
      <c r="L96" s="624">
        <f>'6-3'!I6+'6-4'!I6</f>
        <v>143.8640522154648</v>
      </c>
      <c r="M96" s="624">
        <f>'6-3'!J6+'6-4'!J6</f>
        <v>144.99464613033038</v>
      </c>
      <c r="N96" s="624">
        <f>'6-3'!K6+'6-4'!K6</f>
        <v>145.64955529038644</v>
      </c>
      <c r="O96" s="624">
        <f>'6-3'!L6+'6-4'!L6</f>
        <v>145.92388203824754</v>
      </c>
      <c r="P96" s="624">
        <f>'6-3'!M6+'6-4'!M6</f>
        <v>145.82687751739513</v>
      </c>
      <c r="Q96" s="624">
        <f>'6-3'!N6+'6-4'!N6</f>
        <v>145.55440350727568</v>
      </c>
      <c r="R96" s="624">
        <f>'6-3'!O6+'6-4'!O6</f>
        <v>145.27823023258543</v>
      </c>
      <c r="S96" s="624">
        <f>'6-3'!P6+'6-4'!P6</f>
        <v>145.08699719203682</v>
      </c>
      <c r="T96" s="624">
        <f>'6-3'!Q6+'6-4'!Q6</f>
        <v>145.05191318228265</v>
      </c>
      <c r="U96" s="624">
        <f>'6-3'!R6+'6-4'!R6</f>
        <v>145.14704024514532</v>
      </c>
      <c r="V96" s="624">
        <f>'6-3'!S6+'6-4'!S6</f>
        <v>144.71382560740659</v>
      </c>
      <c r="W96" s="624">
        <f>'6-3'!T6+'6-4'!T6</f>
        <v>145.19046455679131</v>
      </c>
      <c r="X96" s="624">
        <f>'6-3'!U6+'6-4'!U6</f>
        <v>145.81949141007846</v>
      </c>
      <c r="Y96" s="624">
        <f>'6-3'!V6+'6-4'!V6</f>
        <v>146.5741748812307</v>
      </c>
    </row>
    <row r="97" spans="17:25">
      <c r="Y97" s="624">
        <v>0</v>
      </c>
    </row>
    <row r="105" spans="17:25">
      <c r="Q105" s="647">
        <f>1/46</f>
        <v>2.1739130434782608E-2</v>
      </c>
    </row>
  </sheetData>
  <mergeCells count="1">
    <mergeCell ref="C4:C28"/>
  </mergeCells>
  <pageMargins left="0.7" right="0.7" top="0.75" bottom="0.75" header="0.3" footer="0.3"/>
  <pageSetup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5"/>
  <sheetViews>
    <sheetView zoomScale="70" zoomScaleNormal="70" workbookViewId="0">
      <selection activeCell="G29" sqref="G29"/>
    </sheetView>
  </sheetViews>
  <sheetFormatPr baseColWidth="10" defaultRowHeight="15" outlineLevelCol="1"/>
  <cols>
    <col min="1" max="1" width="14" style="627" customWidth="1" outlineLevel="1"/>
    <col min="2" max="2" width="20.6640625" style="627" customWidth="1"/>
    <col min="3" max="3" width="50.1640625" style="627" bestFit="1" customWidth="1"/>
    <col min="4" max="4" width="18.5" style="627" customWidth="1"/>
    <col min="5" max="5" width="9" style="627" bestFit="1" customWidth="1"/>
    <col min="6" max="6" width="7.83203125" style="627" bestFit="1" customWidth="1"/>
    <col min="7" max="10" width="8.6640625" style="627" bestFit="1" customWidth="1"/>
    <col min="11" max="14" width="9" style="627" bestFit="1" customWidth="1"/>
    <col min="15" max="15" width="8.6640625" style="627" bestFit="1" customWidth="1"/>
    <col min="16" max="21" width="9" style="627" bestFit="1" customWidth="1"/>
    <col min="22" max="22" width="8.6640625" style="627" bestFit="1" customWidth="1"/>
    <col min="23" max="25" width="9" style="627" bestFit="1" customWidth="1"/>
    <col min="26" max="16384" width="12" style="627"/>
  </cols>
  <sheetData>
    <row r="1" spans="2:25" ht="36">
      <c r="B1" s="625" t="s">
        <v>441</v>
      </c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</row>
    <row r="2" spans="2:25"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648"/>
      <c r="S2" s="648"/>
      <c r="T2" s="648"/>
      <c r="U2" s="648"/>
      <c r="V2" s="648"/>
      <c r="W2" s="648"/>
      <c r="X2" s="648"/>
      <c r="Y2" s="648"/>
    </row>
    <row r="3" spans="2:25">
      <c r="D3" s="630"/>
      <c r="E3" s="631">
        <v>2018</v>
      </c>
      <c r="F3" s="631">
        <v>2019</v>
      </c>
      <c r="G3" s="631">
        <v>2020</v>
      </c>
      <c r="H3" s="631">
        <v>2021</v>
      </c>
      <c r="I3" s="631">
        <v>2022</v>
      </c>
      <c r="J3" s="631">
        <v>2023</v>
      </c>
      <c r="K3" s="631">
        <v>2024</v>
      </c>
      <c r="L3" s="631">
        <v>2025</v>
      </c>
      <c r="M3" s="631">
        <v>2026</v>
      </c>
      <c r="N3" s="631">
        <v>2027</v>
      </c>
      <c r="O3" s="631">
        <v>2028</v>
      </c>
      <c r="P3" s="631">
        <v>2029</v>
      </c>
      <c r="Q3" s="631">
        <v>2030</v>
      </c>
      <c r="R3" s="631">
        <v>2031</v>
      </c>
      <c r="S3" s="631">
        <v>2032</v>
      </c>
      <c r="T3" s="631">
        <v>2033</v>
      </c>
      <c r="U3" s="631">
        <v>2034</v>
      </c>
      <c r="V3" s="631">
        <v>2035</v>
      </c>
      <c r="W3" s="631">
        <v>2036</v>
      </c>
      <c r="X3" s="631">
        <v>2037</v>
      </c>
      <c r="Y3" s="631">
        <v>2038</v>
      </c>
    </row>
    <row r="4" spans="2:25">
      <c r="B4" s="632" t="s">
        <v>418</v>
      </c>
      <c r="C4" s="781" t="s">
        <v>455</v>
      </c>
      <c r="D4" s="628" t="str">
        <f t="shared" ref="D4:D26" si="0">MID(B4,4,15)</f>
        <v xml:space="preserve"> Mamonal</v>
      </c>
      <c r="E4" s="633">
        <v>11810.326879246939</v>
      </c>
      <c r="F4" s="633">
        <v>12192.590903341319</v>
      </c>
      <c r="G4" s="633">
        <v>12552.976038034652</v>
      </c>
      <c r="H4" s="633">
        <v>12832.346661390045</v>
      </c>
      <c r="I4" s="633">
        <v>13005.619084146481</v>
      </c>
      <c r="J4" s="633">
        <v>13145.012944487356</v>
      </c>
      <c r="K4" s="633">
        <v>13304.183940211244</v>
      </c>
      <c r="L4" s="633">
        <v>13414.114213736475</v>
      </c>
      <c r="M4" s="633">
        <v>13665.444815755116</v>
      </c>
      <c r="N4" s="633">
        <v>13915.641433810906</v>
      </c>
      <c r="O4" s="633">
        <v>14147.8075403926</v>
      </c>
      <c r="P4" s="633">
        <v>14351.596945642565</v>
      </c>
      <c r="Q4" s="633">
        <v>14530.294236825646</v>
      </c>
      <c r="R4" s="633">
        <v>14693.456269013073</v>
      </c>
      <c r="S4" s="633">
        <v>14823.858288747466</v>
      </c>
      <c r="T4" s="633">
        <v>14913.699386771255</v>
      </c>
      <c r="U4" s="633">
        <v>14960.610836769774</v>
      </c>
      <c r="V4" s="633">
        <v>14668.413389734262</v>
      </c>
      <c r="W4" s="633">
        <v>14720.283361053931</v>
      </c>
      <c r="X4" s="633">
        <v>14756.309577004607</v>
      </c>
      <c r="Y4" s="633">
        <v>14776.514517885078</v>
      </c>
    </row>
    <row r="5" spans="2:25">
      <c r="B5" s="632" t="s">
        <v>544</v>
      </c>
      <c r="C5" s="781"/>
      <c r="D5" s="628" t="str">
        <f t="shared" si="0"/>
        <v xml:space="preserve"> Barranquilla</v>
      </c>
      <c r="E5" s="633">
        <v>11803.591210179778</v>
      </c>
      <c r="F5" s="633">
        <v>12053.69343095218</v>
      </c>
      <c r="G5" s="633">
        <v>12289.481045896322</v>
      </c>
      <c r="H5" s="633">
        <v>12472.263648798296</v>
      </c>
      <c r="I5" s="633">
        <v>12585.629843361505</v>
      </c>
      <c r="J5" s="633">
        <v>12676.830458213724</v>
      </c>
      <c r="K5" s="633">
        <v>12780.970573432282</v>
      </c>
      <c r="L5" s="633">
        <v>12852.894175460784</v>
      </c>
      <c r="M5" s="633">
        <v>13017.331155534554</v>
      </c>
      <c r="N5" s="633">
        <v>13181.026208852069</v>
      </c>
      <c r="O5" s="633">
        <v>13332.924517832951</v>
      </c>
      <c r="P5" s="633">
        <v>13466.256925829364</v>
      </c>
      <c r="Q5" s="633">
        <v>13583.172425468081</v>
      </c>
      <c r="R5" s="633">
        <v>13689.923738758653</v>
      </c>
      <c r="S5" s="633">
        <v>13775.241301158208</v>
      </c>
      <c r="T5" s="633">
        <v>13834.021245688989</v>
      </c>
      <c r="U5" s="633">
        <v>13864.713796085483</v>
      </c>
      <c r="V5" s="633">
        <v>13673.539043031649</v>
      </c>
      <c r="W5" s="633">
        <v>13707.475783610846</v>
      </c>
      <c r="X5" s="633">
        <v>13731.046499261203</v>
      </c>
      <c r="Y5" s="633">
        <v>13744.265898070054</v>
      </c>
    </row>
    <row r="6" spans="2:25">
      <c r="B6" s="632" t="s">
        <v>419</v>
      </c>
      <c r="C6" s="781"/>
      <c r="D6" s="628" t="str">
        <f t="shared" si="0"/>
        <v xml:space="preserve"> Galán</v>
      </c>
      <c r="E6" s="633">
        <v>0</v>
      </c>
      <c r="F6" s="633">
        <v>0</v>
      </c>
      <c r="G6" s="633">
        <v>0</v>
      </c>
      <c r="H6" s="633">
        <v>0</v>
      </c>
      <c r="I6" s="633">
        <v>0</v>
      </c>
      <c r="J6" s="633">
        <v>0</v>
      </c>
      <c r="K6" s="633">
        <v>0</v>
      </c>
      <c r="L6" s="633">
        <v>0</v>
      </c>
      <c r="M6" s="633">
        <v>0</v>
      </c>
      <c r="N6" s="633">
        <v>0</v>
      </c>
      <c r="O6" s="633">
        <v>0</v>
      </c>
      <c r="P6" s="633">
        <v>0</v>
      </c>
      <c r="Q6" s="633">
        <v>0</v>
      </c>
      <c r="R6" s="633">
        <v>0</v>
      </c>
      <c r="S6" s="633">
        <v>0</v>
      </c>
      <c r="T6" s="633">
        <v>0</v>
      </c>
      <c r="U6" s="633">
        <v>0</v>
      </c>
      <c r="V6" s="633">
        <v>0</v>
      </c>
      <c r="W6" s="633">
        <v>0</v>
      </c>
      <c r="X6" s="633">
        <v>0</v>
      </c>
      <c r="Y6" s="633">
        <v>0</v>
      </c>
    </row>
    <row r="7" spans="2:25">
      <c r="B7" s="632" t="s">
        <v>420</v>
      </c>
      <c r="C7" s="781"/>
      <c r="D7" s="628" t="str">
        <f t="shared" si="0"/>
        <v xml:space="preserve"> Lisama</v>
      </c>
      <c r="E7" s="633">
        <v>4510.8729606364832</v>
      </c>
      <c r="F7" s="633">
        <v>4590.9041750698407</v>
      </c>
      <c r="G7" s="633">
        <v>4666.3548012739839</v>
      </c>
      <c r="H7" s="633">
        <v>4724.8441407223036</v>
      </c>
      <c r="I7" s="633">
        <v>4761.1206447795721</v>
      </c>
      <c r="J7" s="633">
        <v>4790.3042959328905</v>
      </c>
      <c r="K7" s="633">
        <v>4823.6285097940527</v>
      </c>
      <c r="L7" s="633">
        <v>4846.6436321667588</v>
      </c>
      <c r="M7" s="633">
        <v>4899.2624820610736</v>
      </c>
      <c r="N7" s="633">
        <v>4951.6439198318958</v>
      </c>
      <c r="O7" s="633">
        <v>5000.2504699879464</v>
      </c>
      <c r="P7" s="633">
        <v>5042.9160428977839</v>
      </c>
      <c r="Q7" s="633">
        <v>5080.3283033458192</v>
      </c>
      <c r="R7" s="633">
        <v>5114.4880849687706</v>
      </c>
      <c r="S7" s="633">
        <v>5141.7891945320644</v>
      </c>
      <c r="T7" s="633">
        <v>5160.598425136237</v>
      </c>
      <c r="U7" s="633">
        <v>5170.4198576477211</v>
      </c>
      <c r="V7" s="633">
        <v>5109.2450803560832</v>
      </c>
      <c r="W7" s="633">
        <v>5120.1046343179587</v>
      </c>
      <c r="X7" s="633">
        <v>5127.647122316409</v>
      </c>
      <c r="Y7" s="633">
        <v>5131.8772508513894</v>
      </c>
    </row>
    <row r="8" spans="2:25">
      <c r="B8" s="632" t="s">
        <v>421</v>
      </c>
      <c r="C8" s="781"/>
      <c r="D8" s="628" t="str">
        <f t="shared" si="0"/>
        <v xml:space="preserve"> Ayacucho</v>
      </c>
      <c r="E8" s="633">
        <v>0</v>
      </c>
      <c r="F8" s="633">
        <v>0</v>
      </c>
      <c r="G8" s="633">
        <v>0</v>
      </c>
      <c r="H8" s="633">
        <v>0</v>
      </c>
      <c r="I8" s="633">
        <v>0</v>
      </c>
      <c r="J8" s="633">
        <v>0</v>
      </c>
      <c r="K8" s="633">
        <v>0</v>
      </c>
      <c r="L8" s="633">
        <v>0</v>
      </c>
      <c r="M8" s="633">
        <v>0</v>
      </c>
      <c r="N8" s="633">
        <v>0</v>
      </c>
      <c r="O8" s="633">
        <v>0</v>
      </c>
      <c r="P8" s="633">
        <v>0</v>
      </c>
      <c r="Q8" s="633">
        <v>0</v>
      </c>
      <c r="R8" s="633">
        <v>0</v>
      </c>
      <c r="S8" s="633">
        <v>0</v>
      </c>
      <c r="T8" s="633">
        <v>0</v>
      </c>
      <c r="U8" s="633">
        <v>0</v>
      </c>
      <c r="V8" s="633">
        <v>0</v>
      </c>
      <c r="W8" s="633">
        <v>0</v>
      </c>
      <c r="X8" s="633">
        <v>0</v>
      </c>
      <c r="Y8" s="633">
        <v>0</v>
      </c>
    </row>
    <row r="9" spans="2:25">
      <c r="B9" s="632" t="s">
        <v>422</v>
      </c>
      <c r="C9" s="781"/>
      <c r="D9" s="628" t="str">
        <f t="shared" si="0"/>
        <v xml:space="preserve"> Chimitá</v>
      </c>
      <c r="E9" s="633">
        <v>9325.3281438175472</v>
      </c>
      <c r="F9" s="633">
        <v>9561.188492445217</v>
      </c>
      <c r="G9" s="633">
        <v>9783.5493690942112</v>
      </c>
      <c r="H9" s="633">
        <v>9955.9235619757874</v>
      </c>
      <c r="I9" s="633">
        <v>10062.834208709319</v>
      </c>
      <c r="J9" s="633">
        <v>10148.841477048123</v>
      </c>
      <c r="K9" s="633">
        <v>10247.051416191074</v>
      </c>
      <c r="L9" s="633">
        <v>10314.879385877268</v>
      </c>
      <c r="M9" s="633">
        <v>10469.952632838857</v>
      </c>
      <c r="N9" s="633">
        <v>10624.326201473536</v>
      </c>
      <c r="O9" s="633">
        <v>10767.574782000085</v>
      </c>
      <c r="P9" s="633">
        <v>10893.314682014881</v>
      </c>
      <c r="Q9" s="633">
        <v>11003.572521467897</v>
      </c>
      <c r="R9" s="633">
        <v>11104.244966084407</v>
      </c>
      <c r="S9" s="633">
        <v>11184.704187715768</v>
      </c>
      <c r="T9" s="633">
        <v>11240.136955031983</v>
      </c>
      <c r="U9" s="633">
        <v>11269.081742544991</v>
      </c>
      <c r="V9" s="633">
        <v>11088.79328383067</v>
      </c>
      <c r="W9" s="633">
        <v>11120.797523695377</v>
      </c>
      <c r="X9" s="633">
        <v>11143.026023680413</v>
      </c>
      <c r="Y9" s="633">
        <v>11155.492654332773</v>
      </c>
    </row>
    <row r="10" spans="2:25">
      <c r="B10" s="632" t="s">
        <v>423</v>
      </c>
      <c r="C10" s="781"/>
      <c r="D10" s="628" t="str">
        <f t="shared" si="0"/>
        <v xml:space="preserve"> Sebastopol</v>
      </c>
      <c r="E10" s="633">
        <v>535.67152309388246</v>
      </c>
      <c r="F10" s="633">
        <v>553.00956581736125</v>
      </c>
      <c r="G10" s="633">
        <v>569.35526530352831</v>
      </c>
      <c r="H10" s="633">
        <v>582.02645458139989</v>
      </c>
      <c r="I10" s="633">
        <v>589.88543287701373</v>
      </c>
      <c r="J10" s="633">
        <v>596.20780839144095</v>
      </c>
      <c r="K10" s="633">
        <v>603.42719957201939</v>
      </c>
      <c r="L10" s="633">
        <v>608.41321881225429</v>
      </c>
      <c r="M10" s="633">
        <v>619.81261933350493</v>
      </c>
      <c r="N10" s="633">
        <v>631.16058665373112</v>
      </c>
      <c r="O10" s="633">
        <v>641.69075852746016</v>
      </c>
      <c r="P10" s="633">
        <v>650.93387112009032</v>
      </c>
      <c r="Q10" s="633">
        <v>659.03890082159626</v>
      </c>
      <c r="R10" s="633">
        <v>666.43931024180586</v>
      </c>
      <c r="S10" s="633">
        <v>672.35385005428009</v>
      </c>
      <c r="T10" s="633">
        <v>676.42870067500212</v>
      </c>
      <c r="U10" s="633">
        <v>678.55642568449412</v>
      </c>
      <c r="V10" s="633">
        <v>665.30346045347278</v>
      </c>
      <c r="W10" s="633">
        <v>667.65608513725431</v>
      </c>
      <c r="X10" s="633">
        <v>669.29009731718099</v>
      </c>
      <c r="Y10" s="633">
        <v>670.20651661413399</v>
      </c>
    </row>
    <row r="11" spans="2:25">
      <c r="B11" s="632" t="s">
        <v>424</v>
      </c>
      <c r="C11" s="781"/>
      <c r="D11" s="628" t="str">
        <f t="shared" si="0"/>
        <v xml:space="preserve"> Salgar</v>
      </c>
      <c r="E11" s="633">
        <v>254.21281866371964</v>
      </c>
      <c r="F11" s="633">
        <v>262.44090718593714</v>
      </c>
      <c r="G11" s="633">
        <v>270.19806088977589</v>
      </c>
      <c r="H11" s="633">
        <v>276.21140788187404</v>
      </c>
      <c r="I11" s="633">
        <v>279.9410312391247</v>
      </c>
      <c r="J11" s="633">
        <v>282.941431355394</v>
      </c>
      <c r="K11" s="633">
        <v>286.36752682982006</v>
      </c>
      <c r="L11" s="633">
        <v>288.73373438487329</v>
      </c>
      <c r="M11" s="633">
        <v>294.14353052420608</v>
      </c>
      <c r="N11" s="633">
        <v>299.52891808768288</v>
      </c>
      <c r="O11" s="633">
        <v>304.52620571195882</v>
      </c>
      <c r="P11" s="633">
        <v>308.91269557393122</v>
      </c>
      <c r="Q11" s="633">
        <v>312.75908717203731</v>
      </c>
      <c r="R11" s="633">
        <v>316.27108819667882</v>
      </c>
      <c r="S11" s="633">
        <v>319.07794234517604</v>
      </c>
      <c r="T11" s="633">
        <v>321.01173799655663</v>
      </c>
      <c r="U11" s="633">
        <v>322.02148921289944</v>
      </c>
      <c r="V11" s="633">
        <v>315.73204969300218</v>
      </c>
      <c r="W11" s="633">
        <v>316.84853120515658</v>
      </c>
      <c r="X11" s="633">
        <v>317.62398187610302</v>
      </c>
      <c r="Y11" s="633">
        <v>318.05888558576947</v>
      </c>
    </row>
    <row r="12" spans="2:25">
      <c r="B12" s="632" t="s">
        <v>425</v>
      </c>
      <c r="C12" s="781"/>
      <c r="D12" s="628" t="str">
        <f t="shared" si="0"/>
        <v xml:space="preserve"> Mansilla</v>
      </c>
      <c r="E12" s="633">
        <v>17586.457412588301</v>
      </c>
      <c r="F12" s="633">
        <v>18155.677049676713</v>
      </c>
      <c r="G12" s="633">
        <v>18692.317388950571</v>
      </c>
      <c r="H12" s="633">
        <v>19108.321079635985</v>
      </c>
      <c r="I12" s="633">
        <v>19366.336637946792</v>
      </c>
      <c r="J12" s="633">
        <v>19573.904490515608</v>
      </c>
      <c r="K12" s="633">
        <v>19810.921972439526</v>
      </c>
      <c r="L12" s="633">
        <v>19974.616347156858</v>
      </c>
      <c r="M12" s="633">
        <v>20348.866355143331</v>
      </c>
      <c r="N12" s="633">
        <v>20721.427776448578</v>
      </c>
      <c r="O12" s="633">
        <v>21067.140421643857</v>
      </c>
      <c r="P12" s="633">
        <v>21370.59804252164</v>
      </c>
      <c r="Q12" s="633">
        <v>21636.691634449093</v>
      </c>
      <c r="R12" s="633">
        <v>21879.652067276544</v>
      </c>
      <c r="S12" s="633">
        <v>22073.83039866585</v>
      </c>
      <c r="T12" s="633">
        <v>22207.61049302309</v>
      </c>
      <c r="U12" s="633">
        <v>22277.465140231154</v>
      </c>
      <c r="V12" s="633">
        <v>21842.361352597065</v>
      </c>
      <c r="W12" s="633">
        <v>21919.599607806453</v>
      </c>
      <c r="X12" s="633">
        <v>21973.245329811536</v>
      </c>
      <c r="Y12" s="633">
        <v>22003.331993453558</v>
      </c>
    </row>
    <row r="13" spans="2:25">
      <c r="B13" s="632" t="s">
        <v>426</v>
      </c>
      <c r="C13" s="781"/>
      <c r="D13" s="628" t="str">
        <f t="shared" si="0"/>
        <v xml:space="preserve"> Puente Aranda</v>
      </c>
      <c r="E13" s="633">
        <v>23823.907512548263</v>
      </c>
      <c r="F13" s="633">
        <v>24595.014260779077</v>
      </c>
      <c r="G13" s="633">
        <v>25321.986698173518</v>
      </c>
      <c r="H13" s="633">
        <v>25885.535866675975</v>
      </c>
      <c r="I13" s="633">
        <v>26235.062701659535</v>
      </c>
      <c r="J13" s="633">
        <v>26516.249367408273</v>
      </c>
      <c r="K13" s="633">
        <v>26837.33066512151</v>
      </c>
      <c r="L13" s="633">
        <v>27059.083093828307</v>
      </c>
      <c r="M13" s="633">
        <v>27566.069655570875</v>
      </c>
      <c r="N13" s="633">
        <v>28070.768733713034</v>
      </c>
      <c r="O13" s="633">
        <v>28539.096486814426</v>
      </c>
      <c r="P13" s="633">
        <v>28950.182478959458</v>
      </c>
      <c r="Q13" s="633">
        <v>29310.652411876341</v>
      </c>
      <c r="R13" s="633">
        <v>29639.784467587961</v>
      </c>
      <c r="S13" s="633">
        <v>29902.832704047927</v>
      </c>
      <c r="T13" s="633">
        <v>30084.061050395019</v>
      </c>
      <c r="U13" s="633">
        <v>30178.691288615446</v>
      </c>
      <c r="V13" s="633">
        <v>29589.26772525844</v>
      </c>
      <c r="W13" s="633">
        <v>29693.900341445365</v>
      </c>
      <c r="X13" s="633">
        <v>29766.572778509246</v>
      </c>
      <c r="Y13" s="633">
        <v>29807.330383929861</v>
      </c>
    </row>
    <row r="14" spans="2:25">
      <c r="B14" s="632" t="s">
        <v>427</v>
      </c>
      <c r="C14" s="781"/>
      <c r="D14" s="628" t="str">
        <f t="shared" si="0"/>
        <v xml:space="preserve"> Tocancipá</v>
      </c>
      <c r="E14" s="633">
        <v>511.72488267430231</v>
      </c>
      <c r="F14" s="633">
        <v>528.28784616213227</v>
      </c>
      <c r="G14" s="633">
        <v>543.90282808888719</v>
      </c>
      <c r="H14" s="633">
        <v>556.00756497897248</v>
      </c>
      <c r="I14" s="633">
        <v>563.5152157927306</v>
      </c>
      <c r="J14" s="633">
        <v>569.55495606052932</v>
      </c>
      <c r="K14" s="633">
        <v>576.45161183854043</v>
      </c>
      <c r="L14" s="633">
        <v>581.21473625475801</v>
      </c>
      <c r="M14" s="633">
        <v>592.10453838686055</v>
      </c>
      <c r="N14" s="633">
        <v>602.94520658589943</v>
      </c>
      <c r="O14" s="633">
        <v>613.00463803654213</v>
      </c>
      <c r="P14" s="633">
        <v>621.83454685769857</v>
      </c>
      <c r="Q14" s="633">
        <v>629.5772496041875</v>
      </c>
      <c r="R14" s="633">
        <v>636.64683138898363</v>
      </c>
      <c r="S14" s="633">
        <v>642.2969678273181</v>
      </c>
      <c r="T14" s="633">
        <v>646.18965647307766</v>
      </c>
      <c r="U14" s="633">
        <v>648.22226374060028</v>
      </c>
      <c r="V14" s="633">
        <v>635.56175858856056</v>
      </c>
      <c r="W14" s="633">
        <v>637.80921162345669</v>
      </c>
      <c r="X14" s="633">
        <v>639.37017698191369</v>
      </c>
      <c r="Y14" s="633">
        <v>640.24562870371722</v>
      </c>
    </row>
    <row r="15" spans="2:25">
      <c r="B15" s="632" t="s">
        <v>445</v>
      </c>
      <c r="C15" s="781"/>
      <c r="D15" s="628" t="str">
        <f t="shared" si="0"/>
        <v xml:space="preserve"> Gualanday</v>
      </c>
      <c r="E15" s="633">
        <v>4720.4647862776037</v>
      </c>
      <c r="F15" s="633">
        <v>4873.2517398689643</v>
      </c>
      <c r="G15" s="633">
        <v>5017.2939289811984</v>
      </c>
      <c r="H15" s="633">
        <v>5128.9554607366726</v>
      </c>
      <c r="I15" s="633">
        <v>5198.2106454929908</v>
      </c>
      <c r="J15" s="633">
        <v>5253.92492130348</v>
      </c>
      <c r="K15" s="633">
        <v>5317.5439123774395</v>
      </c>
      <c r="L15" s="633">
        <v>5361.4818990587028</v>
      </c>
      <c r="M15" s="633">
        <v>5461.9361259969664</v>
      </c>
      <c r="N15" s="633">
        <v>5561.9371113425486</v>
      </c>
      <c r="O15" s="633">
        <v>5654.7314888302553</v>
      </c>
      <c r="P15" s="633">
        <v>5736.1839940093723</v>
      </c>
      <c r="Q15" s="633">
        <v>5807.6074422388347</v>
      </c>
      <c r="R15" s="633">
        <v>5872.8216090669894</v>
      </c>
      <c r="S15" s="633">
        <v>5924.9419397326319</v>
      </c>
      <c r="T15" s="633">
        <v>5960.8504919613615</v>
      </c>
      <c r="U15" s="633">
        <v>5979.6005104879741</v>
      </c>
      <c r="V15" s="633">
        <v>5862.8122307499207</v>
      </c>
      <c r="W15" s="633">
        <v>5883.5441186631988</v>
      </c>
      <c r="X15" s="633">
        <v>5897.9434223841508</v>
      </c>
      <c r="Y15" s="633">
        <v>5906.0191270543301</v>
      </c>
    </row>
    <row r="16" spans="2:25">
      <c r="B16" s="632" t="s">
        <v>429</v>
      </c>
      <c r="C16" s="781"/>
      <c r="D16" s="628" t="str">
        <f t="shared" si="0"/>
        <v xml:space="preserve"> Neiva</v>
      </c>
      <c r="E16" s="633">
        <v>5269.2072592008817</v>
      </c>
      <c r="F16" s="633">
        <v>5439.7553220346754</v>
      </c>
      <c r="G16" s="633">
        <v>5600.5420629309847</v>
      </c>
      <c r="H16" s="633">
        <v>5725.1839743397559</v>
      </c>
      <c r="I16" s="633">
        <v>5802.4899047464623</v>
      </c>
      <c r="J16" s="633">
        <v>5864.6808286985197</v>
      </c>
      <c r="K16" s="633">
        <v>5935.6953717080205</v>
      </c>
      <c r="L16" s="633">
        <v>5984.7410417548781</v>
      </c>
      <c r="M16" s="633">
        <v>6096.8728266035287</v>
      </c>
      <c r="N16" s="633">
        <v>6208.4986816341516</v>
      </c>
      <c r="O16" s="633">
        <v>6312.0801782894459</v>
      </c>
      <c r="P16" s="633">
        <v>6403.001337751869</v>
      </c>
      <c r="Q16" s="633">
        <v>6482.7275869512869</v>
      </c>
      <c r="R16" s="633">
        <v>6555.5227409904764</v>
      </c>
      <c r="S16" s="633">
        <v>6613.7019324746943</v>
      </c>
      <c r="T16" s="633">
        <v>6653.7847659747031</v>
      </c>
      <c r="U16" s="633">
        <v>6674.7144282439322</v>
      </c>
      <c r="V16" s="633">
        <v>6544.3497969529089</v>
      </c>
      <c r="W16" s="633">
        <v>6567.4917160722189</v>
      </c>
      <c r="X16" s="633">
        <v>6583.5649035927445</v>
      </c>
      <c r="Y16" s="633">
        <v>6592.5793891567446</v>
      </c>
    </row>
    <row r="17" spans="2:26">
      <c r="B17" s="632" t="s">
        <v>430</v>
      </c>
      <c r="C17" s="781"/>
      <c r="D17" s="628" t="str">
        <f t="shared" si="0"/>
        <v xml:space="preserve"> Manizales</v>
      </c>
      <c r="E17" s="633">
        <v>1381.3980935676454</v>
      </c>
      <c r="F17" s="633">
        <v>1426.1097090481092</v>
      </c>
      <c r="G17" s="633">
        <v>1468.2622542829311</v>
      </c>
      <c r="H17" s="633">
        <v>1500.9389151787516</v>
      </c>
      <c r="I17" s="633">
        <v>1521.2057712032181</v>
      </c>
      <c r="J17" s="633">
        <v>1537.5100119662984</v>
      </c>
      <c r="K17" s="633">
        <v>1556.1274907450281</v>
      </c>
      <c r="L17" s="633">
        <v>1568.9855150677897</v>
      </c>
      <c r="M17" s="633">
        <v>1598.3824672464664</v>
      </c>
      <c r="N17" s="633">
        <v>1627.6467826827025</v>
      </c>
      <c r="O17" s="633">
        <v>1654.802154443541</v>
      </c>
      <c r="P17" s="633">
        <v>1678.6384376201111</v>
      </c>
      <c r="Q17" s="633">
        <v>1699.5398148546205</v>
      </c>
      <c r="R17" s="633">
        <v>1718.6241062981026</v>
      </c>
      <c r="S17" s="633">
        <v>1733.8766139805948</v>
      </c>
      <c r="T17" s="633">
        <v>1744.38490243044</v>
      </c>
      <c r="U17" s="633">
        <v>1749.8719129304052</v>
      </c>
      <c r="V17" s="633">
        <v>1715.6949591164116</v>
      </c>
      <c r="W17" s="633">
        <v>1721.7619444104691</v>
      </c>
      <c r="X17" s="633">
        <v>1725.9757605513387</v>
      </c>
      <c r="Y17" s="633">
        <v>1728.3390369532792</v>
      </c>
    </row>
    <row r="18" spans="2:26">
      <c r="B18" s="632" t="s">
        <v>431</v>
      </c>
      <c r="C18" s="781"/>
      <c r="D18" s="628" t="str">
        <f t="shared" si="0"/>
        <v xml:space="preserve"> Pereira</v>
      </c>
      <c r="E18" s="633">
        <v>4169.2211024157896</v>
      </c>
      <c r="F18" s="633">
        <v>4304.165990245202</v>
      </c>
      <c r="G18" s="633">
        <v>4431.3873046019307</v>
      </c>
      <c r="H18" s="633">
        <v>4530.0092911224792</v>
      </c>
      <c r="I18" s="633">
        <v>4591.1770343025819</v>
      </c>
      <c r="J18" s="633">
        <v>4640.3851409047447</v>
      </c>
      <c r="K18" s="633">
        <v>4696.5748705413289</v>
      </c>
      <c r="L18" s="633">
        <v>4735.3818926383283</v>
      </c>
      <c r="M18" s="633">
        <v>4824.1053344475704</v>
      </c>
      <c r="N18" s="633">
        <v>4912.4284630465118</v>
      </c>
      <c r="O18" s="633">
        <v>4994.3865528371507</v>
      </c>
      <c r="P18" s="633">
        <v>5066.3272448691296</v>
      </c>
      <c r="Q18" s="633">
        <v>5129.4100473150302</v>
      </c>
      <c r="R18" s="633">
        <v>5187.0086722018832</v>
      </c>
      <c r="S18" s="633">
        <v>5233.0425252893547</v>
      </c>
      <c r="T18" s="633">
        <v>5264.7577695475957</v>
      </c>
      <c r="U18" s="633">
        <v>5281.3182093456207</v>
      </c>
      <c r="V18" s="633">
        <v>5178.1681632285081</v>
      </c>
      <c r="W18" s="633">
        <v>5196.4790348257784</v>
      </c>
      <c r="X18" s="633">
        <v>5209.1968250544023</v>
      </c>
      <c r="Y18" s="633">
        <v>5216.3294697943156</v>
      </c>
    </row>
    <row r="19" spans="2:26">
      <c r="B19" s="632" t="s">
        <v>432</v>
      </c>
      <c r="C19" s="781"/>
      <c r="D19" s="628" t="str">
        <f t="shared" si="0"/>
        <v xml:space="preserve"> Cartago</v>
      </c>
      <c r="E19" s="633">
        <v>3719.2246760985872</v>
      </c>
      <c r="F19" s="633">
        <v>3839.6045610698338</v>
      </c>
      <c r="G19" s="633">
        <v>3953.0945008111144</v>
      </c>
      <c r="H19" s="633">
        <v>4041.07192317918</v>
      </c>
      <c r="I19" s="633">
        <v>4095.6376500207903</v>
      </c>
      <c r="J19" s="633">
        <v>4139.5345794095456</v>
      </c>
      <c r="K19" s="633">
        <v>4189.6595845062056</v>
      </c>
      <c r="L19" s="633">
        <v>4224.2780493569744</v>
      </c>
      <c r="M19" s="633">
        <v>4303.4253063671922</v>
      </c>
      <c r="N19" s="633">
        <v>4382.215457161803</v>
      </c>
      <c r="O19" s="633">
        <v>4455.3275667063463</v>
      </c>
      <c r="P19" s="633">
        <v>4519.5034860083742</v>
      </c>
      <c r="Q19" s="633">
        <v>4575.7775740768384</v>
      </c>
      <c r="R19" s="633">
        <v>4627.1594081715575</v>
      </c>
      <c r="S19" s="633">
        <v>4668.2246906627206</v>
      </c>
      <c r="T19" s="633">
        <v>4696.5168143367082</v>
      </c>
      <c r="U19" s="633">
        <v>4711.2898366425206</v>
      </c>
      <c r="V19" s="633">
        <v>4619.2730816095063</v>
      </c>
      <c r="W19" s="633">
        <v>4635.6076064074305</v>
      </c>
      <c r="X19" s="633">
        <v>4646.9527277338912</v>
      </c>
      <c r="Y19" s="633">
        <v>4653.3155249257115</v>
      </c>
    </row>
    <row r="20" spans="2:26">
      <c r="B20" s="632" t="s">
        <v>433</v>
      </c>
      <c r="C20" s="781"/>
      <c r="D20" s="628" t="str">
        <f t="shared" si="0"/>
        <v xml:space="preserve"> Medellín</v>
      </c>
      <c r="E20" s="633">
        <v>16352.88570324277</v>
      </c>
      <c r="F20" s="633">
        <v>16882.178411089957</v>
      </c>
      <c r="G20" s="633">
        <v>17381.177039751419</v>
      </c>
      <c r="H20" s="633">
        <v>17768.000869378204</v>
      </c>
      <c r="I20" s="633">
        <v>18007.918371563428</v>
      </c>
      <c r="J20" s="633">
        <v>18200.926735277189</v>
      </c>
      <c r="K20" s="633">
        <v>18421.31903491099</v>
      </c>
      <c r="L20" s="633">
        <v>18573.531350172405</v>
      </c>
      <c r="M20" s="633">
        <v>18921.530237126168</v>
      </c>
      <c r="N20" s="633">
        <v>19267.958980397758</v>
      </c>
      <c r="O20" s="633">
        <v>19589.422208631404</v>
      </c>
      <c r="P20" s="633">
        <v>19871.594318316231</v>
      </c>
      <c r="Q20" s="633">
        <v>20119.0232343889</v>
      </c>
      <c r="R20" s="633">
        <v>20344.941626889817</v>
      </c>
      <c r="S20" s="633">
        <v>20525.499654283256</v>
      </c>
      <c r="T20" s="633">
        <v>20649.895974762621</v>
      </c>
      <c r="U20" s="633">
        <v>20714.850788278171</v>
      </c>
      <c r="V20" s="633">
        <v>20310.266605045494</v>
      </c>
      <c r="W20" s="633">
        <v>20382.087116119703</v>
      </c>
      <c r="X20" s="633">
        <v>20431.969951521743</v>
      </c>
      <c r="Y20" s="633">
        <v>20459.946238057866</v>
      </c>
    </row>
    <row r="21" spans="2:26">
      <c r="B21" s="632" t="s">
        <v>434</v>
      </c>
      <c r="C21" s="781"/>
      <c r="D21" s="628" t="str">
        <f t="shared" si="0"/>
        <v xml:space="preserve"> Yumbo</v>
      </c>
      <c r="E21" s="633">
        <v>18923.275022590267</v>
      </c>
      <c r="F21" s="633">
        <v>19535.763341765502</v>
      </c>
      <c r="G21" s="633">
        <v>20113.195879203453</v>
      </c>
      <c r="H21" s="633">
        <v>20560.821689482778</v>
      </c>
      <c r="I21" s="633">
        <v>20838.45005177749</v>
      </c>
      <c r="J21" s="633">
        <v>21061.795974600849</v>
      </c>
      <c r="K21" s="633">
        <v>21316.830111970525</v>
      </c>
      <c r="L21" s="633">
        <v>21492.967556809748</v>
      </c>
      <c r="M21" s="633">
        <v>21895.665818442889</v>
      </c>
      <c r="N21" s="633">
        <v>22296.547137105728</v>
      </c>
      <c r="O21" s="633">
        <v>22668.538795820052</v>
      </c>
      <c r="P21" s="633">
        <v>22995.063455269701</v>
      </c>
      <c r="Q21" s="633">
        <v>23281.383895120638</v>
      </c>
      <c r="R21" s="633">
        <v>23542.812731078844</v>
      </c>
      <c r="S21" s="633">
        <v>23751.751341175343</v>
      </c>
      <c r="T21" s="633">
        <v>23895.700600464941</v>
      </c>
      <c r="U21" s="633">
        <v>23970.865181353078</v>
      </c>
      <c r="V21" s="633">
        <v>23502.687398664617</v>
      </c>
      <c r="W21" s="633">
        <v>23585.796845399811</v>
      </c>
      <c r="X21" s="633">
        <v>23643.52039525818</v>
      </c>
      <c r="Y21" s="633">
        <v>23675.894067638761</v>
      </c>
    </row>
    <row r="22" spans="2:26">
      <c r="B22" s="632" t="s">
        <v>435</v>
      </c>
      <c r="C22" s="781"/>
      <c r="D22" s="628" t="str">
        <f t="shared" si="0"/>
        <v xml:space="preserve"> Buenaventura</v>
      </c>
      <c r="E22" s="633">
        <v>846.61400924795544</v>
      </c>
      <c r="F22" s="633">
        <v>874.01630567367772</v>
      </c>
      <c r="G22" s="633">
        <v>899.8502310912902</v>
      </c>
      <c r="H22" s="633">
        <v>919.87669487364496</v>
      </c>
      <c r="I22" s="633">
        <v>932.29759245097648</v>
      </c>
      <c r="J22" s="633">
        <v>942.28993188191214</v>
      </c>
      <c r="K22" s="633">
        <v>953.69997973440491</v>
      </c>
      <c r="L22" s="633">
        <v>961.58024507832693</v>
      </c>
      <c r="M22" s="633">
        <v>979.59668194728442</v>
      </c>
      <c r="N22" s="633">
        <v>997.53183006623283</v>
      </c>
      <c r="O22" s="633">
        <v>1014.1744751271415</v>
      </c>
      <c r="P22" s="633">
        <v>1028.7829586335633</v>
      </c>
      <c r="Q22" s="633">
        <v>1041.5927336446257</v>
      </c>
      <c r="R22" s="633">
        <v>1053.2888758123734</v>
      </c>
      <c r="S22" s="633">
        <v>1062.6366422095389</v>
      </c>
      <c r="T22" s="633">
        <v>1069.0768307810181</v>
      </c>
      <c r="U22" s="633">
        <v>1072.4396412407921</v>
      </c>
      <c r="V22" s="633">
        <v>1051.4936966741395</v>
      </c>
      <c r="W22" s="633">
        <v>1055.2119548415478</v>
      </c>
      <c r="X22" s="633">
        <v>1057.7944658453396</v>
      </c>
      <c r="Y22" s="633">
        <v>1059.2428411680828</v>
      </c>
    </row>
    <row r="23" spans="2:26">
      <c r="B23" s="632" t="s">
        <v>436</v>
      </c>
      <c r="C23" s="781"/>
      <c r="D23" s="628" t="str">
        <f t="shared" si="0"/>
        <v xml:space="preserve"> Orito</v>
      </c>
      <c r="E23" s="633" t="s">
        <v>446</v>
      </c>
      <c r="F23" s="633" t="s">
        <v>446</v>
      </c>
      <c r="G23" s="633" t="s">
        <v>446</v>
      </c>
      <c r="H23" s="633" t="s">
        <v>446</v>
      </c>
      <c r="I23" s="633" t="s">
        <v>446</v>
      </c>
      <c r="J23" s="633" t="s">
        <v>446</v>
      </c>
      <c r="K23" s="633" t="s">
        <v>446</v>
      </c>
      <c r="L23" s="633" t="s">
        <v>446</v>
      </c>
      <c r="M23" s="633" t="s">
        <v>446</v>
      </c>
      <c r="N23" s="633" t="s">
        <v>446</v>
      </c>
      <c r="O23" s="633" t="s">
        <v>446</v>
      </c>
      <c r="P23" s="633" t="s">
        <v>446</v>
      </c>
      <c r="Q23" s="633" t="s">
        <v>446</v>
      </c>
      <c r="R23" s="633" t="s">
        <v>446</v>
      </c>
      <c r="S23" s="633" t="s">
        <v>446</v>
      </c>
      <c r="T23" s="633" t="s">
        <v>446</v>
      </c>
      <c r="U23" s="633" t="s">
        <v>446</v>
      </c>
      <c r="V23" s="633" t="s">
        <v>446</v>
      </c>
      <c r="W23" s="633" t="s">
        <v>446</v>
      </c>
      <c r="X23" s="633" t="s">
        <v>446</v>
      </c>
      <c r="Y23" s="633" t="s">
        <v>446</v>
      </c>
    </row>
    <row r="24" spans="2:26">
      <c r="B24" s="632" t="s">
        <v>438</v>
      </c>
      <c r="C24" s="781"/>
      <c r="D24" s="628" t="str">
        <f t="shared" si="0"/>
        <v xml:space="preserve"> Import1</v>
      </c>
      <c r="E24" s="633">
        <v>0</v>
      </c>
      <c r="F24" s="633">
        <v>0</v>
      </c>
      <c r="G24" s="633">
        <v>0</v>
      </c>
      <c r="H24" s="633">
        <v>0</v>
      </c>
      <c r="I24" s="633">
        <v>0</v>
      </c>
      <c r="J24" s="633">
        <v>0</v>
      </c>
      <c r="K24" s="633">
        <v>0</v>
      </c>
      <c r="L24" s="633">
        <v>0</v>
      </c>
      <c r="M24" s="633">
        <v>0</v>
      </c>
      <c r="N24" s="633">
        <v>0</v>
      </c>
      <c r="O24" s="633">
        <v>0</v>
      </c>
      <c r="P24" s="633">
        <v>0</v>
      </c>
      <c r="Q24" s="633">
        <v>0</v>
      </c>
      <c r="R24" s="633">
        <v>0</v>
      </c>
      <c r="S24" s="633">
        <v>0</v>
      </c>
      <c r="T24" s="633">
        <v>0</v>
      </c>
      <c r="U24" s="633">
        <v>0</v>
      </c>
      <c r="V24" s="633">
        <v>0</v>
      </c>
      <c r="W24" s="633">
        <v>0</v>
      </c>
      <c r="X24" s="633">
        <v>0</v>
      </c>
      <c r="Y24" s="633">
        <v>0</v>
      </c>
    </row>
    <row r="25" spans="2:26">
      <c r="B25" s="632" t="s">
        <v>439</v>
      </c>
      <c r="C25" s="781"/>
      <c r="D25" s="628" t="str">
        <f t="shared" si="0"/>
        <v xml:space="preserve"> Import2</v>
      </c>
      <c r="E25" s="633">
        <v>0</v>
      </c>
      <c r="F25" s="633">
        <v>0</v>
      </c>
      <c r="G25" s="633">
        <v>0</v>
      </c>
      <c r="H25" s="633">
        <v>0</v>
      </c>
      <c r="I25" s="633">
        <v>0</v>
      </c>
      <c r="J25" s="633">
        <v>0</v>
      </c>
      <c r="K25" s="633">
        <v>0</v>
      </c>
      <c r="L25" s="633">
        <v>0</v>
      </c>
      <c r="M25" s="633">
        <v>0</v>
      </c>
      <c r="N25" s="633">
        <v>0</v>
      </c>
      <c r="O25" s="633">
        <v>0</v>
      </c>
      <c r="P25" s="633">
        <v>0</v>
      </c>
      <c r="Q25" s="633">
        <v>0</v>
      </c>
      <c r="R25" s="633">
        <v>0</v>
      </c>
      <c r="S25" s="633">
        <v>0</v>
      </c>
      <c r="T25" s="633">
        <v>0</v>
      </c>
      <c r="U25" s="633">
        <v>0</v>
      </c>
      <c r="V25" s="633">
        <v>0</v>
      </c>
      <c r="W25" s="633">
        <v>0</v>
      </c>
      <c r="X25" s="633">
        <v>0</v>
      </c>
      <c r="Y25" s="633">
        <v>0</v>
      </c>
    </row>
    <row r="26" spans="2:26">
      <c r="B26" s="632" t="s">
        <v>437</v>
      </c>
      <c r="C26" s="781"/>
      <c r="D26" s="630" t="str">
        <f t="shared" si="0"/>
        <v xml:space="preserve"> Import3</v>
      </c>
      <c r="E26" s="634">
        <v>172.29046910735022</v>
      </c>
      <c r="F26" s="634">
        <v>177.86698267106996</v>
      </c>
      <c r="G26" s="634">
        <v>183.12432436452775</v>
      </c>
      <c r="H26" s="634">
        <v>187.19981662184134</v>
      </c>
      <c r="I26" s="634">
        <v>189.72753556690552</v>
      </c>
      <c r="J26" s="634">
        <v>191.76102996840385</v>
      </c>
      <c r="K26" s="634">
        <v>194.08303559974175</v>
      </c>
      <c r="L26" s="634">
        <v>195.68671165277652</v>
      </c>
      <c r="M26" s="634">
        <v>199.35315270606475</v>
      </c>
      <c r="N26" s="634">
        <v>203.00305106490282</v>
      </c>
      <c r="O26" s="634">
        <v>206.38991815357545</v>
      </c>
      <c r="P26" s="634">
        <v>209.36282250995879</v>
      </c>
      <c r="Q26" s="634">
        <v>211.96968008815554</v>
      </c>
      <c r="R26" s="634">
        <v>214.34990743948123</v>
      </c>
      <c r="S26" s="634">
        <v>216.25222778863798</v>
      </c>
      <c r="T26" s="634">
        <v>217.56284053305214</v>
      </c>
      <c r="U26" s="634">
        <v>218.24719040832554</v>
      </c>
      <c r="V26" s="634">
        <v>213.98457890430518</v>
      </c>
      <c r="W26" s="634">
        <v>214.74126428504218</v>
      </c>
      <c r="X26" s="634">
        <v>215.26681905670654</v>
      </c>
      <c r="Y26" s="634">
        <v>215.56157116460119</v>
      </c>
    </row>
    <row r="27" spans="2:26">
      <c r="C27" s="781"/>
      <c r="D27" s="628"/>
      <c r="E27" s="635"/>
      <c r="F27" s="635"/>
      <c r="G27" s="635"/>
      <c r="H27" s="635"/>
      <c r="I27" s="635"/>
      <c r="J27" s="635"/>
      <c r="K27" s="635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</row>
    <row r="28" spans="2:26">
      <c r="C28" s="781"/>
      <c r="D28" s="630" t="s">
        <v>447</v>
      </c>
      <c r="E28" s="636">
        <v>135.71667446519808</v>
      </c>
      <c r="F28" s="636">
        <v>139.84551899489676</v>
      </c>
      <c r="G28" s="636">
        <v>143.73804902172429</v>
      </c>
      <c r="H28" s="636">
        <v>146.75553902155394</v>
      </c>
      <c r="I28" s="636">
        <v>148.62705935763691</v>
      </c>
      <c r="J28" s="636">
        <v>150.13265638342426</v>
      </c>
      <c r="K28" s="636">
        <v>151.85186680752375</v>
      </c>
      <c r="L28" s="636">
        <v>153.03922679926828</v>
      </c>
      <c r="M28" s="636">
        <v>155.75385573603251</v>
      </c>
      <c r="N28" s="636">
        <v>158.45623647995964</v>
      </c>
      <c r="O28" s="636">
        <v>160.96386915978673</v>
      </c>
      <c r="P28" s="636">
        <v>163.16500428640572</v>
      </c>
      <c r="Q28" s="636">
        <v>165.09511877970965</v>
      </c>
      <c r="R28" s="636">
        <v>166.8574365014664</v>
      </c>
      <c r="S28" s="636">
        <v>168.26591240269084</v>
      </c>
      <c r="T28" s="636">
        <v>169.23628864198363</v>
      </c>
      <c r="U28" s="636">
        <v>169.74298053946336</v>
      </c>
      <c r="V28" s="636">
        <v>166.58694765448905</v>
      </c>
      <c r="W28" s="636">
        <v>167.14719668092098</v>
      </c>
      <c r="X28" s="636">
        <v>167.5363168577571</v>
      </c>
      <c r="Y28" s="636">
        <v>167.75455099534005</v>
      </c>
    </row>
    <row r="29" spans="2:26">
      <c r="D29" s="628"/>
      <c r="E29" s="628"/>
      <c r="F29" s="628"/>
      <c r="G29" s="628"/>
      <c r="H29" s="628"/>
      <c r="I29" s="628"/>
      <c r="J29" s="628"/>
      <c r="K29" s="628"/>
      <c r="L29" s="628"/>
      <c r="M29" s="628"/>
      <c r="N29" s="628"/>
      <c r="O29" s="628"/>
      <c r="P29" s="628"/>
      <c r="Q29" s="628"/>
      <c r="R29" s="628"/>
      <c r="S29" s="628"/>
      <c r="T29" s="628"/>
      <c r="U29" s="628"/>
      <c r="V29" s="628"/>
      <c r="W29" s="628"/>
      <c r="X29" s="628"/>
      <c r="Y29" s="628"/>
    </row>
    <row r="30" spans="2:26">
      <c r="D30" s="637" t="s">
        <v>448</v>
      </c>
      <c r="E30" s="649">
        <v>0.91400000000000003</v>
      </c>
      <c r="F30" s="649">
        <v>0.91400000000000003</v>
      </c>
      <c r="G30" s="649">
        <v>0.91400000000000003</v>
      </c>
      <c r="H30" s="649">
        <v>0.91400000000000003</v>
      </c>
      <c r="I30" s="649">
        <v>0.91400000000000003</v>
      </c>
      <c r="J30" s="649">
        <v>0.91400000000000003</v>
      </c>
      <c r="K30" s="649">
        <v>0.91400000000000003</v>
      </c>
      <c r="L30" s="649">
        <v>0.91400000000000003</v>
      </c>
      <c r="M30" s="649">
        <v>0.91400000000000003</v>
      </c>
      <c r="N30" s="649">
        <v>0.91400000000000003</v>
      </c>
      <c r="O30" s="649">
        <v>0.91400000000000003</v>
      </c>
      <c r="P30" s="649">
        <v>0.91400000000000003</v>
      </c>
      <c r="Q30" s="649">
        <v>0.91400000000000003</v>
      </c>
      <c r="R30" s="649">
        <v>0.91400000000000003</v>
      </c>
      <c r="S30" s="649">
        <v>0.91400000000000003</v>
      </c>
      <c r="T30" s="649">
        <v>0.91400000000000003</v>
      </c>
      <c r="U30" s="649">
        <v>0.91400000000000003</v>
      </c>
      <c r="V30" s="649">
        <v>0.91400000000000003</v>
      </c>
      <c r="W30" s="649">
        <v>0.91400000000000003</v>
      </c>
      <c r="X30" s="649">
        <v>0.91400000000000003</v>
      </c>
      <c r="Y30" s="649">
        <v>0.91400000000000003</v>
      </c>
    </row>
    <row r="31" spans="2:26">
      <c r="C31" s="639" t="s">
        <v>456</v>
      </c>
      <c r="D31" s="650" t="s">
        <v>457</v>
      </c>
      <c r="E31" s="641">
        <v>124.04504046119105</v>
      </c>
      <c r="F31" s="641">
        <v>127.81880436133565</v>
      </c>
      <c r="G31" s="641">
        <v>131.37657680585602</v>
      </c>
      <c r="H31" s="641">
        <v>134.13456266570032</v>
      </c>
      <c r="I31" s="641">
        <v>135.84513225288015</v>
      </c>
      <c r="J31" s="641">
        <v>137.22124793444979</v>
      </c>
      <c r="K31" s="641">
        <v>138.7926062620767</v>
      </c>
      <c r="L31" s="641">
        <v>139.87785329453121</v>
      </c>
      <c r="M31" s="641">
        <v>142.35902414273372</v>
      </c>
      <c r="N31" s="641">
        <v>144.82900014268313</v>
      </c>
      <c r="O31" s="641">
        <v>147.12097641204508</v>
      </c>
      <c r="P31" s="641">
        <v>149.13281391777483</v>
      </c>
      <c r="Q31" s="641">
        <v>150.89693856465462</v>
      </c>
      <c r="R31" s="641">
        <v>152.5076969623403</v>
      </c>
      <c r="S31" s="641">
        <v>153.79504393605944</v>
      </c>
      <c r="T31" s="641">
        <v>154.68196781877305</v>
      </c>
      <c r="U31" s="641">
        <v>155.14508421306951</v>
      </c>
      <c r="V31" s="641">
        <v>152.26047015620301</v>
      </c>
      <c r="W31" s="641">
        <v>152.77253776636178</v>
      </c>
      <c r="X31" s="641">
        <v>153.12819360799</v>
      </c>
      <c r="Y31" s="641">
        <v>153.32765960974081</v>
      </c>
      <c r="Z31" s="641"/>
    </row>
    <row r="32" spans="2:26">
      <c r="D32" s="628"/>
      <c r="E32" s="628"/>
      <c r="F32" s="628"/>
      <c r="G32" s="628"/>
      <c r="H32" s="628"/>
      <c r="I32" s="628"/>
      <c r="J32" s="628"/>
      <c r="K32" s="628"/>
      <c r="L32" s="628"/>
      <c r="M32" s="628"/>
      <c r="N32" s="628"/>
      <c r="O32" s="628"/>
      <c r="P32" s="628"/>
      <c r="Q32" s="628"/>
      <c r="R32" s="628"/>
      <c r="S32" s="628"/>
      <c r="T32" s="628"/>
      <c r="U32" s="628"/>
      <c r="V32" s="628"/>
      <c r="W32" s="628"/>
      <c r="X32" s="628"/>
      <c r="Y32" s="628"/>
    </row>
    <row r="33" spans="4:25">
      <c r="D33" s="628" t="s">
        <v>458</v>
      </c>
      <c r="E33" s="641">
        <v>91.76</v>
      </c>
      <c r="F33" s="641">
        <v>91.76</v>
      </c>
      <c r="G33" s="641">
        <v>91.76</v>
      </c>
      <c r="H33" s="641">
        <v>91.76</v>
      </c>
      <c r="I33" s="641">
        <v>91.76</v>
      </c>
      <c r="J33" s="641">
        <v>91.76</v>
      </c>
      <c r="K33" s="641">
        <v>91.76</v>
      </c>
      <c r="L33" s="641">
        <v>91.76</v>
      </c>
      <c r="M33" s="641">
        <v>91.76</v>
      </c>
      <c r="N33" s="641">
        <v>91.76</v>
      </c>
      <c r="O33" s="641">
        <v>91.76</v>
      </c>
      <c r="P33" s="641">
        <v>91.76</v>
      </c>
      <c r="Q33" s="641">
        <v>91.76</v>
      </c>
      <c r="R33" s="641">
        <v>91.76</v>
      </c>
      <c r="S33" s="641">
        <v>91.76</v>
      </c>
      <c r="T33" s="641">
        <v>91.76</v>
      </c>
      <c r="U33" s="641">
        <v>91.76</v>
      </c>
      <c r="V33" s="641">
        <v>91.76</v>
      </c>
      <c r="W33" s="641">
        <v>91.76</v>
      </c>
      <c r="X33" s="641">
        <v>91.76</v>
      </c>
      <c r="Y33" s="641">
        <v>91.76</v>
      </c>
    </row>
    <row r="34" spans="4:25">
      <c r="D34" s="639" t="s">
        <v>207</v>
      </c>
      <c r="E34" s="658">
        <v>11.671634004007032</v>
      </c>
      <c r="F34" s="658">
        <v>12.026714633561113</v>
      </c>
      <c r="G34" s="658">
        <v>12.361472215868275</v>
      </c>
      <c r="H34" s="658">
        <v>12.620976355853628</v>
      </c>
      <c r="I34" s="658">
        <v>12.781927104756761</v>
      </c>
      <c r="J34" s="658">
        <v>12.91140844897447</v>
      </c>
      <c r="K34" s="658">
        <v>13.059260545447046</v>
      </c>
      <c r="L34" s="658">
        <v>13.161373504737071</v>
      </c>
      <c r="M34" s="658">
        <v>13.39483159329879</v>
      </c>
      <c r="N34" s="658">
        <v>13.627236337276514</v>
      </c>
      <c r="O34" s="658">
        <v>13.842892747741644</v>
      </c>
      <c r="P34" s="658">
        <v>14.032190368630893</v>
      </c>
      <c r="Q34" s="658">
        <v>14.198180215055032</v>
      </c>
      <c r="R34" s="658">
        <v>14.349739539126091</v>
      </c>
      <c r="S34" s="658">
        <v>14.470868466631401</v>
      </c>
      <c r="T34" s="658">
        <v>14.554320823210588</v>
      </c>
      <c r="U34" s="658">
        <v>14.597896326393851</v>
      </c>
      <c r="V34" s="658">
        <v>14.326477498286039</v>
      </c>
      <c r="W34" s="658">
        <v>14.374658914559205</v>
      </c>
      <c r="X34" s="658">
        <v>14.408123249767101</v>
      </c>
      <c r="Y34" s="658">
        <v>14.426891385599248</v>
      </c>
    </row>
    <row r="35" spans="4:25">
      <c r="D35" s="639"/>
    </row>
    <row r="37" spans="4:25">
      <c r="E37" s="652"/>
      <c r="F37" s="652"/>
      <c r="G37" s="652"/>
      <c r="H37" s="652"/>
      <c r="I37" s="652"/>
      <c r="J37" s="652"/>
      <c r="K37" s="652"/>
      <c r="L37" s="652"/>
      <c r="M37" s="652"/>
      <c r="N37" s="652"/>
      <c r="O37" s="652"/>
      <c r="P37" s="652"/>
      <c r="Q37" s="652"/>
      <c r="R37" s="652"/>
      <c r="S37" s="652"/>
      <c r="T37" s="652"/>
      <c r="U37" s="652"/>
      <c r="V37" s="652"/>
      <c r="W37" s="652"/>
      <c r="X37" s="652"/>
      <c r="Y37" s="652"/>
    </row>
    <row r="38" spans="4:25">
      <c r="E38" s="645"/>
      <c r="F38" s="651"/>
      <c r="G38" s="651"/>
      <c r="H38" s="651"/>
      <c r="I38" s="651"/>
      <c r="J38" s="651"/>
      <c r="K38" s="651"/>
      <c r="L38" s="651"/>
      <c r="M38" s="651"/>
      <c r="N38" s="651"/>
      <c r="O38" s="651"/>
      <c r="P38" s="651"/>
      <c r="Q38" s="651"/>
      <c r="R38" s="651"/>
      <c r="S38" s="651"/>
      <c r="T38" s="651"/>
      <c r="U38" s="651"/>
      <c r="V38" s="651"/>
      <c r="W38" s="651"/>
      <c r="X38" s="651"/>
      <c r="Y38" s="651"/>
    </row>
    <row r="39" spans="4:25">
      <c r="E39" s="651"/>
      <c r="F39" s="651"/>
      <c r="G39" s="651"/>
      <c r="H39" s="651"/>
      <c r="I39" s="651"/>
      <c r="J39" s="651"/>
      <c r="K39" s="651"/>
      <c r="L39" s="651"/>
      <c r="M39" s="651"/>
      <c r="N39" s="651"/>
      <c r="O39" s="651"/>
      <c r="P39" s="651"/>
      <c r="Q39" s="651"/>
      <c r="R39" s="651"/>
      <c r="S39" s="651"/>
      <c r="T39" s="651"/>
      <c r="U39" s="651"/>
      <c r="V39" s="651"/>
      <c r="W39" s="651"/>
      <c r="X39" s="651"/>
      <c r="Y39" s="651"/>
    </row>
    <row r="40" spans="4:25">
      <c r="E40" s="427"/>
      <c r="F40" s="427"/>
      <c r="G40" s="427"/>
      <c r="H40" s="427"/>
      <c r="I40" s="427"/>
      <c r="J40" s="427"/>
      <c r="K40" s="427"/>
      <c r="L40" s="427"/>
      <c r="M40" s="427"/>
    </row>
    <row r="72" spans="14:14">
      <c r="N72" s="639" t="s">
        <v>470</v>
      </c>
    </row>
    <row r="94" spans="4:4">
      <c r="D94" s="639"/>
    </row>
    <row r="95" spans="4:4">
      <c r="D95" s="639"/>
    </row>
  </sheetData>
  <mergeCells count="1">
    <mergeCell ref="C4:C28"/>
  </mergeCells>
  <pageMargins left="0.7" right="0.7" top="0.75" bottom="0.75" header="0.3" footer="0.3"/>
  <pageSetup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topLeftCell="D1" zoomScale="85" zoomScaleNormal="85" workbookViewId="0">
      <selection activeCell="G15" sqref="G15"/>
    </sheetView>
  </sheetViews>
  <sheetFormatPr baseColWidth="10" defaultRowHeight="15" outlineLevelCol="1"/>
  <cols>
    <col min="1" max="1" width="14" style="627" customWidth="1" outlineLevel="1"/>
    <col min="2" max="2" width="20.6640625" style="627" customWidth="1"/>
    <col min="3" max="3" width="50.1640625" style="627" bestFit="1" customWidth="1"/>
    <col min="4" max="4" width="18.5" style="627" customWidth="1"/>
    <col min="5" max="25" width="8.6640625" style="627" customWidth="1"/>
    <col min="26" max="16384" width="12" style="627"/>
  </cols>
  <sheetData>
    <row r="1" spans="2:26" ht="36">
      <c r="B1" s="653" t="s">
        <v>212</v>
      </c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4"/>
      <c r="T1" s="654"/>
      <c r="U1" s="654"/>
      <c r="V1" s="654"/>
      <c r="W1" s="654"/>
      <c r="X1" s="654"/>
      <c r="Y1" s="654"/>
      <c r="Z1" s="654"/>
    </row>
    <row r="2" spans="2:26"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648"/>
      <c r="S2" s="648"/>
      <c r="T2" s="648"/>
      <c r="U2" s="648"/>
      <c r="V2" s="648"/>
      <c r="W2" s="648"/>
      <c r="X2" s="648"/>
      <c r="Y2" s="648"/>
    </row>
    <row r="3" spans="2:26">
      <c r="D3" s="630"/>
      <c r="E3" s="631">
        <v>2018</v>
      </c>
      <c r="F3" s="631">
        <v>2019</v>
      </c>
      <c r="G3" s="631">
        <v>2020</v>
      </c>
      <c r="H3" s="631">
        <v>2021</v>
      </c>
      <c r="I3" s="631">
        <v>2022</v>
      </c>
      <c r="J3" s="631">
        <v>2023</v>
      </c>
      <c r="K3" s="631">
        <v>2024</v>
      </c>
      <c r="L3" s="631">
        <v>2025</v>
      </c>
      <c r="M3" s="631">
        <v>2026</v>
      </c>
      <c r="N3" s="631">
        <v>2027</v>
      </c>
      <c r="O3" s="631">
        <v>2028</v>
      </c>
      <c r="P3" s="631">
        <v>2029</v>
      </c>
      <c r="Q3" s="631">
        <v>2030</v>
      </c>
      <c r="R3" s="631">
        <v>2031</v>
      </c>
      <c r="S3" s="631">
        <v>2032</v>
      </c>
      <c r="T3" s="631">
        <v>2033</v>
      </c>
      <c r="U3" s="631">
        <v>2034</v>
      </c>
      <c r="V3" s="631">
        <v>2035</v>
      </c>
      <c r="W3" s="631">
        <v>2036</v>
      </c>
      <c r="X3" s="631">
        <v>2037</v>
      </c>
      <c r="Y3" s="631">
        <v>2038</v>
      </c>
    </row>
    <row r="4" spans="2:26">
      <c r="B4" s="632" t="s">
        <v>418</v>
      </c>
      <c r="C4" s="781" t="s">
        <v>459</v>
      </c>
      <c r="D4" s="628" t="str">
        <f t="shared" ref="D4:D26" si="0">MID(B4,4,15)</f>
        <v xml:space="preserve"> Mamonal</v>
      </c>
      <c r="E4" s="655">
        <v>3128.286248387999</v>
      </c>
      <c r="F4" s="655">
        <v>3313.0050343056964</v>
      </c>
      <c r="G4" s="655">
        <v>3478.9864840101786</v>
      </c>
      <c r="H4" s="655">
        <v>3623.9210519260114</v>
      </c>
      <c r="I4" s="655">
        <v>3766.9115594200739</v>
      </c>
      <c r="J4" s="655">
        <v>3896.9438798349283</v>
      </c>
      <c r="K4" s="655">
        <v>4033.0234819665088</v>
      </c>
      <c r="L4" s="655">
        <v>4111.8412209727258</v>
      </c>
      <c r="M4" s="655">
        <v>4278.1487576706641</v>
      </c>
      <c r="N4" s="655">
        <v>4441.0224990906281</v>
      </c>
      <c r="O4" s="655">
        <v>4604.3718409232733</v>
      </c>
      <c r="P4" s="655">
        <v>4762.6833525855227</v>
      </c>
      <c r="Q4" s="655">
        <v>4917.8138642956928</v>
      </c>
      <c r="R4" s="655">
        <v>5069.0832677824446</v>
      </c>
      <c r="S4" s="655">
        <v>5212.2849425724762</v>
      </c>
      <c r="T4" s="655">
        <v>5347.5537286086546</v>
      </c>
      <c r="U4" s="655">
        <v>5471.7077782809938</v>
      </c>
      <c r="V4" s="655">
        <v>5500.3888638376784</v>
      </c>
      <c r="W4" s="655">
        <v>5615.7525675512516</v>
      </c>
      <c r="X4" s="655">
        <v>5726.5267764113114</v>
      </c>
      <c r="Y4" s="655">
        <v>5832.6870643213633</v>
      </c>
    </row>
    <row r="5" spans="2:26">
      <c r="B5" s="632" t="s">
        <v>544</v>
      </c>
      <c r="C5" s="781"/>
      <c r="D5" s="628" t="str">
        <f t="shared" si="0"/>
        <v xml:space="preserve"> Barranquilla</v>
      </c>
      <c r="E5" s="655">
        <v>2860.3017261696305</v>
      </c>
      <c r="F5" s="655">
        <v>3029.19658433314</v>
      </c>
      <c r="G5" s="655">
        <v>3180.9592394758752</v>
      </c>
      <c r="H5" s="655">
        <v>3313.4779931560815</v>
      </c>
      <c r="I5" s="655">
        <v>3444.2192242764413</v>
      </c>
      <c r="J5" s="655">
        <v>3563.1123309197692</v>
      </c>
      <c r="K5" s="655">
        <v>3687.5346791220813</v>
      </c>
      <c r="L5" s="655">
        <v>3759.6004995208509</v>
      </c>
      <c r="M5" s="655">
        <v>3911.6613074271772</v>
      </c>
      <c r="N5" s="655">
        <v>4060.5824759971224</v>
      </c>
      <c r="O5" s="655">
        <v>4209.9385026885257</v>
      </c>
      <c r="P5" s="655">
        <v>4354.6882647390394</v>
      </c>
      <c r="Q5" s="655">
        <v>4496.5295270771094</v>
      </c>
      <c r="R5" s="655">
        <v>4634.8404428805343</v>
      </c>
      <c r="S5" s="655">
        <v>4765.7747516585041</v>
      </c>
      <c r="T5" s="655">
        <v>4889.4557422953176</v>
      </c>
      <c r="U5" s="655">
        <v>5002.9741400352095</v>
      </c>
      <c r="V5" s="655">
        <v>5029.1982614909994</v>
      </c>
      <c r="W5" s="655">
        <v>5134.679337923596</v>
      </c>
      <c r="X5" s="655">
        <v>5235.964078404355</v>
      </c>
      <c r="Y5" s="655">
        <v>5333.0301492974058</v>
      </c>
    </row>
    <row r="6" spans="2:26">
      <c r="B6" s="632" t="s">
        <v>419</v>
      </c>
      <c r="C6" s="781"/>
      <c r="D6" s="628" t="str">
        <f t="shared" si="0"/>
        <v xml:space="preserve"> Galán</v>
      </c>
      <c r="E6" s="655">
        <v>2416.6760578856192</v>
      </c>
      <c r="F6" s="655">
        <v>2559.3757445268375</v>
      </c>
      <c r="G6" s="655">
        <v>2687.6003901329314</v>
      </c>
      <c r="H6" s="655">
        <v>2799.5658154269495</v>
      </c>
      <c r="I6" s="655">
        <v>2910.0294074795893</v>
      </c>
      <c r="J6" s="655">
        <v>3010.4824896295431</v>
      </c>
      <c r="K6" s="655">
        <v>3115.6072417545929</v>
      </c>
      <c r="L6" s="655">
        <v>3176.4958330371696</v>
      </c>
      <c r="M6" s="655">
        <v>3304.9723886563829</v>
      </c>
      <c r="N6" s="655">
        <v>3430.7962551745795</v>
      </c>
      <c r="O6" s="655">
        <v>3556.9875344035017</v>
      </c>
      <c r="P6" s="655">
        <v>3679.2869691559913</v>
      </c>
      <c r="Q6" s="655">
        <v>3799.1290052518566</v>
      </c>
      <c r="R6" s="655">
        <v>3915.9882427610355</v>
      </c>
      <c r="S6" s="655">
        <v>4026.6149666078454</v>
      </c>
      <c r="T6" s="655">
        <v>4131.1133438779352</v>
      </c>
      <c r="U6" s="655">
        <v>4227.0253210786459</v>
      </c>
      <c r="V6" s="655">
        <v>4249.1821466615747</v>
      </c>
      <c r="W6" s="655">
        <v>4338.3033710563268</v>
      </c>
      <c r="X6" s="655">
        <v>4423.8791007457939</v>
      </c>
      <c r="Y6" s="655">
        <v>4505.8904659853615</v>
      </c>
    </row>
    <row r="7" spans="2:26">
      <c r="B7" s="632" t="s">
        <v>420</v>
      </c>
      <c r="C7" s="781"/>
      <c r="D7" s="628" t="str">
        <f t="shared" si="0"/>
        <v xml:space="preserve"> Lisama</v>
      </c>
      <c r="E7" s="655">
        <v>0</v>
      </c>
      <c r="F7" s="655">
        <v>0</v>
      </c>
      <c r="G7" s="655">
        <v>0</v>
      </c>
      <c r="H7" s="655">
        <v>0</v>
      </c>
      <c r="I7" s="655">
        <v>0</v>
      </c>
      <c r="J7" s="655">
        <v>0</v>
      </c>
      <c r="K7" s="655">
        <v>0</v>
      </c>
      <c r="L7" s="655">
        <v>0</v>
      </c>
      <c r="M7" s="655">
        <v>0</v>
      </c>
      <c r="N7" s="655">
        <v>0</v>
      </c>
      <c r="O7" s="655">
        <v>0</v>
      </c>
      <c r="P7" s="655">
        <v>0</v>
      </c>
      <c r="Q7" s="655">
        <v>0</v>
      </c>
      <c r="R7" s="655">
        <v>0</v>
      </c>
      <c r="S7" s="655">
        <v>0</v>
      </c>
      <c r="T7" s="655">
        <v>0</v>
      </c>
      <c r="U7" s="655">
        <v>0</v>
      </c>
      <c r="V7" s="655">
        <v>0</v>
      </c>
      <c r="W7" s="655">
        <v>0</v>
      </c>
      <c r="X7" s="655">
        <v>0</v>
      </c>
      <c r="Y7" s="655">
        <v>0</v>
      </c>
    </row>
    <row r="8" spans="2:26">
      <c r="B8" s="632" t="s">
        <v>421</v>
      </c>
      <c r="C8" s="781"/>
      <c r="D8" s="628" t="str">
        <f t="shared" si="0"/>
        <v xml:space="preserve"> Ayacucho</v>
      </c>
      <c r="E8" s="655">
        <v>0</v>
      </c>
      <c r="F8" s="655">
        <v>0</v>
      </c>
      <c r="G8" s="655">
        <v>0</v>
      </c>
      <c r="H8" s="655">
        <v>0</v>
      </c>
      <c r="I8" s="655">
        <v>0</v>
      </c>
      <c r="J8" s="655">
        <v>0</v>
      </c>
      <c r="K8" s="655">
        <v>0</v>
      </c>
      <c r="L8" s="655">
        <v>0</v>
      </c>
      <c r="M8" s="655">
        <v>0</v>
      </c>
      <c r="N8" s="655">
        <v>0</v>
      </c>
      <c r="O8" s="655">
        <v>0</v>
      </c>
      <c r="P8" s="655">
        <v>0</v>
      </c>
      <c r="Q8" s="655">
        <v>0</v>
      </c>
      <c r="R8" s="655">
        <v>0</v>
      </c>
      <c r="S8" s="655">
        <v>0</v>
      </c>
      <c r="T8" s="655">
        <v>0</v>
      </c>
      <c r="U8" s="655">
        <v>0</v>
      </c>
      <c r="V8" s="655">
        <v>0</v>
      </c>
      <c r="W8" s="655">
        <v>0</v>
      </c>
      <c r="X8" s="655">
        <v>0</v>
      </c>
      <c r="Y8" s="655">
        <v>0</v>
      </c>
    </row>
    <row r="9" spans="2:26">
      <c r="B9" s="632" t="s">
        <v>422</v>
      </c>
      <c r="C9" s="781"/>
      <c r="D9" s="628" t="str">
        <f t="shared" si="0"/>
        <v xml:space="preserve"> Chimitá</v>
      </c>
      <c r="E9" s="655">
        <v>469.28534107751028</v>
      </c>
      <c r="F9" s="655">
        <v>496.99566282235673</v>
      </c>
      <c r="G9" s="655">
        <v>521.89513015123237</v>
      </c>
      <c r="H9" s="655">
        <v>543.63727992200586</v>
      </c>
      <c r="I9" s="655">
        <v>565.08779427783747</v>
      </c>
      <c r="J9" s="655">
        <v>584.59440492397948</v>
      </c>
      <c r="K9" s="655">
        <v>605.00818979833923</v>
      </c>
      <c r="L9" s="655">
        <v>616.83191902118472</v>
      </c>
      <c r="M9" s="655">
        <v>641.78030381917733</v>
      </c>
      <c r="N9" s="655">
        <v>666.21357278048947</v>
      </c>
      <c r="O9" s="655">
        <v>690.71818825045204</v>
      </c>
      <c r="P9" s="655">
        <v>714.46706090722955</v>
      </c>
      <c r="Q9" s="655">
        <v>737.73874045284344</v>
      </c>
      <c r="R9" s="655">
        <v>760.43120142774683</v>
      </c>
      <c r="S9" s="655">
        <v>781.91339374033976</v>
      </c>
      <c r="T9" s="655">
        <v>802.20554520980306</v>
      </c>
      <c r="U9" s="655">
        <v>820.83033556479734</v>
      </c>
      <c r="V9" s="655">
        <v>825.1328871694908</v>
      </c>
      <c r="W9" s="655">
        <v>842.43900647781379</v>
      </c>
      <c r="X9" s="655">
        <v>859.05663934765505</v>
      </c>
      <c r="Y9" s="655">
        <v>874.98212153344514</v>
      </c>
    </row>
    <row r="10" spans="2:26">
      <c r="B10" s="632" t="s">
        <v>423</v>
      </c>
      <c r="C10" s="781"/>
      <c r="D10" s="628" t="str">
        <f t="shared" si="0"/>
        <v xml:space="preserve"> Sebastopol</v>
      </c>
      <c r="E10" s="655">
        <v>45.45583455379591</v>
      </c>
      <c r="F10" s="655">
        <v>48.139906887643114</v>
      </c>
      <c r="G10" s="655">
        <v>50.55171473312209</v>
      </c>
      <c r="H10" s="655">
        <v>52.657699038011977</v>
      </c>
      <c r="I10" s="655">
        <v>54.7354350043938</v>
      </c>
      <c r="J10" s="655">
        <v>56.624880909949788</v>
      </c>
      <c r="K10" s="655">
        <v>58.602197366788396</v>
      </c>
      <c r="L10" s="655">
        <v>59.747465356895447</v>
      </c>
      <c r="M10" s="655">
        <v>62.164011437704481</v>
      </c>
      <c r="N10" s="655">
        <v>64.530662458517767</v>
      </c>
      <c r="O10" s="655">
        <v>66.904224232361955</v>
      </c>
      <c r="P10" s="655">
        <v>69.204583378136647</v>
      </c>
      <c r="Q10" s="655">
        <v>71.458720728315797</v>
      </c>
      <c r="R10" s="655">
        <v>73.656753910697503</v>
      </c>
      <c r="S10" s="655">
        <v>75.737558261781558</v>
      </c>
      <c r="T10" s="655">
        <v>77.703093085048366</v>
      </c>
      <c r="U10" s="655">
        <v>79.507124267935723</v>
      </c>
      <c r="V10" s="655">
        <v>79.923877268259687</v>
      </c>
      <c r="W10" s="655">
        <v>81.600179567072502</v>
      </c>
      <c r="X10" s="655">
        <v>83.209793813008346</v>
      </c>
      <c r="Y10" s="655">
        <v>84.75236508055437</v>
      </c>
    </row>
    <row r="11" spans="2:26">
      <c r="B11" s="632" t="s">
        <v>424</v>
      </c>
      <c r="C11" s="781"/>
      <c r="D11" s="628" t="str">
        <f t="shared" si="0"/>
        <v xml:space="preserve"> Salgar</v>
      </c>
      <c r="E11" s="655">
        <v>0</v>
      </c>
      <c r="F11" s="655">
        <v>0</v>
      </c>
      <c r="G11" s="655">
        <v>0</v>
      </c>
      <c r="H11" s="655">
        <v>0</v>
      </c>
      <c r="I11" s="655">
        <v>0</v>
      </c>
      <c r="J11" s="655">
        <v>0</v>
      </c>
      <c r="K11" s="655">
        <v>0</v>
      </c>
      <c r="L11" s="655">
        <v>0</v>
      </c>
      <c r="M11" s="655">
        <v>0</v>
      </c>
      <c r="N11" s="655">
        <v>0</v>
      </c>
      <c r="O11" s="655">
        <v>0</v>
      </c>
      <c r="P11" s="655">
        <v>0</v>
      </c>
      <c r="Q11" s="655">
        <v>0</v>
      </c>
      <c r="R11" s="655">
        <v>0</v>
      </c>
      <c r="S11" s="655">
        <v>0</v>
      </c>
      <c r="T11" s="655">
        <v>0</v>
      </c>
      <c r="U11" s="655">
        <v>0</v>
      </c>
      <c r="V11" s="655">
        <v>0</v>
      </c>
      <c r="W11" s="655">
        <v>0</v>
      </c>
      <c r="X11" s="655">
        <v>0</v>
      </c>
      <c r="Y11" s="655">
        <v>0</v>
      </c>
    </row>
    <row r="12" spans="2:26">
      <c r="B12" s="632" t="s">
        <v>425</v>
      </c>
      <c r="C12" s="781"/>
      <c r="D12" s="628" t="str">
        <f t="shared" si="0"/>
        <v xml:space="preserve"> Mansilla</v>
      </c>
      <c r="E12" s="655">
        <v>11452.301251704077</v>
      </c>
      <c r="F12" s="655">
        <v>12128.535782437508</v>
      </c>
      <c r="G12" s="655">
        <v>12736.175049844644</v>
      </c>
      <c r="H12" s="655">
        <v>13266.764069443791</v>
      </c>
      <c r="I12" s="655">
        <v>13790.236104267935</v>
      </c>
      <c r="J12" s="655">
        <v>14266.269685471185</v>
      </c>
      <c r="K12" s="655">
        <v>14764.441679362712</v>
      </c>
      <c r="L12" s="655">
        <v>15052.984485041863</v>
      </c>
      <c r="M12" s="655">
        <v>15661.817519958364</v>
      </c>
      <c r="N12" s="655">
        <v>16258.079819706272</v>
      </c>
      <c r="O12" s="655">
        <v>16856.08323863861</v>
      </c>
      <c r="P12" s="655">
        <v>17435.643732536184</v>
      </c>
      <c r="Q12" s="655">
        <v>18003.558946289839</v>
      </c>
      <c r="R12" s="655">
        <v>18557.339080632897</v>
      </c>
      <c r="S12" s="655">
        <v>19081.584174984186</v>
      </c>
      <c r="T12" s="655">
        <v>19576.787863085578</v>
      </c>
      <c r="U12" s="655">
        <v>20031.301761613675</v>
      </c>
      <c r="V12" s="655">
        <v>20136.299963805148</v>
      </c>
      <c r="W12" s="655">
        <v>20558.633402479751</v>
      </c>
      <c r="X12" s="655">
        <v>20964.165220879782</v>
      </c>
      <c r="Y12" s="655">
        <v>21352.805997835549</v>
      </c>
    </row>
    <row r="13" spans="2:26">
      <c r="B13" s="632" t="s">
        <v>426</v>
      </c>
      <c r="C13" s="781"/>
      <c r="D13" s="628" t="str">
        <f t="shared" si="0"/>
        <v xml:space="preserve"> Puente Aranda</v>
      </c>
      <c r="E13" s="655">
        <v>6998.2015091577759</v>
      </c>
      <c r="F13" s="655">
        <v>7411.4307291644645</v>
      </c>
      <c r="G13" s="655">
        <v>7782.7431793638862</v>
      </c>
      <c r="H13" s="655">
        <v>8106.9722400645715</v>
      </c>
      <c r="I13" s="655">
        <v>8426.8522976698587</v>
      </c>
      <c r="J13" s="655">
        <v>8717.7439580591345</v>
      </c>
      <c r="K13" s="655">
        <v>9022.1638229271721</v>
      </c>
      <c r="L13" s="655">
        <v>9198.4847783211808</v>
      </c>
      <c r="M13" s="655">
        <v>9570.5267085964406</v>
      </c>
      <c r="N13" s="655">
        <v>9934.8869916730673</v>
      </c>
      <c r="O13" s="655">
        <v>10300.311227106193</v>
      </c>
      <c r="P13" s="655">
        <v>10654.465473829203</v>
      </c>
      <c r="Q13" s="655">
        <v>11001.50359469361</v>
      </c>
      <c r="R13" s="655">
        <v>11339.904138542779</v>
      </c>
      <c r="S13" s="655">
        <v>11660.256592588803</v>
      </c>
      <c r="T13" s="655">
        <v>11962.862603489539</v>
      </c>
      <c r="U13" s="655">
        <v>12240.604149114633</v>
      </c>
      <c r="V13" s="655">
        <v>12304.765801946278</v>
      </c>
      <c r="W13" s="655">
        <v>12562.84271093962</v>
      </c>
      <c r="X13" s="655">
        <v>12810.652589597528</v>
      </c>
      <c r="Y13" s="655">
        <v>13048.14079498397</v>
      </c>
    </row>
    <row r="14" spans="2:26">
      <c r="B14" s="632" t="s">
        <v>427</v>
      </c>
      <c r="C14" s="781"/>
      <c r="D14" s="628" t="str">
        <f t="shared" si="0"/>
        <v xml:space="preserve"> Tocancipá</v>
      </c>
      <c r="E14" s="655">
        <v>0</v>
      </c>
      <c r="F14" s="655">
        <v>0</v>
      </c>
      <c r="G14" s="655">
        <v>0</v>
      </c>
      <c r="H14" s="655">
        <v>0</v>
      </c>
      <c r="I14" s="655">
        <v>0</v>
      </c>
      <c r="J14" s="655">
        <v>0</v>
      </c>
      <c r="K14" s="655">
        <v>0</v>
      </c>
      <c r="L14" s="655">
        <v>0</v>
      </c>
      <c r="M14" s="655">
        <v>0</v>
      </c>
      <c r="N14" s="655">
        <v>0</v>
      </c>
      <c r="O14" s="655">
        <v>0</v>
      </c>
      <c r="P14" s="655">
        <v>0</v>
      </c>
      <c r="Q14" s="655">
        <v>0</v>
      </c>
      <c r="R14" s="655">
        <v>0</v>
      </c>
      <c r="S14" s="655">
        <v>0</v>
      </c>
      <c r="T14" s="655">
        <v>0</v>
      </c>
      <c r="U14" s="655">
        <v>0</v>
      </c>
      <c r="V14" s="655">
        <v>0</v>
      </c>
      <c r="W14" s="655">
        <v>0</v>
      </c>
      <c r="X14" s="655">
        <v>0</v>
      </c>
      <c r="Y14" s="655">
        <v>0</v>
      </c>
    </row>
    <row r="15" spans="2:26">
      <c r="B15" s="632" t="s">
        <v>445</v>
      </c>
      <c r="C15" s="781"/>
      <c r="D15" s="628" t="str">
        <f t="shared" si="0"/>
        <v xml:space="preserve"> Gualanday</v>
      </c>
      <c r="E15" s="655">
        <v>0</v>
      </c>
      <c r="F15" s="655">
        <v>0</v>
      </c>
      <c r="G15" s="655">
        <v>0</v>
      </c>
      <c r="H15" s="655">
        <v>0</v>
      </c>
      <c r="I15" s="655">
        <v>0</v>
      </c>
      <c r="J15" s="655">
        <v>0</v>
      </c>
      <c r="K15" s="655">
        <v>0</v>
      </c>
      <c r="L15" s="655">
        <v>0</v>
      </c>
      <c r="M15" s="655">
        <v>0</v>
      </c>
      <c r="N15" s="655">
        <v>0</v>
      </c>
      <c r="O15" s="655">
        <v>0</v>
      </c>
      <c r="P15" s="655">
        <v>0</v>
      </c>
      <c r="Q15" s="655">
        <v>0</v>
      </c>
      <c r="R15" s="655">
        <v>0</v>
      </c>
      <c r="S15" s="655">
        <v>0</v>
      </c>
      <c r="T15" s="655">
        <v>0</v>
      </c>
      <c r="U15" s="655">
        <v>0</v>
      </c>
      <c r="V15" s="655">
        <v>0</v>
      </c>
      <c r="W15" s="655">
        <v>0</v>
      </c>
      <c r="X15" s="655">
        <v>0</v>
      </c>
      <c r="Y15" s="655">
        <v>0</v>
      </c>
    </row>
    <row r="16" spans="2:26">
      <c r="B16" s="632" t="s">
        <v>429</v>
      </c>
      <c r="C16" s="781"/>
      <c r="D16" s="628" t="str">
        <f t="shared" si="0"/>
        <v xml:space="preserve"> Neiva</v>
      </c>
      <c r="E16" s="655">
        <v>2.0022853426978391</v>
      </c>
      <c r="F16" s="655">
        <v>2.1205161208929399</v>
      </c>
      <c r="G16" s="655">
        <v>2.2267539129345986</v>
      </c>
      <c r="H16" s="655">
        <v>2.3195204751817893</v>
      </c>
      <c r="I16" s="655">
        <v>2.4110427255665874</v>
      </c>
      <c r="J16" s="655">
        <v>2.4942709817333033</v>
      </c>
      <c r="K16" s="655">
        <v>2.5813698503002769</v>
      </c>
      <c r="L16" s="655">
        <v>2.6318177924085333</v>
      </c>
      <c r="M16" s="655">
        <v>2.7382642991123416</v>
      </c>
      <c r="N16" s="655">
        <v>2.8425129769063258</v>
      </c>
      <c r="O16" s="655">
        <v>2.9470660666561477</v>
      </c>
      <c r="P16" s="655">
        <v>3.0483946517704421</v>
      </c>
      <c r="Q16" s="655">
        <v>3.1476872117024337</v>
      </c>
      <c r="R16" s="655">
        <v>3.2445084375593205</v>
      </c>
      <c r="S16" s="655">
        <v>3.3361658473087052</v>
      </c>
      <c r="T16" s="655">
        <v>3.4227457463650448</v>
      </c>
      <c r="U16" s="655">
        <v>3.5022115669956229</v>
      </c>
      <c r="V16" s="655">
        <v>3.5205691317013481</v>
      </c>
      <c r="W16" s="655">
        <v>3.5944086191024938</v>
      </c>
      <c r="X16" s="655">
        <v>3.6653105625751357</v>
      </c>
      <c r="Y16" s="655">
        <v>3.7332593279953117</v>
      </c>
    </row>
    <row r="17" spans="2:25">
      <c r="B17" s="632" t="s">
        <v>430</v>
      </c>
      <c r="C17" s="781"/>
      <c r="D17" s="628" t="str">
        <f t="shared" si="0"/>
        <v xml:space="preserve"> Manizales</v>
      </c>
      <c r="E17" s="655">
        <v>22.53125326910207</v>
      </c>
      <c r="F17" s="655">
        <v>23.861676836068593</v>
      </c>
      <c r="G17" s="655">
        <v>25.057146107204353</v>
      </c>
      <c r="H17" s="655">
        <v>26.101026749150797</v>
      </c>
      <c r="I17" s="655">
        <v>27.130905437869366</v>
      </c>
      <c r="J17" s="655">
        <v>28.067453730387619</v>
      </c>
      <c r="K17" s="655">
        <v>29.047557127883678</v>
      </c>
      <c r="L17" s="655">
        <v>29.615236137616936</v>
      </c>
      <c r="M17" s="655">
        <v>30.813054026511409</v>
      </c>
      <c r="N17" s="655">
        <v>31.986140255660189</v>
      </c>
      <c r="O17" s="655">
        <v>33.162651962051825</v>
      </c>
      <c r="P17" s="655">
        <v>34.302879064515544</v>
      </c>
      <c r="Q17" s="655">
        <v>35.420195247108609</v>
      </c>
      <c r="R17" s="655">
        <v>36.509702079669815</v>
      </c>
      <c r="S17" s="655">
        <v>37.541101685417665</v>
      </c>
      <c r="T17" s="655">
        <v>38.51536523919431</v>
      </c>
      <c r="U17" s="655">
        <v>39.409575715934928</v>
      </c>
      <c r="V17" s="655">
        <v>39.616149140295775</v>
      </c>
      <c r="W17" s="655">
        <v>40.447047792160376</v>
      </c>
      <c r="X17" s="655">
        <v>41.244890942478399</v>
      </c>
      <c r="Y17" s="655">
        <v>42.00950266407348</v>
      </c>
    </row>
    <row r="18" spans="2:25">
      <c r="B18" s="632" t="s">
        <v>431</v>
      </c>
      <c r="C18" s="781"/>
      <c r="D18" s="628" t="str">
        <f t="shared" si="0"/>
        <v xml:space="preserve"> Pereira</v>
      </c>
      <c r="E18" s="655">
        <v>1.466362546066672</v>
      </c>
      <c r="F18" s="655">
        <v>1.5529481995899694</v>
      </c>
      <c r="G18" s="655">
        <v>1.6307508563365893</v>
      </c>
      <c r="H18" s="655">
        <v>1.6986879327891193</v>
      </c>
      <c r="I18" s="655">
        <v>1.7657137443625981</v>
      </c>
      <c r="J18" s="655">
        <v>1.8266654953517338</v>
      </c>
      <c r="K18" s="655">
        <v>1.8904518678271516</v>
      </c>
      <c r="L18" s="655">
        <v>1.9273971379423562</v>
      </c>
      <c r="M18" s="655">
        <v>2.0053526457121866</v>
      </c>
      <c r="N18" s="655">
        <v>2.0816985856910022</v>
      </c>
      <c r="O18" s="655">
        <v>2.1582674600743683</v>
      </c>
      <c r="P18" s="655">
        <v>2.2324748864031907</v>
      </c>
      <c r="Q18" s="655">
        <v>2.3051912410018689</v>
      </c>
      <c r="R18" s="655">
        <v>2.3760977278213282</v>
      </c>
      <c r="S18" s="655">
        <v>2.4432225226045192</v>
      </c>
      <c r="T18" s="655">
        <v>2.5066288306422089</v>
      </c>
      <c r="U18" s="655">
        <v>2.564825182870472</v>
      </c>
      <c r="V18" s="655">
        <v>2.5782692433884402</v>
      </c>
      <c r="W18" s="655">
        <v>2.6323451817359258</v>
      </c>
      <c r="X18" s="655">
        <v>2.6842698261083076</v>
      </c>
      <c r="Y18" s="655">
        <v>2.7340317269417658</v>
      </c>
    </row>
    <row r="19" spans="2:25">
      <c r="B19" s="632" t="s">
        <v>432</v>
      </c>
      <c r="C19" s="781"/>
      <c r="D19" s="628" t="str">
        <f t="shared" si="0"/>
        <v xml:space="preserve"> Cartago</v>
      </c>
      <c r="E19" s="655">
        <v>7.5299361421955764</v>
      </c>
      <c r="F19" s="655">
        <v>7.9745631845389351</v>
      </c>
      <c r="G19" s="655">
        <v>8.3740885533276241</v>
      </c>
      <c r="H19" s="655">
        <v>8.7229530607764865</v>
      </c>
      <c r="I19" s="655">
        <v>9.0671381208633814</v>
      </c>
      <c r="J19" s="655">
        <v>9.3801321985792274</v>
      </c>
      <c r="K19" s="655">
        <v>9.7076823755600561</v>
      </c>
      <c r="L19" s="655">
        <v>9.8974004814063097</v>
      </c>
      <c r="M19" s="655">
        <v>10.297710757343053</v>
      </c>
      <c r="N19" s="655">
        <v>10.689755722142801</v>
      </c>
      <c r="O19" s="655">
        <v>11.082945480114377</v>
      </c>
      <c r="P19" s="655">
        <v>11.464008937464376</v>
      </c>
      <c r="Q19" s="655">
        <v>11.837415574240548</v>
      </c>
      <c r="R19" s="655">
        <v>12.201528336974523</v>
      </c>
      <c r="S19" s="655">
        <v>12.546221686945307</v>
      </c>
      <c r="T19" s="655">
        <v>12.871820190410137</v>
      </c>
      <c r="U19" s="655">
        <v>13.170664986441647</v>
      </c>
      <c r="V19" s="655">
        <v>13.239701745095678</v>
      </c>
      <c r="W19" s="655">
        <v>13.51738775370119</v>
      </c>
      <c r="X19" s="655">
        <v>13.784026626454063</v>
      </c>
      <c r="Y19" s="655">
        <v>14.03955956855989</v>
      </c>
    </row>
    <row r="20" spans="2:25">
      <c r="B20" s="632" t="s">
        <v>433</v>
      </c>
      <c r="C20" s="781"/>
      <c r="D20" s="628" t="str">
        <f t="shared" si="0"/>
        <v xml:space="preserve"> Medellín</v>
      </c>
      <c r="E20" s="655">
        <v>762.87041509779488</v>
      </c>
      <c r="F20" s="655">
        <v>807.91632384799584</v>
      </c>
      <c r="G20" s="655">
        <v>848.39290667344562</v>
      </c>
      <c r="H20" s="655">
        <v>883.73695296874405</v>
      </c>
      <c r="I20" s="655">
        <v>918.60691663119667</v>
      </c>
      <c r="J20" s="655">
        <v>950.31686974118645</v>
      </c>
      <c r="K20" s="655">
        <v>983.50152559483649</v>
      </c>
      <c r="L20" s="655">
        <v>1002.7221839676839</v>
      </c>
      <c r="M20" s="655">
        <v>1043.2782870480924</v>
      </c>
      <c r="N20" s="655">
        <v>1082.9970176436718</v>
      </c>
      <c r="O20" s="655">
        <v>1122.8317291487442</v>
      </c>
      <c r="P20" s="655">
        <v>1161.4379048715616</v>
      </c>
      <c r="Q20" s="655">
        <v>1199.2683553054544</v>
      </c>
      <c r="R20" s="655">
        <v>1236.1572278275898</v>
      </c>
      <c r="S20" s="655">
        <v>1271.0786871876674</v>
      </c>
      <c r="T20" s="655">
        <v>1304.0656157356443</v>
      </c>
      <c r="U20" s="655">
        <v>1334.34208147097</v>
      </c>
      <c r="V20" s="655">
        <v>1341.3363108690496</v>
      </c>
      <c r="W20" s="655">
        <v>1369.4691444882692</v>
      </c>
      <c r="X20" s="655">
        <v>1396.482774311547</v>
      </c>
      <c r="Y20" s="655">
        <v>1422.3712437400002</v>
      </c>
    </row>
    <row r="21" spans="2:25">
      <c r="B21" s="632" t="s">
        <v>434</v>
      </c>
      <c r="C21" s="781"/>
      <c r="D21" s="628" t="str">
        <f t="shared" si="0"/>
        <v xml:space="preserve"> Yumbo</v>
      </c>
      <c r="E21" s="655">
        <v>1785.0023663008328</v>
      </c>
      <c r="F21" s="655">
        <v>1890.4030373977355</v>
      </c>
      <c r="G21" s="655">
        <v>1985.1121710766674</v>
      </c>
      <c r="H21" s="655">
        <v>2067.8119389837325</v>
      </c>
      <c r="I21" s="655">
        <v>2149.4024246264648</v>
      </c>
      <c r="J21" s="655">
        <v>2223.5989594722478</v>
      </c>
      <c r="K21" s="655">
        <v>2301.2460775821437</v>
      </c>
      <c r="L21" s="655">
        <v>2346.2195357191913</v>
      </c>
      <c r="M21" s="655">
        <v>2441.1147348693498</v>
      </c>
      <c r="N21" s="655">
        <v>2534.0506079828538</v>
      </c>
      <c r="O21" s="655">
        <v>2627.2578590313169</v>
      </c>
      <c r="P21" s="655">
        <v>2717.5905205885492</v>
      </c>
      <c r="Q21" s="655">
        <v>2806.1081013025278</v>
      </c>
      <c r="R21" s="655">
        <v>2892.4225309081644</v>
      </c>
      <c r="S21" s="655">
        <v>2974.1335087607081</v>
      </c>
      <c r="T21" s="655">
        <v>3051.317974627807</v>
      </c>
      <c r="U21" s="655">
        <v>3122.1603639920013</v>
      </c>
      <c r="V21" s="655">
        <v>3138.5258118832035</v>
      </c>
      <c r="W21" s="655">
        <v>3204.3524235687769</v>
      </c>
      <c r="X21" s="655">
        <v>3267.5602662149545</v>
      </c>
      <c r="Y21" s="655">
        <v>3328.1354022736409</v>
      </c>
    </row>
    <row r="22" spans="2:25">
      <c r="B22" s="632" t="s">
        <v>435</v>
      </c>
      <c r="C22" s="781"/>
      <c r="D22" s="628" t="str">
        <f t="shared" si="0"/>
        <v xml:space="preserve"> Buenaventura</v>
      </c>
      <c r="E22" s="655">
        <v>0.34860610246159512</v>
      </c>
      <c r="F22" s="655">
        <v>0.36919056657301985</v>
      </c>
      <c r="G22" s="655">
        <v>0.38768700253447358</v>
      </c>
      <c r="H22" s="655">
        <v>0.40383804205623386</v>
      </c>
      <c r="I22" s="655">
        <v>0.41977244177179601</v>
      </c>
      <c r="J22" s="655">
        <v>0.43426282302677804</v>
      </c>
      <c r="K22" s="655">
        <v>0.44942709379901308</v>
      </c>
      <c r="L22" s="655">
        <v>0.4582102877327367</v>
      </c>
      <c r="M22" s="655">
        <v>0.47674306177415687</v>
      </c>
      <c r="N22" s="655">
        <v>0.49489318477489236</v>
      </c>
      <c r="O22" s="655">
        <v>0.51309630714749765</v>
      </c>
      <c r="P22" s="655">
        <v>0.53073803001854847</v>
      </c>
      <c r="Q22" s="655">
        <v>0.54802527254247746</v>
      </c>
      <c r="R22" s="655">
        <v>0.56488224565303613</v>
      </c>
      <c r="S22" s="655">
        <v>0.58084017716913383</v>
      </c>
      <c r="T22" s="655">
        <v>0.59591409321792332</v>
      </c>
      <c r="U22" s="655">
        <v>0.60974941899202728</v>
      </c>
      <c r="V22" s="655">
        <v>0.61294554641017374</v>
      </c>
      <c r="W22" s="655">
        <v>0.6258013044591203</v>
      </c>
      <c r="X22" s="655">
        <v>0.63814562404428343</v>
      </c>
      <c r="Y22" s="655">
        <v>0.6499757832004649</v>
      </c>
    </row>
    <row r="23" spans="2:25">
      <c r="B23" s="632" t="s">
        <v>436</v>
      </c>
      <c r="C23" s="781"/>
      <c r="D23" s="628" t="str">
        <f t="shared" si="0"/>
        <v xml:space="preserve"> Orito</v>
      </c>
      <c r="E23" s="655">
        <v>54.23083757966095</v>
      </c>
      <c r="F23" s="655">
        <v>57.433055561527794</v>
      </c>
      <c r="G23" s="655">
        <v>60.310449868010714</v>
      </c>
      <c r="H23" s="655">
        <v>62.822983053352075</v>
      </c>
      <c r="I23" s="655">
        <v>65.301814711209374</v>
      </c>
      <c r="J23" s="655">
        <v>67.55600793031077</v>
      </c>
      <c r="K23" s="655">
        <v>69.915034635397419</v>
      </c>
      <c r="L23" s="655">
        <v>71.281390417143683</v>
      </c>
      <c r="M23" s="655">
        <v>74.164437649661764</v>
      </c>
      <c r="N23" s="655">
        <v>76.987957850694926</v>
      </c>
      <c r="O23" s="655">
        <v>79.819722888256791</v>
      </c>
      <c r="P23" s="655">
        <v>82.564153926295617</v>
      </c>
      <c r="Q23" s="655">
        <v>85.253440301076395</v>
      </c>
      <c r="R23" s="655">
        <v>87.875791901889613</v>
      </c>
      <c r="S23" s="655">
        <v>90.358284279521428</v>
      </c>
      <c r="T23" s="655">
        <v>92.70325497039282</v>
      </c>
      <c r="U23" s="655">
        <v>94.85554461655525</v>
      </c>
      <c r="V23" s="655">
        <v>95.352749529703601</v>
      </c>
      <c r="W23" s="655">
        <v>97.352652921505651</v>
      </c>
      <c r="X23" s="655">
        <v>99.272994492485921</v>
      </c>
      <c r="Y23" s="655">
        <v>101.11335080068078</v>
      </c>
    </row>
    <row r="24" spans="2:25">
      <c r="B24" s="632" t="s">
        <v>438</v>
      </c>
      <c r="C24" s="781"/>
      <c r="D24" s="628" t="str">
        <f t="shared" si="0"/>
        <v xml:space="preserve"> Import1</v>
      </c>
      <c r="E24" s="655">
        <v>0</v>
      </c>
      <c r="F24" s="655">
        <v>0</v>
      </c>
      <c r="G24" s="655">
        <v>0</v>
      </c>
      <c r="H24" s="655">
        <v>0</v>
      </c>
      <c r="I24" s="655">
        <v>0</v>
      </c>
      <c r="J24" s="655">
        <v>0</v>
      </c>
      <c r="K24" s="655">
        <v>0</v>
      </c>
      <c r="L24" s="655">
        <v>0</v>
      </c>
      <c r="M24" s="655">
        <v>0</v>
      </c>
      <c r="N24" s="655">
        <v>0</v>
      </c>
      <c r="O24" s="655">
        <v>0</v>
      </c>
      <c r="P24" s="655">
        <v>0</v>
      </c>
      <c r="Q24" s="655">
        <v>0</v>
      </c>
      <c r="R24" s="655">
        <v>0</v>
      </c>
      <c r="S24" s="655">
        <v>0</v>
      </c>
      <c r="T24" s="655">
        <v>0</v>
      </c>
      <c r="U24" s="655">
        <v>0</v>
      </c>
      <c r="V24" s="655">
        <v>0</v>
      </c>
      <c r="W24" s="655">
        <v>0</v>
      </c>
      <c r="X24" s="655">
        <v>0</v>
      </c>
      <c r="Y24" s="655">
        <v>0</v>
      </c>
    </row>
    <row r="25" spans="2:25">
      <c r="B25" s="632" t="s">
        <v>439</v>
      </c>
      <c r="C25" s="781"/>
      <c r="D25" s="628" t="str">
        <f t="shared" si="0"/>
        <v xml:space="preserve"> Import2</v>
      </c>
      <c r="E25" s="655">
        <v>0</v>
      </c>
      <c r="F25" s="655">
        <v>0</v>
      </c>
      <c r="G25" s="655">
        <v>0</v>
      </c>
      <c r="H25" s="655">
        <v>0</v>
      </c>
      <c r="I25" s="655">
        <v>0</v>
      </c>
      <c r="J25" s="655">
        <v>0</v>
      </c>
      <c r="K25" s="655">
        <v>0</v>
      </c>
      <c r="L25" s="655">
        <v>0</v>
      </c>
      <c r="M25" s="655">
        <v>0</v>
      </c>
      <c r="N25" s="655">
        <v>0</v>
      </c>
      <c r="O25" s="655">
        <v>0</v>
      </c>
      <c r="P25" s="655">
        <v>0</v>
      </c>
      <c r="Q25" s="655">
        <v>0</v>
      </c>
      <c r="R25" s="655">
        <v>0</v>
      </c>
      <c r="S25" s="655">
        <v>0</v>
      </c>
      <c r="T25" s="655">
        <v>0</v>
      </c>
      <c r="U25" s="655">
        <v>0</v>
      </c>
      <c r="V25" s="655">
        <v>0</v>
      </c>
      <c r="W25" s="655">
        <v>0</v>
      </c>
      <c r="X25" s="655">
        <v>0</v>
      </c>
      <c r="Y25" s="655">
        <v>0</v>
      </c>
    </row>
    <row r="26" spans="2:25">
      <c r="B26" s="632" t="s">
        <v>437</v>
      </c>
      <c r="C26" s="781"/>
      <c r="D26" s="630" t="str">
        <f t="shared" si="0"/>
        <v xml:space="preserve"> Import3</v>
      </c>
      <c r="E26" s="656">
        <v>87.308777098315659</v>
      </c>
      <c r="F26" s="656">
        <v>92.464178498641544</v>
      </c>
      <c r="G26" s="656">
        <v>97.096630980306699</v>
      </c>
      <c r="H26" s="656">
        <v>101.141676375537</v>
      </c>
      <c r="I26" s="656">
        <v>105.13246409594056</v>
      </c>
      <c r="J26" s="656">
        <v>108.76159582406405</v>
      </c>
      <c r="K26" s="656">
        <v>112.55950391391863</v>
      </c>
      <c r="L26" s="656">
        <v>114.75926437696226</v>
      </c>
      <c r="M26" s="656">
        <v>119.40081777023387</v>
      </c>
      <c r="N26" s="656">
        <v>123.94653579464166</v>
      </c>
      <c r="O26" s="656">
        <v>128.50552756931449</v>
      </c>
      <c r="P26" s="656">
        <v>132.92391622890059</v>
      </c>
      <c r="Q26" s="656">
        <v>137.2535249004313</v>
      </c>
      <c r="R26" s="656">
        <v>141.47537212992495</v>
      </c>
      <c r="S26" s="656">
        <v>145.47205341533834</v>
      </c>
      <c r="T26" s="656">
        <v>149.24733206654176</v>
      </c>
      <c r="U26" s="656">
        <v>152.7124044378061</v>
      </c>
      <c r="V26" s="656">
        <v>153.51287802205584</v>
      </c>
      <c r="W26" s="656">
        <v>156.73261659232085</v>
      </c>
      <c r="X26" s="656">
        <v>159.82426484368821</v>
      </c>
      <c r="Y26" s="656">
        <v>162.78714105701678</v>
      </c>
    </row>
    <row r="27" spans="2:25">
      <c r="C27" s="781"/>
      <c r="D27" s="628"/>
      <c r="E27" s="655"/>
      <c r="F27" s="655"/>
      <c r="G27" s="655"/>
      <c r="H27" s="655"/>
      <c r="I27" s="655"/>
      <c r="J27" s="655"/>
      <c r="K27" s="655"/>
      <c r="L27" s="655"/>
      <c r="M27" s="655"/>
      <c r="N27" s="655"/>
      <c r="O27" s="655"/>
      <c r="P27" s="655"/>
      <c r="Q27" s="655"/>
      <c r="R27" s="655"/>
      <c r="S27" s="655"/>
      <c r="T27" s="655"/>
      <c r="U27" s="655"/>
      <c r="V27" s="655"/>
      <c r="W27" s="655"/>
      <c r="X27" s="655"/>
      <c r="Y27" s="655"/>
    </row>
    <row r="28" spans="2:25">
      <c r="C28" s="781"/>
      <c r="D28" s="628"/>
      <c r="E28" s="628"/>
      <c r="F28" s="628"/>
      <c r="G28" s="628"/>
      <c r="H28" s="628"/>
      <c r="I28" s="628"/>
      <c r="J28" s="628"/>
      <c r="K28" s="628"/>
      <c r="L28" s="628"/>
      <c r="M28" s="628"/>
      <c r="N28" s="628"/>
      <c r="O28" s="628"/>
      <c r="P28" s="628"/>
      <c r="Q28" s="628"/>
      <c r="R28" s="628"/>
      <c r="S28" s="628"/>
      <c r="T28" s="628"/>
      <c r="U28" s="628"/>
      <c r="V28" s="628"/>
      <c r="W28" s="628"/>
      <c r="X28" s="628"/>
      <c r="Y28" s="628"/>
    </row>
    <row r="29" spans="2:25">
      <c r="C29" s="627" t="s">
        <v>460</v>
      </c>
      <c r="D29" s="628" t="s">
        <v>7</v>
      </c>
      <c r="E29" s="657">
        <v>30.093798808415531</v>
      </c>
      <c r="F29" s="657">
        <v>31.870774934691212</v>
      </c>
      <c r="G29" s="657">
        <v>33.467499772742627</v>
      </c>
      <c r="H29" s="657">
        <v>34.861755726618746</v>
      </c>
      <c r="I29" s="657">
        <v>36.237310014931381</v>
      </c>
      <c r="J29" s="657">
        <v>37.488207847945382</v>
      </c>
      <c r="K29" s="657">
        <v>38.797279922339861</v>
      </c>
      <c r="L29" s="657">
        <v>39.555498637589956</v>
      </c>
      <c r="M29" s="657">
        <v>41.155360399693706</v>
      </c>
      <c r="N29" s="657">
        <v>42.722189396877724</v>
      </c>
      <c r="O29" s="657">
        <v>44.293593622156592</v>
      </c>
      <c r="P29" s="657">
        <v>45.816534428316793</v>
      </c>
      <c r="Q29" s="657">
        <v>47.308874335145354</v>
      </c>
      <c r="R29" s="657">
        <v>48.764070769533383</v>
      </c>
      <c r="S29" s="657">
        <v>50.141656465976624</v>
      </c>
      <c r="T29" s="657">
        <v>51.442928571152095</v>
      </c>
      <c r="U29" s="657">
        <v>52.637278031344451</v>
      </c>
      <c r="V29" s="657">
        <v>52.913187187290326</v>
      </c>
      <c r="W29" s="657">
        <v>54.022974404217472</v>
      </c>
      <c r="X29" s="657">
        <v>55.088611142643764</v>
      </c>
      <c r="Y29" s="657">
        <v>56.109862425979756</v>
      </c>
    </row>
    <row r="30" spans="2:25">
      <c r="D30" s="628" t="s">
        <v>461</v>
      </c>
      <c r="E30" s="658">
        <v>28.065000000000001</v>
      </c>
      <c r="F30" s="658">
        <v>28.065000000000001</v>
      </c>
      <c r="G30" s="658">
        <v>28.065000000000001</v>
      </c>
      <c r="H30" s="658">
        <v>28.065000000000001</v>
      </c>
      <c r="I30" s="658">
        <v>28.065000000000001</v>
      </c>
      <c r="J30" s="658">
        <v>28.065000000000001</v>
      </c>
      <c r="K30" s="658">
        <v>28.065000000000001</v>
      </c>
      <c r="L30" s="658">
        <v>28.065000000000001</v>
      </c>
      <c r="M30" s="658">
        <v>28.065000000000001</v>
      </c>
      <c r="N30" s="658">
        <v>28.065000000000001</v>
      </c>
      <c r="O30" s="658">
        <v>28.065000000000001</v>
      </c>
      <c r="P30" s="658">
        <v>28.065000000000001</v>
      </c>
      <c r="Q30" s="658">
        <v>28.065000000000001</v>
      </c>
      <c r="R30" s="658">
        <v>28.065000000000001</v>
      </c>
      <c r="S30" s="658">
        <v>28.065000000000001</v>
      </c>
      <c r="T30" s="658">
        <v>28.065000000000001</v>
      </c>
      <c r="U30" s="658">
        <v>28.065000000000001</v>
      </c>
      <c r="V30" s="658">
        <v>28.065000000000001</v>
      </c>
      <c r="W30" s="658">
        <v>28.065000000000001</v>
      </c>
      <c r="X30" s="658">
        <v>28.065000000000001</v>
      </c>
      <c r="Y30" s="658">
        <v>28.065000000000001</v>
      </c>
    </row>
    <row r="31" spans="2:25">
      <c r="E31" s="651"/>
      <c r="F31" s="651"/>
      <c r="G31" s="651"/>
      <c r="H31" s="651"/>
      <c r="I31" s="651"/>
      <c r="J31" s="651"/>
      <c r="K31" s="651"/>
      <c r="L31" s="651"/>
      <c r="M31" s="651"/>
      <c r="N31" s="651"/>
      <c r="O31" s="651"/>
      <c r="P31" s="651"/>
      <c r="Q31" s="651"/>
      <c r="R31" s="651"/>
      <c r="S31" s="651"/>
      <c r="T31" s="651"/>
      <c r="U31" s="651"/>
      <c r="V31" s="651"/>
      <c r="W31" s="651"/>
      <c r="X31" s="651"/>
      <c r="Y31" s="651"/>
    </row>
  </sheetData>
  <mergeCells count="1">
    <mergeCell ref="C4:C28"/>
  </mergeCells>
  <pageMargins left="0.7" right="0.7" top="0.75" bottom="0.75" header="0.3" footer="0.3"/>
  <pageSetup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5"/>
  <sheetViews>
    <sheetView zoomScale="115" zoomScaleNormal="115" workbookViewId="0">
      <selection activeCell="A27" sqref="A27"/>
    </sheetView>
  </sheetViews>
  <sheetFormatPr baseColWidth="10" defaultRowHeight="15"/>
  <cols>
    <col min="1" max="1" width="35.6640625" style="416" customWidth="1"/>
    <col min="2" max="22" width="12.83203125" style="416" customWidth="1"/>
    <col min="23" max="16384" width="12" style="416"/>
  </cols>
  <sheetData>
    <row r="1" spans="1:22">
      <c r="A1" s="659" t="s">
        <v>462</v>
      </c>
    </row>
    <row r="3" spans="1:22">
      <c r="A3" s="660" t="s">
        <v>203</v>
      </c>
      <c r="B3" s="661"/>
      <c r="C3" s="661"/>
      <c r="D3" s="661"/>
      <c r="E3" s="661"/>
      <c r="F3" s="661"/>
      <c r="G3" s="661"/>
      <c r="H3" s="661"/>
      <c r="I3" s="661"/>
      <c r="J3" s="661"/>
      <c r="K3" s="661"/>
      <c r="L3" s="661"/>
      <c r="M3" s="661"/>
      <c r="N3" s="661"/>
      <c r="O3" s="661"/>
      <c r="P3" s="661"/>
      <c r="Q3" s="661"/>
      <c r="R3" s="661"/>
      <c r="S3" s="661"/>
      <c r="T3" s="661"/>
      <c r="U3" s="661"/>
      <c r="V3" s="661"/>
    </row>
    <row r="4" spans="1:22">
      <c r="A4" s="662"/>
      <c r="B4" s="429">
        <v>2018</v>
      </c>
      <c r="C4" s="429">
        <v>2019</v>
      </c>
      <c r="D4" s="429">
        <v>2020</v>
      </c>
      <c r="E4" s="429">
        <v>2021</v>
      </c>
      <c r="F4" s="429">
        <v>2022</v>
      </c>
      <c r="G4" s="429">
        <v>2023</v>
      </c>
      <c r="H4" s="429">
        <v>2024</v>
      </c>
      <c r="I4" s="429">
        <v>2025</v>
      </c>
      <c r="J4" s="429">
        <v>2026</v>
      </c>
      <c r="K4" s="429">
        <v>2027</v>
      </c>
      <c r="L4" s="429">
        <v>2028</v>
      </c>
      <c r="M4" s="429">
        <v>2029</v>
      </c>
      <c r="N4" s="429">
        <v>2030</v>
      </c>
      <c r="O4" s="429">
        <v>2031</v>
      </c>
      <c r="P4" s="429">
        <v>2032</v>
      </c>
      <c r="Q4" s="429">
        <v>2033</v>
      </c>
      <c r="R4" s="429">
        <v>2034</v>
      </c>
      <c r="S4" s="429">
        <v>2035</v>
      </c>
      <c r="T4" s="429">
        <v>2036</v>
      </c>
      <c r="U4" s="429">
        <v>2037</v>
      </c>
      <c r="V4" s="429">
        <v>2038</v>
      </c>
    </row>
    <row r="5" spans="1:22">
      <c r="A5" s="661" t="s">
        <v>463</v>
      </c>
      <c r="B5" s="663">
        <v>75.924000000000007</v>
      </c>
      <c r="C5" s="663">
        <v>75.924000000000007</v>
      </c>
      <c r="D5" s="663">
        <v>75.924000000000007</v>
      </c>
      <c r="E5" s="663">
        <v>75.924000000000007</v>
      </c>
      <c r="F5" s="663">
        <v>75.924000000000007</v>
      </c>
      <c r="G5" s="663">
        <v>75.924000000000007</v>
      </c>
      <c r="H5" s="663">
        <v>75.924000000000007</v>
      </c>
      <c r="I5" s="663">
        <v>75.924000000000007</v>
      </c>
      <c r="J5" s="663">
        <v>75.924000000000007</v>
      </c>
      <c r="K5" s="663">
        <v>75.924000000000007</v>
      </c>
      <c r="L5" s="663">
        <v>75.924000000000007</v>
      </c>
      <c r="M5" s="663">
        <v>75.924000000000007</v>
      </c>
      <c r="N5" s="663">
        <v>75.924000000000007</v>
      </c>
      <c r="O5" s="663">
        <v>75.924000000000007</v>
      </c>
      <c r="P5" s="663">
        <v>75.924000000000007</v>
      </c>
      <c r="Q5" s="663">
        <v>75.924000000000007</v>
      </c>
      <c r="R5" s="663">
        <v>75.924000000000007</v>
      </c>
      <c r="S5" s="663">
        <v>75.924000000000007</v>
      </c>
      <c r="T5" s="663">
        <v>75.924000000000007</v>
      </c>
      <c r="U5" s="663">
        <v>75.924000000000007</v>
      </c>
      <c r="V5" s="663">
        <v>75.924000000000007</v>
      </c>
    </row>
    <row r="6" spans="1:22">
      <c r="A6" s="661" t="s">
        <v>464</v>
      </c>
      <c r="B6" s="663">
        <v>26.226744102041664</v>
      </c>
      <c r="C6" s="663">
        <v>26.615852793497041</v>
      </c>
      <c r="D6" s="663">
        <v>26.987769593231693</v>
      </c>
      <c r="E6" s="663">
        <v>27.336935214790397</v>
      </c>
      <c r="F6" s="663">
        <v>27.689095563364088</v>
      </c>
      <c r="G6" s="663">
        <v>28.007597156000092</v>
      </c>
      <c r="H6" s="663">
        <v>28.279932241909734</v>
      </c>
      <c r="I6" s="663">
        <v>28.424436026492494</v>
      </c>
      <c r="J6" s="663">
        <v>28.648203717642037</v>
      </c>
      <c r="K6" s="663">
        <v>28.778154600460716</v>
      </c>
      <c r="L6" s="663">
        <v>28.832252887430712</v>
      </c>
      <c r="M6" s="663">
        <v>28.812669572424696</v>
      </c>
      <c r="N6" s="663">
        <v>28.759048746287117</v>
      </c>
      <c r="O6" s="663">
        <v>28.704604187007224</v>
      </c>
      <c r="P6" s="663">
        <v>28.66608815398256</v>
      </c>
      <c r="Q6" s="663">
        <v>28.659508980094529</v>
      </c>
      <c r="R6" s="663">
        <v>28.678044013422419</v>
      </c>
      <c r="S6" s="663">
        <v>28.592191468219166</v>
      </c>
      <c r="T6" s="663">
        <v>28.686883422073212</v>
      </c>
      <c r="U6" s="663">
        <v>28.811284483185112</v>
      </c>
      <c r="V6" s="663">
        <v>28.961338089474651</v>
      </c>
    </row>
    <row r="7" spans="1:22">
      <c r="A7" s="661"/>
      <c r="B7" s="661"/>
      <c r="C7" s="661"/>
      <c r="D7" s="661"/>
      <c r="E7" s="661"/>
      <c r="F7" s="661"/>
      <c r="G7" s="661"/>
      <c r="H7" s="661"/>
      <c r="I7" s="661"/>
      <c r="J7" s="661"/>
      <c r="K7" s="661"/>
      <c r="L7" s="661"/>
      <c r="M7" s="661"/>
      <c r="N7" s="661"/>
      <c r="O7" s="661"/>
      <c r="P7" s="661"/>
      <c r="Q7" s="661"/>
      <c r="R7" s="661"/>
      <c r="S7" s="661"/>
      <c r="T7" s="661"/>
      <c r="U7" s="661"/>
      <c r="V7" s="661"/>
    </row>
    <row r="8" spans="1:22" ht="15.75" thickBot="1">
      <c r="A8" s="664" t="s">
        <v>465</v>
      </c>
      <c r="B8" s="665">
        <v>-49.697255897958343</v>
      </c>
      <c r="C8" s="665">
        <v>-49.308147206502966</v>
      </c>
      <c r="D8" s="665">
        <v>-48.936230406768317</v>
      </c>
      <c r="E8" s="665">
        <v>-48.587064785209606</v>
      </c>
      <c r="F8" s="665">
        <v>-48.234904436635915</v>
      </c>
      <c r="G8" s="665">
        <v>-47.916402843999919</v>
      </c>
      <c r="H8" s="665">
        <v>-47.644067758090273</v>
      </c>
      <c r="I8" s="665">
        <v>-47.499563973507513</v>
      </c>
      <c r="J8" s="665">
        <v>-47.275796282357973</v>
      </c>
      <c r="K8" s="665">
        <v>-47.14584539953929</v>
      </c>
      <c r="L8" s="665">
        <v>-47.091747112569294</v>
      </c>
      <c r="M8" s="665">
        <v>-47.111330427575311</v>
      </c>
      <c r="N8" s="665">
        <v>-47.164951253712886</v>
      </c>
      <c r="O8" s="665">
        <v>-47.219395812992786</v>
      </c>
      <c r="P8" s="665">
        <v>-47.25791184601745</v>
      </c>
      <c r="Q8" s="665">
        <v>-47.264491019905478</v>
      </c>
      <c r="R8" s="665">
        <v>-47.245955986577584</v>
      </c>
      <c r="S8" s="665">
        <v>-47.331808531780837</v>
      </c>
      <c r="T8" s="665">
        <v>-47.237116577926798</v>
      </c>
      <c r="U8" s="665">
        <v>-47.112715516814895</v>
      </c>
      <c r="V8" s="665">
        <v>-46.962661910525355</v>
      </c>
    </row>
    <row r="9" spans="1:22" ht="15.75" thickTop="1">
      <c r="A9" s="661"/>
      <c r="B9" s="666">
        <v>49.697255897958343</v>
      </c>
      <c r="C9" s="666">
        <v>49.308147206502966</v>
      </c>
      <c r="D9" s="666">
        <v>48.936230406768317</v>
      </c>
      <c r="E9" s="666">
        <v>48.587064785209606</v>
      </c>
      <c r="F9" s="666">
        <v>48.234904436635915</v>
      </c>
      <c r="G9" s="666">
        <v>47.916402843999919</v>
      </c>
      <c r="H9" s="666">
        <v>47.644067758090273</v>
      </c>
      <c r="I9" s="666">
        <v>47.499563973507513</v>
      </c>
      <c r="J9" s="666">
        <v>47.275796282357973</v>
      </c>
      <c r="K9" s="666">
        <v>47.14584539953929</v>
      </c>
      <c r="L9" s="666">
        <v>47.091747112569294</v>
      </c>
      <c r="M9" s="666">
        <v>47.111330427575311</v>
      </c>
      <c r="N9" s="666">
        <v>47.164951253712886</v>
      </c>
      <c r="O9" s="666">
        <v>47.219395812992786</v>
      </c>
      <c r="P9" s="666">
        <v>47.25791184601745</v>
      </c>
      <c r="Q9" s="666">
        <v>47.264491019905478</v>
      </c>
      <c r="R9" s="666">
        <v>47.245955986577584</v>
      </c>
      <c r="S9" s="666">
        <v>47.331808531780837</v>
      </c>
      <c r="T9" s="666">
        <v>47.237116577926798</v>
      </c>
      <c r="U9" s="666">
        <v>47.112715516814895</v>
      </c>
      <c r="V9" s="666">
        <v>46.962661910525355</v>
      </c>
    </row>
    <row r="11" spans="1:22">
      <c r="A11" s="659" t="s">
        <v>441</v>
      </c>
      <c r="B11" s="661"/>
      <c r="C11" s="661"/>
      <c r="D11" s="661"/>
      <c r="E11" s="661"/>
      <c r="F11" s="661"/>
      <c r="G11" s="661"/>
      <c r="H11" s="661"/>
      <c r="I11" s="661"/>
      <c r="J11" s="661"/>
      <c r="K11" s="661"/>
      <c r="L11" s="661"/>
      <c r="M11" s="661"/>
      <c r="N11" s="661"/>
      <c r="O11" s="661"/>
      <c r="P11" s="661"/>
      <c r="Q11" s="661"/>
      <c r="R11" s="661"/>
      <c r="S11" s="661"/>
      <c r="T11" s="661"/>
      <c r="U11" s="661"/>
      <c r="V11" s="661"/>
    </row>
    <row r="12" spans="1:22">
      <c r="A12" s="662"/>
      <c r="B12" s="429">
        <v>2018</v>
      </c>
      <c r="C12" s="429">
        <v>2019</v>
      </c>
      <c r="D12" s="429">
        <v>2020</v>
      </c>
      <c r="E12" s="429">
        <v>2021</v>
      </c>
      <c r="F12" s="429">
        <v>2022</v>
      </c>
      <c r="G12" s="429">
        <v>2023</v>
      </c>
      <c r="H12" s="429">
        <v>2024</v>
      </c>
      <c r="I12" s="429">
        <v>2025</v>
      </c>
      <c r="J12" s="429">
        <v>2026</v>
      </c>
      <c r="K12" s="429">
        <v>2027</v>
      </c>
      <c r="L12" s="429">
        <v>2028</v>
      </c>
      <c r="M12" s="429">
        <v>2029</v>
      </c>
      <c r="N12" s="429">
        <v>2030</v>
      </c>
      <c r="O12" s="429">
        <v>2031</v>
      </c>
      <c r="P12" s="429">
        <v>2032</v>
      </c>
      <c r="Q12" s="429">
        <v>2033</v>
      </c>
      <c r="R12" s="429">
        <v>2034</v>
      </c>
      <c r="S12" s="429">
        <v>2035</v>
      </c>
      <c r="T12" s="429">
        <v>2036</v>
      </c>
      <c r="U12" s="429">
        <v>2037</v>
      </c>
      <c r="V12" s="429">
        <v>2038</v>
      </c>
    </row>
    <row r="13" spans="1:22">
      <c r="A13" s="661" t="s">
        <v>463</v>
      </c>
      <c r="B13" s="663">
        <v>29.896000000000004</v>
      </c>
      <c r="C13" s="663">
        <v>29.896000000000004</v>
      </c>
      <c r="D13" s="663">
        <v>29.896000000000004</v>
      </c>
      <c r="E13" s="663">
        <v>29.896000000000004</v>
      </c>
      <c r="F13" s="663">
        <v>29.896000000000004</v>
      </c>
      <c r="G13" s="663">
        <v>29.896000000000004</v>
      </c>
      <c r="H13" s="663">
        <v>29.896000000000004</v>
      </c>
      <c r="I13" s="663">
        <v>29.896000000000004</v>
      </c>
      <c r="J13" s="663">
        <v>29.896000000000004</v>
      </c>
      <c r="K13" s="663">
        <v>29.896000000000004</v>
      </c>
      <c r="L13" s="663">
        <v>29.896000000000004</v>
      </c>
      <c r="M13" s="663">
        <v>29.896000000000004</v>
      </c>
      <c r="N13" s="663">
        <v>29.896000000000004</v>
      </c>
      <c r="O13" s="663">
        <v>29.896000000000004</v>
      </c>
      <c r="P13" s="663">
        <v>29.896000000000004</v>
      </c>
      <c r="Q13" s="663">
        <v>29.896000000000004</v>
      </c>
      <c r="R13" s="663">
        <v>29.896000000000004</v>
      </c>
      <c r="S13" s="663">
        <v>29.896000000000004</v>
      </c>
      <c r="T13" s="663">
        <v>29.896000000000004</v>
      </c>
      <c r="U13" s="663">
        <v>29.896000000000004</v>
      </c>
      <c r="V13" s="663">
        <v>29.896000000000004</v>
      </c>
    </row>
    <row r="14" spans="1:22">
      <c r="A14" s="661" t="s">
        <v>464</v>
      </c>
      <c r="B14" s="663">
        <v>19.121621334924683</v>
      </c>
      <c r="C14" s="663">
        <v>19.832950355258681</v>
      </c>
      <c r="D14" s="663">
        <v>19.809016020496458</v>
      </c>
      <c r="E14" s="663">
        <v>20.224968125293763</v>
      </c>
      <c r="F14" s="663">
        <v>20.48305786665847</v>
      </c>
      <c r="G14" s="663">
        <v>20.690542892895593</v>
      </c>
      <c r="H14" s="663">
        <v>20.927678746539549</v>
      </c>
      <c r="I14" s="663">
        <v>21.09131548122598</v>
      </c>
      <c r="J14" s="663">
        <v>21.46563365737784</v>
      </c>
      <c r="K14" s="663">
        <v>21.838148240818516</v>
      </c>
      <c r="L14" s="663">
        <v>22.183774053349694</v>
      </c>
      <c r="M14" s="663">
        <v>22.487355167041365</v>
      </c>
      <c r="N14" s="663">
        <v>22.753457231102047</v>
      </c>
      <c r="O14" s="663">
        <v>22.996367455999824</v>
      </c>
      <c r="P14" s="663">
        <v>23.190637070416141</v>
      </c>
      <c r="Q14" s="663">
        <v>23.324349130899694</v>
      </c>
      <c r="R14" s="663">
        <v>23.394264652971749</v>
      </c>
      <c r="S14" s="663">
        <v>22.959138664627986</v>
      </c>
      <c r="T14" s="663">
        <v>23.036358303869008</v>
      </c>
      <c r="U14" s="663">
        <v>23.089975333753074</v>
      </c>
      <c r="V14" s="663">
        <v>23.120036931353969</v>
      </c>
    </row>
    <row r="15" spans="1:22">
      <c r="A15" s="661"/>
      <c r="B15" s="661"/>
      <c r="C15" s="661"/>
      <c r="D15" s="661"/>
      <c r="E15" s="661"/>
      <c r="F15" s="661"/>
      <c r="G15" s="661"/>
      <c r="H15" s="661"/>
      <c r="I15" s="661"/>
      <c r="J15" s="661"/>
      <c r="K15" s="661"/>
      <c r="L15" s="661"/>
      <c r="M15" s="661"/>
      <c r="N15" s="661"/>
      <c r="O15" s="661"/>
      <c r="P15" s="661"/>
      <c r="Q15" s="661"/>
      <c r="R15" s="661"/>
      <c r="S15" s="661"/>
      <c r="T15" s="661"/>
      <c r="U15" s="661"/>
      <c r="V15" s="661"/>
    </row>
    <row r="16" spans="1:22" ht="15.75" thickBot="1">
      <c r="A16" s="664" t="s">
        <v>465</v>
      </c>
      <c r="B16" s="665">
        <v>-10.774378665075321</v>
      </c>
      <c r="C16" s="665">
        <v>-10.063049644741323</v>
      </c>
      <c r="D16" s="665">
        <v>-10.086983979503547</v>
      </c>
      <c r="E16" s="665">
        <v>-9.6710318747062409</v>
      </c>
      <c r="F16" s="665">
        <v>-9.4129421333415344</v>
      </c>
      <c r="G16" s="665">
        <v>-9.2054571071044116</v>
      </c>
      <c r="H16" s="665">
        <v>-8.9683212534604557</v>
      </c>
      <c r="I16" s="665">
        <v>-8.8046845187740246</v>
      </c>
      <c r="J16" s="665">
        <v>-8.4303663426221647</v>
      </c>
      <c r="K16" s="665">
        <v>-8.0578517591814887</v>
      </c>
      <c r="L16" s="665">
        <v>-7.7122259466503102</v>
      </c>
      <c r="M16" s="665">
        <v>-7.4086448329586396</v>
      </c>
      <c r="N16" s="665">
        <v>-7.1425427688979575</v>
      </c>
      <c r="O16" s="665">
        <v>-6.8996325440001804</v>
      </c>
      <c r="P16" s="665">
        <v>-6.7053629295838633</v>
      </c>
      <c r="Q16" s="665">
        <v>-6.5716508691003099</v>
      </c>
      <c r="R16" s="665">
        <v>-6.5017353470282551</v>
      </c>
      <c r="S16" s="665">
        <v>-6.9368613353720185</v>
      </c>
      <c r="T16" s="665">
        <v>-6.8596416961309963</v>
      </c>
      <c r="U16" s="665">
        <v>-6.8060246662469304</v>
      </c>
      <c r="V16" s="665">
        <v>-6.7759630686460355</v>
      </c>
    </row>
    <row r="17" spans="1:22" ht="15.75" thickTop="1"/>
    <row r="19" spans="1:22">
      <c r="A19" s="659" t="s">
        <v>212</v>
      </c>
      <c r="B19" s="661"/>
      <c r="C19" s="661"/>
      <c r="D19" s="661"/>
      <c r="E19" s="661"/>
      <c r="F19" s="661"/>
      <c r="G19" s="661"/>
      <c r="H19" s="661"/>
      <c r="I19" s="661"/>
      <c r="J19" s="661"/>
      <c r="K19" s="661"/>
      <c r="L19" s="661"/>
      <c r="M19" s="661"/>
      <c r="N19" s="661"/>
      <c r="O19" s="661"/>
      <c r="P19" s="661"/>
      <c r="Q19" s="661"/>
      <c r="R19" s="661"/>
      <c r="S19" s="661"/>
      <c r="T19" s="661"/>
      <c r="U19" s="661"/>
      <c r="V19" s="661"/>
    </row>
    <row r="20" spans="1:22">
      <c r="A20" s="662"/>
      <c r="B20" s="429">
        <v>2018</v>
      </c>
      <c r="C20" s="429">
        <v>2019</v>
      </c>
      <c r="D20" s="429">
        <v>2020</v>
      </c>
      <c r="E20" s="429">
        <v>2021</v>
      </c>
      <c r="F20" s="429">
        <v>2022</v>
      </c>
      <c r="G20" s="429">
        <v>2023</v>
      </c>
      <c r="H20" s="429">
        <v>2024</v>
      </c>
      <c r="I20" s="429">
        <v>2025</v>
      </c>
      <c r="J20" s="429">
        <v>2026</v>
      </c>
      <c r="K20" s="429">
        <v>2027</v>
      </c>
      <c r="L20" s="429">
        <v>2028</v>
      </c>
      <c r="M20" s="429">
        <v>2029</v>
      </c>
      <c r="N20" s="429">
        <v>2030</v>
      </c>
      <c r="O20" s="429">
        <v>2031</v>
      </c>
      <c r="P20" s="429">
        <v>2032</v>
      </c>
      <c r="Q20" s="429">
        <v>2033</v>
      </c>
      <c r="R20" s="429">
        <v>2034</v>
      </c>
      <c r="S20" s="429">
        <v>2035</v>
      </c>
      <c r="T20" s="429">
        <v>2036</v>
      </c>
      <c r="U20" s="429">
        <v>2037</v>
      </c>
      <c r="V20" s="429">
        <v>2038</v>
      </c>
    </row>
    <row r="21" spans="1:22">
      <c r="A21" s="661" t="s">
        <v>463</v>
      </c>
      <c r="B21" s="663">
        <v>6.9560000000000004</v>
      </c>
      <c r="C21" s="663">
        <v>6.9560000000000004</v>
      </c>
      <c r="D21" s="663">
        <v>6.9560000000000004</v>
      </c>
      <c r="E21" s="663">
        <v>6.9560000000000004</v>
      </c>
      <c r="F21" s="663">
        <v>6.9560000000000004</v>
      </c>
      <c r="G21" s="663">
        <v>6.9560000000000004</v>
      </c>
      <c r="H21" s="663">
        <v>6.9560000000000004</v>
      </c>
      <c r="I21" s="663">
        <v>6.9560000000000004</v>
      </c>
      <c r="J21" s="663">
        <v>6.9560000000000004</v>
      </c>
      <c r="K21" s="663">
        <v>6.9560000000000004</v>
      </c>
      <c r="L21" s="663">
        <v>6.9560000000000004</v>
      </c>
      <c r="M21" s="663">
        <v>6.9560000000000004</v>
      </c>
      <c r="N21" s="663">
        <v>6.9560000000000004</v>
      </c>
      <c r="O21" s="663">
        <v>6.9560000000000004</v>
      </c>
      <c r="P21" s="663">
        <v>6.9560000000000004</v>
      </c>
      <c r="Q21" s="663">
        <v>6.9560000000000004</v>
      </c>
      <c r="R21" s="663">
        <v>6.9560000000000004</v>
      </c>
      <c r="S21" s="663">
        <v>6.9560000000000004</v>
      </c>
      <c r="T21" s="663">
        <v>6.9560000000000004</v>
      </c>
      <c r="U21" s="663">
        <v>6.9560000000000004</v>
      </c>
      <c r="V21" s="663">
        <v>6.9560000000000004</v>
      </c>
    </row>
    <row r="22" spans="1:22">
      <c r="A22" s="661" t="s">
        <v>464</v>
      </c>
      <c r="B22" s="663">
        <v>5.9888270085700404</v>
      </c>
      <c r="C22" s="663">
        <v>6.3428433982775037</v>
      </c>
      <c r="D22" s="663">
        <v>6.6608412570478936</v>
      </c>
      <c r="E22" s="663">
        <v>6.9386416393028796</v>
      </c>
      <c r="F22" s="663">
        <v>7.2126610707965151</v>
      </c>
      <c r="G22" s="663">
        <v>7.4618058262286358</v>
      </c>
      <c r="H22" s="663">
        <v>7.7226914287617907</v>
      </c>
      <c r="I22" s="663">
        <v>7.8737304618073027</v>
      </c>
      <c r="J22" s="663">
        <v>8.1923253128031703</v>
      </c>
      <c r="K22" s="663">
        <v>8.5043532493187985</v>
      </c>
      <c r="L22" s="663">
        <v>8.8171771754683945</v>
      </c>
      <c r="M22" s="663">
        <v>9.1204492260103702</v>
      </c>
      <c r="N22" s="663">
        <v>9.4175523568890895</v>
      </c>
      <c r="O22" s="663">
        <v>9.7072925836536008</v>
      </c>
      <c r="P22" s="663">
        <v>9.9817100099642211</v>
      </c>
      <c r="Q22" s="663">
        <v>10.240804635820947</v>
      </c>
      <c r="R22" s="663">
        <v>10.47860653896902</v>
      </c>
      <c r="S22" s="663">
        <v>10.533529823712842</v>
      </c>
      <c r="T22" s="663">
        <v>10.754416947139081</v>
      </c>
      <c r="U22" s="663">
        <v>10.966548184591671</v>
      </c>
      <c r="V22" s="663">
        <v>11.169923536070607</v>
      </c>
    </row>
    <row r="23" spans="1:22">
      <c r="A23" s="661"/>
      <c r="B23" s="661"/>
      <c r="C23" s="661"/>
      <c r="D23" s="661"/>
      <c r="E23" s="661"/>
      <c r="F23" s="661"/>
      <c r="G23" s="661"/>
      <c r="H23" s="661"/>
      <c r="I23" s="661"/>
      <c r="J23" s="661"/>
      <c r="K23" s="661"/>
      <c r="L23" s="661"/>
      <c r="M23" s="661"/>
      <c r="N23" s="661"/>
      <c r="O23" s="661"/>
      <c r="P23" s="661"/>
      <c r="Q23" s="661"/>
      <c r="R23" s="661"/>
      <c r="S23" s="661"/>
      <c r="T23" s="661"/>
      <c r="U23" s="661"/>
      <c r="V23" s="661"/>
    </row>
    <row r="24" spans="1:22" ht="15.75" thickBot="1">
      <c r="A24" s="664" t="s">
        <v>465</v>
      </c>
      <c r="B24" s="665">
        <v>-0.96717299142996005</v>
      </c>
      <c r="C24" s="665">
        <v>-0.61315660172249675</v>
      </c>
      <c r="D24" s="665">
        <v>-0.29515874295210676</v>
      </c>
      <c r="E24" s="665">
        <v>-1.7358360697120823E-2</v>
      </c>
      <c r="F24" s="665">
        <v>0.25666107079651468</v>
      </c>
      <c r="G24" s="665">
        <v>0.50580582622863535</v>
      </c>
      <c r="H24" s="665">
        <v>0.76669142876179031</v>
      </c>
      <c r="I24" s="665">
        <v>0.91773046180730233</v>
      </c>
      <c r="J24" s="665">
        <v>1.2363253128031699</v>
      </c>
      <c r="K24" s="665">
        <v>1.5483532493187981</v>
      </c>
      <c r="L24" s="665">
        <v>1.8611771754683941</v>
      </c>
      <c r="M24" s="665">
        <v>2.1644492260103698</v>
      </c>
      <c r="N24" s="665">
        <v>2.4615523568890891</v>
      </c>
      <c r="O24" s="665">
        <v>2.7512925836536004</v>
      </c>
      <c r="P24" s="665">
        <v>3.0257100099642207</v>
      </c>
      <c r="Q24" s="665">
        <v>3.2848046358209464</v>
      </c>
      <c r="R24" s="665">
        <v>3.5226065389690193</v>
      </c>
      <c r="S24" s="665">
        <v>3.5775298237128412</v>
      </c>
      <c r="T24" s="665">
        <v>3.7984169471390805</v>
      </c>
      <c r="U24" s="665">
        <v>4.0105481845916708</v>
      </c>
      <c r="V24" s="665">
        <v>4.2139235360706069</v>
      </c>
    </row>
    <row r="25" spans="1:22" ht="15.75" thickTop="1"/>
    <row r="28" spans="1:22">
      <c r="A28" s="667"/>
    </row>
    <row r="29" spans="1:22">
      <c r="A29" s="667"/>
      <c r="B29" s="668"/>
      <c r="C29" s="668"/>
      <c r="D29" s="668"/>
      <c r="E29" s="668"/>
      <c r="F29" s="668"/>
      <c r="G29" s="668"/>
      <c r="H29" s="668"/>
      <c r="I29" s="668"/>
      <c r="J29" s="668"/>
      <c r="K29" s="668"/>
      <c r="L29" s="668"/>
      <c r="M29" s="668"/>
      <c r="N29" s="668"/>
      <c r="O29" s="668"/>
      <c r="P29" s="668"/>
      <c r="Q29" s="668"/>
      <c r="R29" s="668"/>
      <c r="S29" s="668"/>
      <c r="T29" s="668"/>
      <c r="U29" s="668"/>
      <c r="V29" s="668"/>
    </row>
    <row r="30" spans="1:22">
      <c r="A30" s="667"/>
      <c r="B30" s="668"/>
      <c r="C30" s="668"/>
      <c r="D30" s="668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8"/>
      <c r="Q30" s="668"/>
      <c r="R30" s="668"/>
      <c r="S30" s="668"/>
      <c r="T30" s="668"/>
      <c r="U30" s="668"/>
      <c r="V30" s="668"/>
    </row>
    <row r="31" spans="1:22">
      <c r="A31" s="667"/>
      <c r="B31" s="668"/>
      <c r="C31" s="668"/>
      <c r="D31" s="668"/>
      <c r="E31" s="668"/>
      <c r="F31" s="668"/>
      <c r="G31" s="668"/>
      <c r="H31" s="668"/>
      <c r="I31" s="668"/>
      <c r="J31" s="668"/>
      <c r="K31" s="668"/>
      <c r="L31" s="668"/>
      <c r="M31" s="668"/>
      <c r="N31" s="668"/>
      <c r="O31" s="668"/>
      <c r="P31" s="668"/>
      <c r="Q31" s="668"/>
      <c r="R31" s="668"/>
      <c r="S31" s="668"/>
      <c r="T31" s="668"/>
      <c r="U31" s="668"/>
      <c r="V31" s="668"/>
    </row>
    <row r="75" spans="1:1">
      <c r="A75" s="667"/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5"/>
  <sheetViews>
    <sheetView zoomScale="90" zoomScaleNormal="90" workbookViewId="0">
      <selection activeCell="A2" sqref="A2"/>
    </sheetView>
  </sheetViews>
  <sheetFormatPr baseColWidth="10" defaultRowHeight="15"/>
  <cols>
    <col min="1" max="1" width="35.6640625" style="416" customWidth="1"/>
    <col min="2" max="22" width="12.83203125" style="416" customWidth="1"/>
    <col min="23" max="16384" width="12" style="416"/>
  </cols>
  <sheetData>
    <row r="1" spans="1:22">
      <c r="A1" s="659" t="s">
        <v>466</v>
      </c>
    </row>
    <row r="2" spans="1:22">
      <c r="A2" s="659"/>
    </row>
    <row r="3" spans="1:22">
      <c r="A3" s="660" t="s">
        <v>203</v>
      </c>
      <c r="B3" s="661"/>
      <c r="C3" s="661"/>
      <c r="D3" s="661"/>
      <c r="E3" s="661"/>
      <c r="F3" s="661"/>
      <c r="G3" s="661"/>
      <c r="H3" s="661"/>
      <c r="I3" s="661"/>
      <c r="J3" s="661"/>
      <c r="K3" s="661"/>
      <c r="L3" s="661"/>
      <c r="M3" s="661"/>
      <c r="N3" s="661"/>
      <c r="O3" s="661"/>
      <c r="P3" s="661"/>
      <c r="Q3" s="661"/>
      <c r="R3" s="661"/>
      <c r="S3" s="661"/>
      <c r="T3" s="661"/>
      <c r="U3" s="661"/>
      <c r="V3" s="661"/>
    </row>
    <row r="4" spans="1:22">
      <c r="A4" s="662"/>
      <c r="B4" s="429">
        <v>2018</v>
      </c>
      <c r="C4" s="429">
        <v>2019</v>
      </c>
      <c r="D4" s="429">
        <v>2020</v>
      </c>
      <c r="E4" s="429">
        <v>2021</v>
      </c>
      <c r="F4" s="429">
        <v>2022</v>
      </c>
      <c r="G4" s="429">
        <v>2023</v>
      </c>
      <c r="H4" s="429">
        <v>2024</v>
      </c>
      <c r="I4" s="429">
        <v>2025</v>
      </c>
      <c r="J4" s="429">
        <v>2026</v>
      </c>
      <c r="K4" s="429">
        <v>2027</v>
      </c>
      <c r="L4" s="429">
        <v>2028</v>
      </c>
      <c r="M4" s="429">
        <v>2029</v>
      </c>
      <c r="N4" s="429">
        <v>2030</v>
      </c>
      <c r="O4" s="429">
        <v>2031</v>
      </c>
      <c r="P4" s="429">
        <v>2032</v>
      </c>
      <c r="Q4" s="429">
        <v>2033</v>
      </c>
      <c r="R4" s="429">
        <v>2034</v>
      </c>
      <c r="S4" s="429">
        <v>2035</v>
      </c>
      <c r="T4" s="429">
        <v>2036</v>
      </c>
      <c r="U4" s="429">
        <v>2037</v>
      </c>
      <c r="V4" s="429">
        <v>2038</v>
      </c>
    </row>
    <row r="5" spans="1:22">
      <c r="A5" s="661" t="s">
        <v>467</v>
      </c>
      <c r="B5" s="663">
        <v>64.162999999999997</v>
      </c>
      <c r="C5" s="663">
        <v>64.162999999999997</v>
      </c>
      <c r="D5" s="663">
        <v>64.162999999999997</v>
      </c>
      <c r="E5" s="663">
        <v>64.162999999999997</v>
      </c>
      <c r="F5" s="663">
        <v>64.162999999999997</v>
      </c>
      <c r="G5" s="663">
        <v>64.162999999999997</v>
      </c>
      <c r="H5" s="663">
        <v>64.162999999999997</v>
      </c>
      <c r="I5" s="663">
        <v>64.162999999999997</v>
      </c>
      <c r="J5" s="663">
        <v>64.162999999999997</v>
      </c>
      <c r="K5" s="663">
        <v>64.162999999999997</v>
      </c>
      <c r="L5" s="663">
        <v>64.162999999999997</v>
      </c>
      <c r="M5" s="663">
        <v>64.162999999999997</v>
      </c>
      <c r="N5" s="663">
        <v>64.162999999999997</v>
      </c>
      <c r="O5" s="663">
        <v>64.162999999999997</v>
      </c>
      <c r="P5" s="663">
        <v>64.162999999999997</v>
      </c>
      <c r="Q5" s="663">
        <v>64.162999999999997</v>
      </c>
      <c r="R5" s="663">
        <v>64.162999999999997</v>
      </c>
      <c r="S5" s="663">
        <v>64.162999999999997</v>
      </c>
      <c r="T5" s="663">
        <v>64.162999999999997</v>
      </c>
      <c r="U5" s="663">
        <v>64.162999999999997</v>
      </c>
      <c r="V5" s="663">
        <v>64.162999999999997</v>
      </c>
    </row>
    <row r="6" spans="1:22">
      <c r="A6" s="661" t="s">
        <v>468</v>
      </c>
      <c r="B6" s="663">
        <v>107.4769170127836</v>
      </c>
      <c r="C6" s="663">
        <v>109.06530839835068</v>
      </c>
      <c r="D6" s="663">
        <v>109.62618042980647</v>
      </c>
      <c r="E6" s="663">
        <v>111.0412581043859</v>
      </c>
      <c r="F6" s="663">
        <v>112.46629146000262</v>
      </c>
      <c r="G6" s="663">
        <v>113.75593978411905</v>
      </c>
      <c r="H6" s="663">
        <v>114.85531880917178</v>
      </c>
      <c r="I6" s="663">
        <v>115.43961618897229</v>
      </c>
      <c r="J6" s="663">
        <v>116.34644241268835</v>
      </c>
      <c r="K6" s="663">
        <v>116.87140068992572</v>
      </c>
      <c r="L6" s="663">
        <v>117.09162915081684</v>
      </c>
      <c r="M6" s="663">
        <v>117.01420794497044</v>
      </c>
      <c r="N6" s="663">
        <v>116.79535476098856</v>
      </c>
      <c r="O6" s="663">
        <v>116.57362604557819</v>
      </c>
      <c r="P6" s="663">
        <v>116.42090903805425</v>
      </c>
      <c r="Q6" s="663">
        <v>116.39240420218813</v>
      </c>
      <c r="R6" s="663">
        <v>116.46899623172291</v>
      </c>
      <c r="S6" s="663">
        <v>116.12163413918742</v>
      </c>
      <c r="T6" s="663">
        <v>116.5035811347181</v>
      </c>
      <c r="U6" s="663">
        <v>117.00820692689334</v>
      </c>
      <c r="V6" s="663">
        <v>117.61283679175604</v>
      </c>
    </row>
    <row r="7" spans="1:22">
      <c r="A7" s="661" t="s">
        <v>469</v>
      </c>
      <c r="B7" s="669">
        <v>107.4769170127836</v>
      </c>
      <c r="C7" s="669">
        <v>109.06530839835068</v>
      </c>
      <c r="D7" s="669">
        <v>109.62618042980647</v>
      </c>
      <c r="E7" s="669">
        <v>111.0412581043859</v>
      </c>
      <c r="F7" s="669">
        <v>112.46629146000262</v>
      </c>
      <c r="G7" s="669">
        <v>113.75593978411905</v>
      </c>
      <c r="H7" s="669">
        <v>114.85531880917178</v>
      </c>
      <c r="I7" s="669">
        <v>115.43961618897229</v>
      </c>
      <c r="J7" s="669">
        <v>116.34644241268835</v>
      </c>
      <c r="K7" s="669">
        <v>116.87140068992572</v>
      </c>
      <c r="L7" s="669">
        <v>117.09162915081684</v>
      </c>
      <c r="M7" s="669">
        <v>117.01420794497044</v>
      </c>
      <c r="N7" s="669">
        <v>116.79535476098856</v>
      </c>
      <c r="O7" s="669">
        <v>116.57362604557819</v>
      </c>
      <c r="P7" s="669">
        <v>116.42090903805425</v>
      </c>
      <c r="Q7" s="669">
        <v>116.39240420218813</v>
      </c>
      <c r="R7" s="669">
        <v>116.46899623172291</v>
      </c>
      <c r="S7" s="669">
        <v>116.12163413918742</v>
      </c>
      <c r="T7" s="669">
        <v>116.5035811347181</v>
      </c>
      <c r="U7" s="669">
        <v>117.00820692689334</v>
      </c>
      <c r="V7" s="669">
        <v>117.61283679175604</v>
      </c>
    </row>
    <row r="8" spans="1:22" ht="15.75" thickBot="1">
      <c r="A8" s="664" t="s">
        <v>465</v>
      </c>
      <c r="B8" s="665">
        <v>43.313917012783605</v>
      </c>
      <c r="C8" s="665">
        <v>44.902308398350684</v>
      </c>
      <c r="D8" s="665">
        <v>45.463180429806471</v>
      </c>
      <c r="E8" s="665">
        <v>46.878258104385907</v>
      </c>
      <c r="F8" s="665">
        <v>48.303291460002626</v>
      </c>
      <c r="G8" s="665">
        <v>49.592939784119054</v>
      </c>
      <c r="H8" s="665">
        <v>50.69231880917178</v>
      </c>
      <c r="I8" s="665">
        <v>51.276616188972298</v>
      </c>
      <c r="J8" s="665">
        <v>52.18344241268835</v>
      </c>
      <c r="K8" s="665">
        <v>52.708400689925725</v>
      </c>
      <c r="L8" s="665">
        <v>52.928629150816846</v>
      </c>
      <c r="M8" s="665">
        <v>52.85120794497044</v>
      </c>
      <c r="N8" s="665">
        <v>52.632354760988562</v>
      </c>
      <c r="O8" s="665">
        <v>52.410626045578198</v>
      </c>
      <c r="P8" s="665">
        <v>52.257909038054251</v>
      </c>
      <c r="Q8" s="665">
        <v>52.229404202188135</v>
      </c>
      <c r="R8" s="665">
        <v>52.305996231722915</v>
      </c>
      <c r="S8" s="665">
        <v>51.958634139187424</v>
      </c>
      <c r="T8" s="665">
        <v>52.340581134718107</v>
      </c>
      <c r="U8" s="665">
        <v>52.84520692689334</v>
      </c>
      <c r="V8" s="665">
        <v>53.449836791756042</v>
      </c>
    </row>
    <row r="9" spans="1:22" ht="15.75" thickTop="1">
      <c r="A9" s="661"/>
      <c r="B9" s="666">
        <v>-43.313917012783605</v>
      </c>
      <c r="C9" s="666">
        <v>-44.902308398350684</v>
      </c>
      <c r="D9" s="666">
        <v>-45.463180429806471</v>
      </c>
      <c r="E9" s="666">
        <v>-46.878258104385907</v>
      </c>
      <c r="F9" s="666">
        <v>-48.303291460002626</v>
      </c>
      <c r="G9" s="666">
        <v>-49.592939784119054</v>
      </c>
      <c r="H9" s="666">
        <v>-50.69231880917178</v>
      </c>
      <c r="I9" s="666">
        <v>-51.276616188972298</v>
      </c>
      <c r="J9" s="666">
        <v>-52.18344241268835</v>
      </c>
      <c r="K9" s="666">
        <v>-52.708400689925725</v>
      </c>
      <c r="L9" s="666">
        <v>-52.928629150816846</v>
      </c>
      <c r="M9" s="666">
        <v>-52.85120794497044</v>
      </c>
      <c r="N9" s="666">
        <v>-52.632354760988562</v>
      </c>
      <c r="O9" s="666">
        <v>-52.410626045578198</v>
      </c>
      <c r="P9" s="666">
        <v>-52.257909038054251</v>
      </c>
      <c r="Q9" s="666">
        <v>-52.229404202188135</v>
      </c>
      <c r="R9" s="666">
        <v>-52.305996231722915</v>
      </c>
      <c r="S9" s="666">
        <v>-51.958634139187424</v>
      </c>
      <c r="T9" s="666">
        <v>-52.340581134718107</v>
      </c>
      <c r="U9" s="666">
        <v>-52.84520692689334</v>
      </c>
      <c r="V9" s="666">
        <v>-53.449836791756042</v>
      </c>
    </row>
    <row r="11" spans="1:22">
      <c r="A11" s="659" t="s">
        <v>441</v>
      </c>
      <c r="B11" s="661"/>
      <c r="C11" s="661"/>
      <c r="D11" s="661"/>
      <c r="E11" s="661"/>
      <c r="F11" s="661"/>
      <c r="G11" s="661"/>
      <c r="H11" s="661"/>
      <c r="I11" s="661"/>
      <c r="J11" s="661"/>
      <c r="K11" s="661"/>
      <c r="L11" s="661"/>
      <c r="M11" s="661"/>
      <c r="N11" s="661"/>
      <c r="O11" s="661"/>
      <c r="P11" s="661"/>
      <c r="Q11" s="661"/>
      <c r="R11" s="661"/>
      <c r="S11" s="661"/>
      <c r="T11" s="661"/>
      <c r="U11" s="661"/>
      <c r="V11" s="661"/>
    </row>
    <row r="12" spans="1:22">
      <c r="A12" s="662"/>
      <c r="B12" s="429">
        <v>2018</v>
      </c>
      <c r="C12" s="429">
        <v>2019</v>
      </c>
      <c r="D12" s="429">
        <v>2020</v>
      </c>
      <c r="E12" s="429">
        <v>2021</v>
      </c>
      <c r="F12" s="429">
        <v>2022</v>
      </c>
      <c r="G12" s="429">
        <v>2023</v>
      </c>
      <c r="H12" s="429">
        <v>2024</v>
      </c>
      <c r="I12" s="429">
        <v>2025</v>
      </c>
      <c r="J12" s="429">
        <v>2026</v>
      </c>
      <c r="K12" s="429">
        <v>2027</v>
      </c>
      <c r="L12" s="429">
        <v>2028</v>
      </c>
      <c r="M12" s="429">
        <v>2029</v>
      </c>
      <c r="N12" s="429">
        <v>2030</v>
      </c>
      <c r="O12" s="429">
        <v>2031</v>
      </c>
      <c r="P12" s="429">
        <v>2032</v>
      </c>
      <c r="Q12" s="429">
        <v>2033</v>
      </c>
      <c r="R12" s="429">
        <v>2034</v>
      </c>
      <c r="S12" s="429">
        <v>2035</v>
      </c>
      <c r="T12" s="429">
        <v>2036</v>
      </c>
      <c r="U12" s="429">
        <v>2037</v>
      </c>
      <c r="V12" s="429">
        <v>2038</v>
      </c>
    </row>
    <row r="13" spans="1:22">
      <c r="A13" s="661" t="s">
        <v>467</v>
      </c>
      <c r="B13" s="663">
        <v>61.863999999999997</v>
      </c>
      <c r="C13" s="663">
        <v>61.863999999999997</v>
      </c>
      <c r="D13" s="663">
        <v>61.863999999999997</v>
      </c>
      <c r="E13" s="663">
        <v>61.863999999999997</v>
      </c>
      <c r="F13" s="663">
        <v>61.863999999999997</v>
      </c>
      <c r="G13" s="663">
        <v>61.863999999999997</v>
      </c>
      <c r="H13" s="663">
        <v>61.863999999999997</v>
      </c>
      <c r="I13" s="663">
        <v>61.863999999999997</v>
      </c>
      <c r="J13" s="663">
        <v>61.863999999999997</v>
      </c>
      <c r="K13" s="663">
        <v>61.863999999999997</v>
      </c>
      <c r="L13" s="663">
        <v>61.863999999999997</v>
      </c>
      <c r="M13" s="663">
        <v>61.863999999999997</v>
      </c>
      <c r="N13" s="663">
        <v>61.863999999999997</v>
      </c>
      <c r="O13" s="663">
        <v>61.863999999999997</v>
      </c>
      <c r="P13" s="663">
        <v>61.863999999999997</v>
      </c>
      <c r="Q13" s="663">
        <v>61.863999999999997</v>
      </c>
      <c r="R13" s="663">
        <v>61.863999999999997</v>
      </c>
      <c r="S13" s="663">
        <v>61.863999999999997</v>
      </c>
      <c r="T13" s="663">
        <v>61.863999999999997</v>
      </c>
      <c r="U13" s="663">
        <v>61.863999999999997</v>
      </c>
      <c r="V13" s="663">
        <v>61.863999999999997</v>
      </c>
    </row>
    <row r="14" spans="1:22">
      <c r="A14" s="661" t="s">
        <v>468</v>
      </c>
      <c r="B14" s="663">
        <v>104.92371666512817</v>
      </c>
      <c r="C14" s="663">
        <v>108.11563897319961</v>
      </c>
      <c r="D14" s="663">
        <v>108.69275597955826</v>
      </c>
      <c r="E14" s="663">
        <v>110.97400187476212</v>
      </c>
      <c r="F14" s="663">
        <v>112.3894801333981</v>
      </c>
      <c r="G14" s="663">
        <v>113.52746510716155</v>
      </c>
      <c r="H14" s="663">
        <v>114.82800925351823</v>
      </c>
      <c r="I14" s="663">
        <v>115.72555051883229</v>
      </c>
      <c r="J14" s="663">
        <v>117.77844234268143</v>
      </c>
      <c r="K14" s="663">
        <v>119.82151575924176</v>
      </c>
      <c r="L14" s="663">
        <v>121.71714794671156</v>
      </c>
      <c r="M14" s="663">
        <v>123.38215483302081</v>
      </c>
      <c r="N14" s="663">
        <v>124.84147276896078</v>
      </c>
      <c r="O14" s="663">
        <v>126.17379054406368</v>
      </c>
      <c r="P14" s="663">
        <v>127.23916692964791</v>
      </c>
      <c r="Q14" s="663">
        <v>127.97263486916476</v>
      </c>
      <c r="R14" s="663">
        <v>128.35597734709287</v>
      </c>
      <c r="S14" s="663">
        <v>125.96963933543543</v>
      </c>
      <c r="T14" s="663">
        <v>126.39305969619458</v>
      </c>
      <c r="U14" s="663">
        <v>126.68720866631071</v>
      </c>
      <c r="V14" s="663">
        <v>126.85203906870986</v>
      </c>
    </row>
    <row r="15" spans="1:22">
      <c r="A15" s="661" t="s">
        <v>469</v>
      </c>
      <c r="B15" s="669">
        <v>104.92371666512817</v>
      </c>
      <c r="C15" s="669">
        <v>108.11563897319961</v>
      </c>
      <c r="D15" s="669">
        <v>108.69275597955826</v>
      </c>
      <c r="E15" s="669">
        <v>110.97400187476212</v>
      </c>
      <c r="F15" s="669">
        <v>112.3894801333981</v>
      </c>
      <c r="G15" s="669">
        <v>113.52746510716155</v>
      </c>
      <c r="H15" s="669">
        <v>114.82800925351823</v>
      </c>
      <c r="I15" s="669">
        <v>115.72555051883229</v>
      </c>
      <c r="J15" s="669">
        <v>117.77844234268143</v>
      </c>
      <c r="K15" s="669">
        <v>119.82151575924176</v>
      </c>
      <c r="L15" s="669">
        <v>121.71714794671156</v>
      </c>
      <c r="M15" s="669">
        <v>123.38215483302081</v>
      </c>
      <c r="N15" s="669">
        <v>124.84147276896078</v>
      </c>
      <c r="O15" s="669">
        <v>126.17379054406368</v>
      </c>
      <c r="P15" s="669">
        <v>127.23916692964791</v>
      </c>
      <c r="Q15" s="669">
        <v>127.97263486916476</v>
      </c>
      <c r="R15" s="669">
        <v>128.35597734709287</v>
      </c>
      <c r="S15" s="669">
        <v>125.96963933543543</v>
      </c>
      <c r="T15" s="669">
        <v>126.39305969619458</v>
      </c>
      <c r="U15" s="669">
        <v>126.68720866631071</v>
      </c>
      <c r="V15" s="669">
        <v>126.85203906870986</v>
      </c>
    </row>
    <row r="16" spans="1:22" ht="15.75" thickBot="1">
      <c r="A16" s="664" t="s">
        <v>465</v>
      </c>
      <c r="B16" s="665">
        <v>43.059716665128171</v>
      </c>
      <c r="C16" s="665">
        <v>46.251638973199611</v>
      </c>
      <c r="D16" s="665">
        <v>46.82875597955826</v>
      </c>
      <c r="E16" s="665">
        <v>49.110001874762126</v>
      </c>
      <c r="F16" s="665">
        <v>50.525480133398098</v>
      </c>
      <c r="G16" s="665">
        <v>51.663465107161549</v>
      </c>
      <c r="H16" s="665">
        <v>52.964009253518235</v>
      </c>
      <c r="I16" s="665">
        <v>53.861550518832296</v>
      </c>
      <c r="J16" s="665">
        <v>55.914442342681433</v>
      </c>
      <c r="K16" s="665">
        <v>57.957515759241765</v>
      </c>
      <c r="L16" s="665">
        <v>59.853147946711566</v>
      </c>
      <c r="M16" s="665">
        <v>61.518154833020809</v>
      </c>
      <c r="N16" s="665">
        <v>62.977472768960787</v>
      </c>
      <c r="O16" s="665">
        <v>64.309790544063674</v>
      </c>
      <c r="P16" s="665">
        <v>65.375166929647918</v>
      </c>
      <c r="Q16" s="665">
        <v>66.108634869164774</v>
      </c>
      <c r="R16" s="665">
        <v>66.49197734709287</v>
      </c>
      <c r="S16" s="665">
        <v>64.105639335435427</v>
      </c>
      <c r="T16" s="665">
        <v>64.529059696194594</v>
      </c>
      <c r="U16" s="665">
        <v>64.823208666310705</v>
      </c>
      <c r="V16" s="665">
        <v>64.988039068709867</v>
      </c>
    </row>
    <row r="17" spans="1:22" ht="15.75" thickTop="1"/>
    <row r="19" spans="1:22">
      <c r="A19" s="659" t="s">
        <v>212</v>
      </c>
      <c r="B19" s="661"/>
      <c r="C19" s="661"/>
      <c r="D19" s="661"/>
      <c r="E19" s="661"/>
      <c r="F19" s="661"/>
      <c r="G19" s="661"/>
      <c r="H19" s="661"/>
      <c r="I19" s="661"/>
      <c r="J19" s="661"/>
      <c r="K19" s="661"/>
      <c r="L19" s="661"/>
      <c r="M19" s="661"/>
      <c r="N19" s="661"/>
      <c r="O19" s="661"/>
      <c r="P19" s="661"/>
      <c r="Q19" s="661"/>
      <c r="R19" s="661"/>
      <c r="S19" s="661"/>
      <c r="T19" s="661"/>
      <c r="U19" s="661"/>
      <c r="V19" s="661"/>
    </row>
    <row r="20" spans="1:22">
      <c r="A20" s="662"/>
      <c r="B20" s="429">
        <v>2018</v>
      </c>
      <c r="C20" s="429">
        <v>2019</v>
      </c>
      <c r="D20" s="429">
        <v>2020</v>
      </c>
      <c r="E20" s="429">
        <v>2021</v>
      </c>
      <c r="F20" s="429">
        <v>2022</v>
      </c>
      <c r="G20" s="429">
        <v>2023</v>
      </c>
      <c r="H20" s="429">
        <v>2024</v>
      </c>
      <c r="I20" s="429">
        <v>2025</v>
      </c>
      <c r="J20" s="429">
        <v>2026</v>
      </c>
      <c r="K20" s="429">
        <v>2027</v>
      </c>
      <c r="L20" s="429">
        <v>2028</v>
      </c>
      <c r="M20" s="429">
        <v>2029</v>
      </c>
      <c r="N20" s="429">
        <v>2030</v>
      </c>
      <c r="O20" s="429">
        <v>2031</v>
      </c>
      <c r="P20" s="429">
        <v>2032</v>
      </c>
      <c r="Q20" s="429">
        <v>2033</v>
      </c>
      <c r="R20" s="429">
        <v>2034</v>
      </c>
      <c r="S20" s="429">
        <v>2035</v>
      </c>
      <c r="T20" s="429">
        <v>2036</v>
      </c>
      <c r="U20" s="429">
        <v>2037</v>
      </c>
      <c r="V20" s="429">
        <v>2038</v>
      </c>
    </row>
    <row r="21" spans="1:22">
      <c r="A21" s="661" t="s">
        <v>467</v>
      </c>
      <c r="B21" s="663">
        <v>21.109000000000002</v>
      </c>
      <c r="C21" s="663">
        <v>21.109000000000002</v>
      </c>
      <c r="D21" s="663">
        <v>21.109000000000002</v>
      </c>
      <c r="E21" s="663">
        <v>21.109000000000002</v>
      </c>
      <c r="F21" s="663">
        <v>21.109000000000002</v>
      </c>
      <c r="G21" s="663">
        <v>21.109000000000002</v>
      </c>
      <c r="H21" s="663">
        <v>21.109000000000002</v>
      </c>
      <c r="I21" s="663">
        <v>21.109000000000002</v>
      </c>
      <c r="J21" s="663">
        <v>21.109000000000002</v>
      </c>
      <c r="K21" s="663">
        <v>21.109000000000002</v>
      </c>
      <c r="L21" s="663">
        <v>21.109000000000002</v>
      </c>
      <c r="M21" s="663">
        <v>21.109000000000002</v>
      </c>
      <c r="N21" s="663">
        <v>21.109000000000002</v>
      </c>
      <c r="O21" s="663">
        <v>21.109000000000002</v>
      </c>
      <c r="P21" s="663">
        <v>21.109000000000002</v>
      </c>
      <c r="Q21" s="663">
        <v>21.109000000000002</v>
      </c>
      <c r="R21" s="663">
        <v>21.109000000000002</v>
      </c>
      <c r="S21" s="663">
        <v>21.109000000000002</v>
      </c>
      <c r="T21" s="663">
        <v>21.109000000000002</v>
      </c>
      <c r="U21" s="663">
        <v>21.109000000000002</v>
      </c>
      <c r="V21" s="663">
        <v>21.109000000000002</v>
      </c>
    </row>
    <row r="22" spans="1:22">
      <c r="A22" s="661" t="s">
        <v>468</v>
      </c>
      <c r="B22" s="663">
        <v>24.106173127161814</v>
      </c>
      <c r="C22" s="663">
        <v>25.531156745477841</v>
      </c>
      <c r="D22" s="663">
        <v>26.811158893914605</v>
      </c>
      <c r="E22" s="663">
        <v>27.929358517955748</v>
      </c>
      <c r="F22" s="663">
        <v>29.032339092672533</v>
      </c>
      <c r="G22" s="663">
        <v>30.035194342887074</v>
      </c>
      <c r="H22" s="663">
        <v>31.085308746266687</v>
      </c>
      <c r="I22" s="663">
        <v>31.693269716644341</v>
      </c>
      <c r="J22" s="663">
        <v>32.975674872869163</v>
      </c>
      <c r="K22" s="663">
        <v>34.231646943425403</v>
      </c>
      <c r="L22" s="663">
        <v>35.490823024365696</v>
      </c>
      <c r="M22" s="663">
        <v>36.711550980697126</v>
      </c>
      <c r="N22" s="663">
        <v>37.907447856552025</v>
      </c>
      <c r="O22" s="663">
        <v>39.073707636354229</v>
      </c>
      <c r="P22" s="663">
        <v>40.178290216263065</v>
      </c>
      <c r="Q22" s="663">
        <v>41.221195596278484</v>
      </c>
      <c r="R22" s="663">
        <v>42.178393698520004</v>
      </c>
      <c r="S22" s="663">
        <v>42.399470415020971</v>
      </c>
      <c r="T22" s="663">
        <v>43.288583296600962</v>
      </c>
      <c r="U22" s="663">
        <v>44.142452063956142</v>
      </c>
      <c r="V22" s="663">
        <v>44.961076717086549</v>
      </c>
    </row>
    <row r="23" spans="1:22">
      <c r="A23" s="661"/>
      <c r="B23" s="661"/>
      <c r="C23" s="661"/>
      <c r="D23" s="661"/>
      <c r="E23" s="661"/>
      <c r="F23" s="661"/>
      <c r="G23" s="661"/>
      <c r="H23" s="661"/>
      <c r="I23" s="661"/>
      <c r="J23" s="661"/>
      <c r="K23" s="661"/>
      <c r="L23" s="661"/>
      <c r="M23" s="661"/>
      <c r="N23" s="661"/>
      <c r="O23" s="661"/>
      <c r="P23" s="661"/>
      <c r="Q23" s="661"/>
      <c r="R23" s="661"/>
      <c r="S23" s="661"/>
      <c r="T23" s="661"/>
      <c r="U23" s="661"/>
      <c r="V23" s="661"/>
    </row>
    <row r="24" spans="1:22" ht="15.75" thickBot="1">
      <c r="A24" s="664" t="s">
        <v>465</v>
      </c>
      <c r="B24" s="665">
        <v>2.9971731271618118</v>
      </c>
      <c r="C24" s="665">
        <v>4.4221567454778388</v>
      </c>
      <c r="D24" s="665">
        <v>5.7021588939146035</v>
      </c>
      <c r="E24" s="665">
        <v>6.8203585179557464</v>
      </c>
      <c r="F24" s="665">
        <v>7.9233390926725313</v>
      </c>
      <c r="G24" s="665">
        <v>8.9261943428870723</v>
      </c>
      <c r="H24" s="665">
        <v>9.9763087462666853</v>
      </c>
      <c r="I24" s="665">
        <v>10.584269716644339</v>
      </c>
      <c r="J24" s="665">
        <v>11.866674872869162</v>
      </c>
      <c r="K24" s="665">
        <v>13.122646943425401</v>
      </c>
      <c r="L24" s="665">
        <v>14.381823024365694</v>
      </c>
      <c r="M24" s="665">
        <v>15.602550980697124</v>
      </c>
      <c r="N24" s="665">
        <v>16.798447856552023</v>
      </c>
      <c r="O24" s="665">
        <v>17.964707636354227</v>
      </c>
      <c r="P24" s="665">
        <v>19.069290216263063</v>
      </c>
      <c r="Q24" s="665">
        <v>20.112195596278482</v>
      </c>
      <c r="R24" s="665">
        <v>21.069393698520003</v>
      </c>
      <c r="S24" s="665">
        <v>21.29047041502097</v>
      </c>
      <c r="T24" s="665">
        <v>22.17958329660096</v>
      </c>
      <c r="U24" s="665">
        <v>23.03345206395614</v>
      </c>
      <c r="V24" s="665">
        <v>23.852076717086547</v>
      </c>
    </row>
    <row r="25" spans="1:22" ht="15.75" thickTop="1"/>
    <row r="28" spans="1:22">
      <c r="A28" s="667"/>
    </row>
    <row r="29" spans="1:22">
      <c r="A29" s="667"/>
      <c r="B29" s="434"/>
      <c r="C29" s="434"/>
      <c r="D29" s="434"/>
      <c r="E29" s="434"/>
      <c r="F29" s="434"/>
      <c r="G29" s="434"/>
      <c r="H29" s="434"/>
      <c r="I29" s="434"/>
      <c r="J29" s="434"/>
      <c r="K29" s="434"/>
      <c r="L29" s="434"/>
      <c r="M29" s="434"/>
      <c r="N29" s="434"/>
      <c r="O29" s="434"/>
      <c r="P29" s="434"/>
      <c r="Q29" s="434"/>
      <c r="R29" s="434"/>
      <c r="S29" s="434"/>
      <c r="T29" s="434"/>
      <c r="U29" s="434"/>
      <c r="V29" s="434"/>
    </row>
    <row r="30" spans="1:22">
      <c r="A30" s="667"/>
      <c r="B30" s="434"/>
      <c r="C30" s="434"/>
      <c r="D30" s="434"/>
      <c r="E30" s="434"/>
      <c r="F30" s="434"/>
      <c r="G30" s="434"/>
      <c r="H30" s="434"/>
      <c r="I30" s="434"/>
      <c r="J30" s="434"/>
      <c r="K30" s="434"/>
      <c r="L30" s="434"/>
      <c r="M30" s="434"/>
      <c r="N30" s="434"/>
      <c r="O30" s="434"/>
      <c r="P30" s="434"/>
      <c r="Q30" s="434"/>
      <c r="R30" s="434"/>
      <c r="S30" s="434"/>
      <c r="T30" s="434"/>
      <c r="U30" s="434"/>
      <c r="V30" s="434"/>
    </row>
    <row r="31" spans="1:22">
      <c r="A31" s="667"/>
      <c r="B31" s="434"/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</row>
    <row r="35" spans="2:2">
      <c r="B35" s="434"/>
    </row>
    <row r="75" spans="1:1">
      <c r="A75" s="667"/>
    </row>
  </sheetData>
  <pageMargins left="0.7" right="0.7" top="0.75" bottom="0.75" header="0.3" footer="0.3"/>
  <pageSetup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46"/>
  <sheetViews>
    <sheetView showGridLines="0" zoomScale="110" zoomScaleNormal="110" workbookViewId="0">
      <selection activeCell="A4" sqref="A4"/>
    </sheetView>
  </sheetViews>
  <sheetFormatPr baseColWidth="10" defaultColWidth="10.6640625" defaultRowHeight="11.25"/>
  <cols>
    <col min="1" max="1" width="18.1640625" style="7" customWidth="1"/>
    <col min="2" max="34" width="8.5" style="7" customWidth="1"/>
    <col min="35" max="35" width="8.5" style="8" customWidth="1"/>
    <col min="36" max="36" width="8.5" style="9" customWidth="1"/>
    <col min="37" max="37" width="11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8" s="7" customFormat="1" ht="12.75">
      <c r="A1" s="1" t="s">
        <v>300</v>
      </c>
      <c r="AI1" s="8"/>
      <c r="AJ1" s="9"/>
    </row>
    <row r="2" spans="1:38" s="7" customFormat="1" ht="12.75">
      <c r="A2" s="133"/>
      <c r="AI2" s="8"/>
      <c r="AJ2" s="9"/>
    </row>
    <row r="3" spans="1:38" s="7" customFormat="1" ht="12.75">
      <c r="A3" s="1" t="s">
        <v>16</v>
      </c>
      <c r="AI3" s="8"/>
      <c r="AJ3" s="9"/>
    </row>
    <row r="4" spans="1:38" s="10" customFormat="1"/>
    <row r="5" spans="1:38" s="10" customFormat="1"/>
    <row r="6" spans="1:38" s="10" customFormat="1">
      <c r="A6" s="193"/>
      <c r="B6" s="130">
        <v>2018</v>
      </c>
      <c r="C6" s="130">
        <v>2019</v>
      </c>
      <c r="D6" s="130">
        <v>2020</v>
      </c>
      <c r="E6" s="130">
        <v>2021</v>
      </c>
      <c r="F6" s="130">
        <v>2022</v>
      </c>
      <c r="G6" s="130">
        <v>2023</v>
      </c>
      <c r="H6" s="130">
        <v>2024</v>
      </c>
      <c r="I6" s="130">
        <v>2025</v>
      </c>
      <c r="J6" s="130">
        <v>2026</v>
      </c>
      <c r="K6" s="130">
        <v>2027</v>
      </c>
      <c r="L6" s="130">
        <v>2028</v>
      </c>
      <c r="M6" s="130">
        <v>2029</v>
      </c>
      <c r="N6" s="130">
        <v>2030</v>
      </c>
      <c r="O6" s="130">
        <v>2031</v>
      </c>
      <c r="P6" s="130">
        <v>2032</v>
      </c>
      <c r="Q6" s="130">
        <v>2033</v>
      </c>
      <c r="R6" s="130">
        <v>2034</v>
      </c>
      <c r="S6" s="130">
        <v>2035</v>
      </c>
      <c r="T6" s="130">
        <v>2036</v>
      </c>
      <c r="U6" s="130">
        <v>2037</v>
      </c>
      <c r="V6" s="130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8" s="10" customFormat="1">
      <c r="A7" s="670" t="s">
        <v>126</v>
      </c>
      <c r="B7" s="671">
        <v>10.751754665075318</v>
      </c>
      <c r="C7" s="671">
        <v>10.040425644741317</v>
      </c>
      <c r="D7" s="671">
        <v>10.064359979503545</v>
      </c>
      <c r="E7" s="671">
        <v>9.648407874706237</v>
      </c>
      <c r="F7" s="671">
        <v>9.3903181333415304</v>
      </c>
      <c r="G7" s="671">
        <v>9.1828331071044094</v>
      </c>
      <c r="H7" s="671">
        <v>8.94569725346045</v>
      </c>
      <c r="I7" s="671">
        <v>8.7820605187740224</v>
      </c>
      <c r="J7" s="671">
        <v>8.4077423426221607</v>
      </c>
      <c r="K7" s="671">
        <v>8.0352277591814847</v>
      </c>
      <c r="L7" s="671">
        <v>7.6896019466503054</v>
      </c>
      <c r="M7" s="671">
        <v>7.3860208329586348</v>
      </c>
      <c r="N7" s="671">
        <v>7.1199187688979544</v>
      </c>
      <c r="O7" s="671">
        <v>6.8770085440001747</v>
      </c>
      <c r="P7" s="671">
        <v>6.6827389295838584</v>
      </c>
      <c r="Q7" s="671">
        <v>6.5490268691003077</v>
      </c>
      <c r="R7" s="671">
        <v>6.4791113470282511</v>
      </c>
      <c r="S7" s="671">
        <v>6.9142373353720137</v>
      </c>
      <c r="T7" s="671">
        <v>6.8370176961309914</v>
      </c>
      <c r="U7" s="671">
        <v>6.7834006662469255</v>
      </c>
      <c r="V7" s="671">
        <v>6.7533390686460297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8" s="10" customFormat="1">
      <c r="A8" s="670" t="s">
        <v>203</v>
      </c>
      <c r="B8" s="671">
        <v>43.313917012783598</v>
      </c>
      <c r="C8" s="671">
        <v>44.902308398350684</v>
      </c>
      <c r="D8" s="671">
        <v>45.463180429806464</v>
      </c>
      <c r="E8" s="671">
        <v>46.878258104385907</v>
      </c>
      <c r="F8" s="671">
        <v>48.147870836635917</v>
      </c>
      <c r="G8" s="671">
        <v>47.829369243999913</v>
      </c>
      <c r="H8" s="671">
        <v>47.557034158090275</v>
      </c>
      <c r="I8" s="671">
        <v>47.412530373507515</v>
      </c>
      <c r="J8" s="671">
        <v>47.188762682357961</v>
      </c>
      <c r="K8" s="671">
        <v>47.058811799539292</v>
      </c>
      <c r="L8" s="671">
        <v>47.004713512569289</v>
      </c>
      <c r="M8" s="671">
        <v>47.024296827575306</v>
      </c>
      <c r="N8" s="671">
        <v>47.077917653712888</v>
      </c>
      <c r="O8" s="671">
        <v>47.132362212992781</v>
      </c>
      <c r="P8" s="671">
        <v>47.170878246017438</v>
      </c>
      <c r="Q8" s="671">
        <v>47.17745741990548</v>
      </c>
      <c r="R8" s="671">
        <v>47.158922386577586</v>
      </c>
      <c r="S8" s="671">
        <v>47.244774931780832</v>
      </c>
      <c r="T8" s="671">
        <v>47.150082977926793</v>
      </c>
      <c r="U8" s="671">
        <v>47.025681916814897</v>
      </c>
      <c r="V8" s="671">
        <v>46.87562831052535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38" s="10" customFormat="1">
      <c r="A9" s="670" t="s">
        <v>212</v>
      </c>
      <c r="B9" s="671">
        <v>0.96190899142995934</v>
      </c>
      <c r="C9" s="671">
        <v>0.60789260172249582</v>
      </c>
      <c r="D9" s="671">
        <v>0.28989474295210582</v>
      </c>
      <c r="E9" s="671">
        <v>1.2094360697120464E-2</v>
      </c>
      <c r="F9" s="671">
        <v>0</v>
      </c>
      <c r="G9" s="671">
        <v>0</v>
      </c>
      <c r="H9" s="671">
        <v>0</v>
      </c>
      <c r="I9" s="671">
        <v>0.92299446180730316</v>
      </c>
      <c r="J9" s="671">
        <v>0</v>
      </c>
      <c r="K9" s="671">
        <v>0</v>
      </c>
      <c r="L9" s="671">
        <v>0</v>
      </c>
      <c r="M9" s="671">
        <v>0</v>
      </c>
      <c r="N9" s="671">
        <v>0</v>
      </c>
      <c r="O9" s="671">
        <v>0</v>
      </c>
      <c r="P9" s="671">
        <v>0</v>
      </c>
      <c r="Q9" s="671">
        <v>0</v>
      </c>
      <c r="R9" s="671">
        <v>0</v>
      </c>
      <c r="S9" s="671">
        <v>0</v>
      </c>
      <c r="T9" s="671">
        <v>0</v>
      </c>
      <c r="U9" s="671">
        <v>0</v>
      </c>
      <c r="V9" s="671">
        <v>0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8" s="10" customFormat="1">
      <c r="A10" s="189"/>
      <c r="B10" s="672"/>
      <c r="C10" s="672"/>
      <c r="D10" s="672"/>
      <c r="E10" s="672"/>
      <c r="F10" s="672"/>
      <c r="G10" s="672"/>
      <c r="H10" s="672"/>
      <c r="I10" s="672"/>
      <c r="J10" s="672"/>
      <c r="K10" s="672"/>
      <c r="L10" s="672"/>
      <c r="M10" s="672"/>
      <c r="N10" s="672"/>
      <c r="O10" s="672"/>
      <c r="P10" s="672"/>
      <c r="Q10" s="672"/>
      <c r="R10" s="672"/>
      <c r="S10" s="672"/>
      <c r="T10" s="672"/>
      <c r="U10" s="672"/>
      <c r="V10" s="672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8" s="10" customFormat="1">
      <c r="A11" s="189" t="s">
        <v>7</v>
      </c>
      <c r="B11" s="131">
        <v>55.027580669288874</v>
      </c>
      <c r="C11" s="131">
        <v>55.5506266448145</v>
      </c>
      <c r="D11" s="131">
        <v>55.817435152262114</v>
      </c>
      <c r="E11" s="131">
        <v>56.538760339789263</v>
      </c>
      <c r="F11" s="131">
        <v>57.538188969977448</v>
      </c>
      <c r="G11" s="131">
        <v>57.012202351104321</v>
      </c>
      <c r="H11" s="131">
        <v>56.502731411550727</v>
      </c>
      <c r="I11" s="131">
        <v>57.117585354088845</v>
      </c>
      <c r="J11" s="131">
        <v>55.596505024980118</v>
      </c>
      <c r="K11" s="131">
        <v>55.09403955872078</v>
      </c>
      <c r="L11" s="131">
        <v>54.694315459219595</v>
      </c>
      <c r="M11" s="131">
        <v>54.410317660533941</v>
      </c>
      <c r="N11" s="131">
        <v>54.197836422610841</v>
      </c>
      <c r="O11" s="131">
        <v>54.009370756992958</v>
      </c>
      <c r="P11" s="131">
        <v>53.853617175601293</v>
      </c>
      <c r="Q11" s="131">
        <v>53.726484289005789</v>
      </c>
      <c r="R11" s="131">
        <v>53.638033733605837</v>
      </c>
      <c r="S11" s="131">
        <v>54.159012267152846</v>
      </c>
      <c r="T11" s="131">
        <v>53.987100674057785</v>
      </c>
      <c r="U11" s="131">
        <v>53.809082583061823</v>
      </c>
      <c r="V11" s="131">
        <v>53.628967379171378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8" s="10" customFormat="1" ht="12">
      <c r="A12" s="13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8" s="10" customFormat="1"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8" s="10" customFormat="1" ht="12">
      <c r="T14" s="13"/>
      <c r="U14" s="16"/>
      <c r="V14" s="16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 s="17"/>
      <c r="AL14" s="17"/>
    </row>
    <row r="15" spans="1:38" s="7" customFormat="1" ht="14.25">
      <c r="B15" s="18"/>
      <c r="C15" s="18"/>
      <c r="D15" s="18"/>
      <c r="E15" s="18"/>
      <c r="T15" s="13"/>
      <c r="U15" s="16"/>
      <c r="V15" s="16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 s="17"/>
      <c r="AL15" s="17"/>
    </row>
    <row r="16" spans="1:38" s="7" customFormat="1" ht="12">
      <c r="T16" s="13"/>
      <c r="U16" s="16"/>
      <c r="V16" s="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 s="17"/>
      <c r="AL16" s="17"/>
    </row>
    <row r="17" spans="20:38" s="7" customFormat="1" ht="12">
      <c r="T17" s="13"/>
      <c r="U17" s="16"/>
      <c r="V17" s="16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 s="17"/>
      <c r="AL17" s="17"/>
    </row>
    <row r="18" spans="20:38" s="7" customFormat="1" ht="12">
      <c r="T18" s="13"/>
      <c r="U18" s="16"/>
      <c r="V18" s="16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 s="17"/>
      <c r="AL18" s="17"/>
    </row>
    <row r="19" spans="20:38" s="7" customFormat="1" ht="12">
      <c r="T19" s="13"/>
      <c r="U19" s="16"/>
      <c r="V19" s="16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 s="17"/>
      <c r="AL19" s="17"/>
    </row>
    <row r="20" spans="20:38" s="7" customFormat="1" ht="12">
      <c r="T20" s="13"/>
      <c r="U20" s="16"/>
      <c r="V20" s="16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 s="17"/>
      <c r="AL20" s="17"/>
    </row>
    <row r="21" spans="20:38" s="7" customFormat="1" ht="12">
      <c r="T21" s="13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</row>
    <row r="22" spans="20:38" s="7" customFormat="1"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</row>
    <row r="23" spans="20:38" s="7" customFormat="1"/>
    <row r="24" spans="20:38" s="7" customFormat="1"/>
    <row r="25" spans="20:38" s="7" customFormat="1"/>
    <row r="26" spans="20:38" s="7" customFormat="1"/>
    <row r="27" spans="20:38" s="7" customFormat="1"/>
    <row r="28" spans="20:38" s="7" customFormat="1"/>
    <row r="29" spans="20:38" s="7" customFormat="1"/>
    <row r="30" spans="20:38" s="7" customFormat="1"/>
    <row r="31" spans="20:38" s="7" customFormat="1"/>
    <row r="32" spans="20:38" s="7" customFormat="1"/>
    <row r="33" spans="1:22" s="7" customFormat="1"/>
    <row r="34" spans="1:22" s="7" customFormat="1"/>
    <row r="35" spans="1:22" s="7" customFormat="1"/>
    <row r="36" spans="1:22" s="7" customFormat="1"/>
    <row r="37" spans="1:22" s="7" customFormat="1"/>
    <row r="38" spans="1:22" s="7" customFormat="1"/>
    <row r="39" spans="1:22" s="7" customFormat="1"/>
    <row r="40" spans="1:22" s="7" customFormat="1"/>
    <row r="41" spans="1:22" s="7" customForma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</row>
    <row r="42" spans="1:22" s="7" customForma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</row>
    <row r="43" spans="1:2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</row>
    <row r="44" spans="1:22" ht="15">
      <c r="A44" s="78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</row>
    <row r="45" spans="1:22" ht="15">
      <c r="A45" s="787"/>
      <c r="B45" s="227"/>
      <c r="C45" s="227"/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</row>
    <row r="46" spans="1:22" ht="15">
      <c r="A46" s="787"/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</row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44"/>
  <sheetViews>
    <sheetView showGridLines="0" zoomScaleNormal="100" workbookViewId="0">
      <selection activeCell="T28" sqref="T28"/>
    </sheetView>
  </sheetViews>
  <sheetFormatPr baseColWidth="10" defaultColWidth="10.6640625" defaultRowHeight="11.25"/>
  <cols>
    <col min="1" max="1" width="18.1640625" style="7" customWidth="1"/>
    <col min="2" max="35" width="8.5" style="7" customWidth="1"/>
    <col min="36" max="36" width="8.5" style="8" customWidth="1"/>
    <col min="37" max="37" width="8.5" style="9" customWidth="1"/>
    <col min="38" max="38" width="11.83203125" style="7" customWidth="1"/>
    <col min="39" max="39" width="8" style="7" customWidth="1"/>
    <col min="40" max="40" width="10.6640625" style="7"/>
    <col min="41" max="41" width="19.83203125" style="19" customWidth="1"/>
    <col min="42" max="16384" width="10.6640625" style="19"/>
  </cols>
  <sheetData>
    <row r="1" spans="1:40" ht="12.75">
      <c r="A1" s="1" t="s">
        <v>256</v>
      </c>
    </row>
    <row r="2" spans="1:40" ht="12.75">
      <c r="A2" s="133" t="s">
        <v>224</v>
      </c>
    </row>
    <row r="3" spans="1:40" ht="12.75">
      <c r="A3" s="1" t="s">
        <v>16</v>
      </c>
    </row>
    <row r="4" spans="1:40" s="10" customFormat="1"/>
    <row r="5" spans="1:40" s="10" customFormat="1"/>
    <row r="6" spans="1:40" s="10" customFormat="1">
      <c r="A6" s="11"/>
      <c r="B6" s="130">
        <v>1980</v>
      </c>
      <c r="C6" s="130">
        <v>1981</v>
      </c>
      <c r="D6" s="130">
        <v>1982</v>
      </c>
      <c r="E6" s="130">
        <v>1983</v>
      </c>
      <c r="F6" s="130">
        <v>1984</v>
      </c>
      <c r="G6" s="130">
        <v>1985</v>
      </c>
      <c r="H6" s="130">
        <v>1986</v>
      </c>
      <c r="I6" s="130">
        <v>1987</v>
      </c>
      <c r="J6" s="130">
        <v>1988</v>
      </c>
      <c r="K6" s="130">
        <v>1989</v>
      </c>
      <c r="L6" s="130">
        <v>1990</v>
      </c>
      <c r="M6" s="130">
        <v>1991</v>
      </c>
      <c r="N6" s="130">
        <v>1992</v>
      </c>
      <c r="O6" s="130">
        <v>1993</v>
      </c>
      <c r="P6" s="130">
        <v>1994</v>
      </c>
      <c r="Q6" s="130">
        <v>1995</v>
      </c>
      <c r="R6" s="130">
        <v>1996</v>
      </c>
      <c r="S6" s="130">
        <v>1997</v>
      </c>
      <c r="T6" s="130">
        <v>1998</v>
      </c>
      <c r="U6" s="130">
        <v>1999</v>
      </c>
      <c r="V6" s="130">
        <v>2000</v>
      </c>
      <c r="W6" s="130">
        <v>2001</v>
      </c>
      <c r="X6" s="130">
        <v>2002</v>
      </c>
      <c r="Y6" s="130">
        <v>2003</v>
      </c>
      <c r="Z6" s="130">
        <v>2004</v>
      </c>
      <c r="AA6" s="130">
        <v>2005</v>
      </c>
      <c r="AB6" s="130">
        <v>2006</v>
      </c>
      <c r="AC6" s="130">
        <v>2007</v>
      </c>
      <c r="AD6" s="130">
        <v>2008</v>
      </c>
      <c r="AE6" s="130">
        <v>2009</v>
      </c>
      <c r="AF6" s="130">
        <v>2010</v>
      </c>
      <c r="AG6" s="130">
        <v>2011</v>
      </c>
      <c r="AH6" s="130">
        <v>2012</v>
      </c>
      <c r="AI6" s="130">
        <v>2013</v>
      </c>
      <c r="AJ6" s="130">
        <v>2014</v>
      </c>
      <c r="AK6" s="130">
        <v>2015</v>
      </c>
      <c r="AL6" s="130">
        <v>2016</v>
      </c>
      <c r="AM6" s="130">
        <v>2017</v>
      </c>
    </row>
    <row r="7" spans="1:40" s="10" customFormat="1">
      <c r="A7" s="189" t="s">
        <v>9</v>
      </c>
      <c r="B7" s="20">
        <v>20008.077273158469</v>
      </c>
      <c r="C7" s="20">
        <v>19020.2114779863</v>
      </c>
      <c r="D7" s="20">
        <v>18131.055218246573</v>
      </c>
      <c r="E7" s="20">
        <v>17955.168260904109</v>
      </c>
      <c r="F7" s="20">
        <v>18544.65436624044</v>
      </c>
      <c r="G7" s="20">
        <v>18626.840795356165</v>
      </c>
      <c r="H7" s="20">
        <v>19211.042793575343</v>
      </c>
      <c r="I7" s="20">
        <v>19712.969876534255</v>
      </c>
      <c r="J7" s="20">
        <v>20399.82658261749</v>
      </c>
      <c r="K7" s="20">
        <v>20598.595177643834</v>
      </c>
      <c r="L7" s="20">
        <v>20315.938604315066</v>
      </c>
      <c r="M7" s="20">
        <v>20032.984273123289</v>
      </c>
      <c r="N7" s="20">
        <v>20405.017758923495</v>
      </c>
      <c r="O7" s="20">
        <v>20620.728657191779</v>
      </c>
      <c r="P7" s="20">
        <v>21265.929921041094</v>
      </c>
      <c r="Q7" s="20">
        <v>21263.182222840536</v>
      </c>
      <c r="R7" s="20">
        <v>21918.961694672802</v>
      </c>
      <c r="S7" s="20">
        <v>22359.665774258596</v>
      </c>
      <c r="T7" s="20">
        <v>22787.921220872551</v>
      </c>
      <c r="U7" s="20">
        <v>23467.07805541436</v>
      </c>
      <c r="V7" s="20">
        <v>23709.265152581909</v>
      </c>
      <c r="W7" s="20">
        <v>23681.215308219751</v>
      </c>
      <c r="X7" s="20">
        <v>23797.207086690465</v>
      </c>
      <c r="Y7" s="20">
        <v>24175.298366044153</v>
      </c>
      <c r="Z7" s="20">
        <v>25022.832739831196</v>
      </c>
      <c r="AA7" s="20">
        <v>25109.694540304004</v>
      </c>
      <c r="AB7" s="20">
        <v>24981.834056559652</v>
      </c>
      <c r="AC7" s="20">
        <v>25089.309797496819</v>
      </c>
      <c r="AD7" s="20">
        <v>23839.875409608812</v>
      </c>
      <c r="AE7" s="20">
        <v>22940.279466272528</v>
      </c>
      <c r="AF7" s="20">
        <v>23499.18130355611</v>
      </c>
      <c r="AG7" s="20">
        <v>23305.351849735565</v>
      </c>
      <c r="AH7" s="20">
        <v>22893.855161040257</v>
      </c>
      <c r="AI7" s="20">
        <v>23364.453387558366</v>
      </c>
      <c r="AJ7" s="20">
        <v>23420.589629713828</v>
      </c>
      <c r="AK7" s="20">
        <v>23818.231016283647</v>
      </c>
      <c r="AL7" s="20">
        <v>24065.055969848825</v>
      </c>
      <c r="AM7" s="205">
        <v>24218.567380289212</v>
      </c>
      <c r="AN7" s="135"/>
    </row>
    <row r="8" spans="1:40" s="10" customFormat="1">
      <c r="A8" s="189" t="s">
        <v>10</v>
      </c>
      <c r="B8" s="20">
        <v>3537.6608001510867</v>
      </c>
      <c r="C8" s="20">
        <v>3514.7874502273689</v>
      </c>
      <c r="D8" s="20">
        <v>3437.4626181681028</v>
      </c>
      <c r="E8" s="20">
        <v>3342.1151442321443</v>
      </c>
      <c r="F8" s="20">
        <v>3337.945663312436</v>
      </c>
      <c r="G8" s="20">
        <v>3322.5681206294953</v>
      </c>
      <c r="H8" s="20">
        <v>3573.7786128983794</v>
      </c>
      <c r="I8" s="20">
        <v>3683.5123331797431</v>
      </c>
      <c r="J8" s="20">
        <v>3725.2920515012916</v>
      </c>
      <c r="K8" s="20">
        <v>3768.245418982689</v>
      </c>
      <c r="L8" s="20">
        <v>3735.1090203183853</v>
      </c>
      <c r="M8" s="20">
        <v>3775.6382704296716</v>
      </c>
      <c r="N8" s="20">
        <v>3989.1164818653078</v>
      </c>
      <c r="O8" s="20">
        <v>4074.5269581740081</v>
      </c>
      <c r="P8" s="20">
        <v>4312.0756237590813</v>
      </c>
      <c r="Q8" s="20">
        <v>4462.3611762197997</v>
      </c>
      <c r="R8" s="20">
        <v>4556.471185108986</v>
      </c>
      <c r="S8" s="20">
        <v>4817.3936114141034</v>
      </c>
      <c r="T8" s="20">
        <v>5005.5614769606518</v>
      </c>
      <c r="U8" s="20">
        <v>5078.265916252878</v>
      </c>
      <c r="V8" s="20">
        <v>4996.7624822965554</v>
      </c>
      <c r="W8" s="20">
        <v>5099.0479582076769</v>
      </c>
      <c r="X8" s="20">
        <v>5103.3310541932433</v>
      </c>
      <c r="Y8" s="20">
        <v>4999.7565844511655</v>
      </c>
      <c r="Z8" s="20">
        <v>5194.8870948725726</v>
      </c>
      <c r="AA8" s="20">
        <v>5373.0165015519169</v>
      </c>
      <c r="AB8" s="20">
        <v>5553.570009484848</v>
      </c>
      <c r="AC8" s="20">
        <v>5831.395380666745</v>
      </c>
      <c r="AD8" s="20">
        <v>6099.6205120329842</v>
      </c>
      <c r="AE8" s="20">
        <v>6093.8149556165472</v>
      </c>
      <c r="AF8" s="20">
        <v>6424.3937472753378</v>
      </c>
      <c r="AG8" s="20">
        <v>6665.6958504652748</v>
      </c>
      <c r="AH8" s="20">
        <v>6825.7022912793891</v>
      </c>
      <c r="AI8" s="20">
        <v>7073.337397036742</v>
      </c>
      <c r="AJ8" s="20">
        <v>7170.8435309494826</v>
      </c>
      <c r="AK8" s="20">
        <v>7021.2869735006916</v>
      </c>
      <c r="AL8" s="20">
        <v>6810.7957978215436</v>
      </c>
      <c r="AM8" s="205">
        <v>6794.1139629156705</v>
      </c>
      <c r="AN8" s="135"/>
    </row>
    <row r="9" spans="1:40" s="10" customFormat="1">
      <c r="A9" s="189" t="s">
        <v>11</v>
      </c>
      <c r="B9" s="20">
        <v>23983.232617337242</v>
      </c>
      <c r="C9" s="20">
        <v>23104.022168937343</v>
      </c>
      <c r="D9" s="20">
        <v>22401.106851395496</v>
      </c>
      <c r="E9" s="20">
        <v>22045.026639197014</v>
      </c>
      <c r="F9" s="20">
        <v>22098.245294442262</v>
      </c>
      <c r="G9" s="20">
        <v>22147.319239119006</v>
      </c>
      <c r="H9" s="20">
        <v>22725.460916728665</v>
      </c>
      <c r="I9" s="20">
        <v>22875.270732553854</v>
      </c>
      <c r="J9" s="20">
        <v>22954.481364112911</v>
      </c>
      <c r="K9" s="20">
        <v>22979.155225362436</v>
      </c>
      <c r="L9" s="20">
        <v>23142.917314297465</v>
      </c>
      <c r="M9" s="20">
        <v>22792.263732694915</v>
      </c>
      <c r="N9" s="20">
        <v>22115.627880300552</v>
      </c>
      <c r="O9" s="20">
        <v>20589.446953753424</v>
      </c>
      <c r="P9" s="20">
        <v>19891.463418562747</v>
      </c>
      <c r="Q9" s="20">
        <v>19696.146139973291</v>
      </c>
      <c r="R9" s="20">
        <v>19442.300789843532</v>
      </c>
      <c r="S9" s="20">
        <v>19595.618933242102</v>
      </c>
      <c r="T9" s="20">
        <v>19754.861035527509</v>
      </c>
      <c r="U9" s="20">
        <v>19659.885622208243</v>
      </c>
      <c r="V9" s="20">
        <v>19442.896032834025</v>
      </c>
      <c r="W9" s="20">
        <v>19769.036180663617</v>
      </c>
      <c r="X9" s="20">
        <v>19660.626340656603</v>
      </c>
      <c r="Y9" s="20">
        <v>19948.226794984032</v>
      </c>
      <c r="Z9" s="20">
        <v>20063.928600102896</v>
      </c>
      <c r="AA9" s="20">
        <v>20229.235297597919</v>
      </c>
      <c r="AB9" s="20">
        <v>20452.113320972479</v>
      </c>
      <c r="AC9" s="20">
        <v>20202.222140947797</v>
      </c>
      <c r="AD9" s="20">
        <v>20110.293405260483</v>
      </c>
      <c r="AE9" s="20">
        <v>19299.77887763135</v>
      </c>
      <c r="AF9" s="20">
        <v>19244.311213950023</v>
      </c>
      <c r="AG9" s="20">
        <v>19063.822816873719</v>
      </c>
      <c r="AH9" s="20">
        <v>18594.156708249899</v>
      </c>
      <c r="AI9" s="20">
        <v>18370.272769162977</v>
      </c>
      <c r="AJ9" s="20">
        <v>18287.106262618181</v>
      </c>
      <c r="AK9" s="20">
        <v>18450.023941308533</v>
      </c>
      <c r="AL9" s="20">
        <v>18793.261347545198</v>
      </c>
      <c r="AM9" s="205">
        <v>19262</v>
      </c>
      <c r="AN9" s="135"/>
    </row>
    <row r="10" spans="1:40" s="10" customFormat="1">
      <c r="A10" s="189" t="s">
        <v>12</v>
      </c>
      <c r="B10" s="20">
        <v>1994.1245803324091</v>
      </c>
      <c r="C10" s="20">
        <v>2175.3176644127479</v>
      </c>
      <c r="D10" s="20">
        <v>2382.9995226328338</v>
      </c>
      <c r="E10" s="20">
        <v>2634.7472887486078</v>
      </c>
      <c r="F10" s="20">
        <v>2865.2354200698032</v>
      </c>
      <c r="G10" s="20">
        <v>3044.1811264939179</v>
      </c>
      <c r="H10" s="20">
        <v>3048.3310680517561</v>
      </c>
      <c r="I10" s="20">
        <v>3214.1992353904661</v>
      </c>
      <c r="J10" s="20">
        <v>3357.876732897822</v>
      </c>
      <c r="K10" s="20">
        <v>3491.5336921547078</v>
      </c>
      <c r="L10" s="20">
        <v>3598.9303240689123</v>
      </c>
      <c r="M10" s="20">
        <v>3783.9612607103895</v>
      </c>
      <c r="N10" s="20">
        <v>3934.9225718469943</v>
      </c>
      <c r="O10" s="20">
        <v>4105.8317733707891</v>
      </c>
      <c r="P10" s="20">
        <v>4513.0074291929277</v>
      </c>
      <c r="Q10" s="20">
        <v>4524.6598159540172</v>
      </c>
      <c r="R10" s="20">
        <v>4577.3698675541482</v>
      </c>
      <c r="S10" s="20">
        <v>4699.024682143975</v>
      </c>
      <c r="T10" s="20">
        <v>4886.6655507415762</v>
      </c>
      <c r="U10" s="20">
        <v>5011.3296421261875</v>
      </c>
      <c r="V10" s="20">
        <v>5161.2652226093378</v>
      </c>
      <c r="W10" s="20">
        <v>5400.6007814289951</v>
      </c>
      <c r="X10" s="20">
        <v>5538.1961090999248</v>
      </c>
      <c r="Y10" s="20">
        <v>5746.4700090392689</v>
      </c>
      <c r="Z10" s="20">
        <v>6049.9444084070101</v>
      </c>
      <c r="AA10" s="20">
        <v>6509.7234585920505</v>
      </c>
      <c r="AB10" s="20">
        <v>6725.614827616072</v>
      </c>
      <c r="AC10" s="20">
        <v>6949.3768093482404</v>
      </c>
      <c r="AD10" s="20">
        <v>7418.3103338599776</v>
      </c>
      <c r="AE10" s="20">
        <v>7778.5483250285179</v>
      </c>
      <c r="AF10" s="20">
        <v>8101.7019365340939</v>
      </c>
      <c r="AG10" s="20">
        <v>8381.7260826964812</v>
      </c>
      <c r="AH10" s="20">
        <v>8759.9803048789508</v>
      </c>
      <c r="AI10" s="20">
        <v>8949.7273044689318</v>
      </c>
      <c r="AJ10" s="20">
        <v>9180.2498994538237</v>
      </c>
      <c r="AK10" s="20">
        <v>9029.4998906392848</v>
      </c>
      <c r="AL10" s="20">
        <v>9160.6481555818991</v>
      </c>
      <c r="AM10" s="205">
        <v>9290.0488650282696</v>
      </c>
      <c r="AN10" s="135"/>
    </row>
    <row r="11" spans="1:40" s="10" customFormat="1">
      <c r="A11" s="189" t="s">
        <v>13</v>
      </c>
      <c r="B11" s="20">
        <v>1422.4623798549233</v>
      </c>
      <c r="C11" s="20">
        <v>1509.8543686295436</v>
      </c>
      <c r="D11" s="20">
        <v>1588.9038082445636</v>
      </c>
      <c r="E11" s="20">
        <v>1643.0113037875165</v>
      </c>
      <c r="F11" s="20">
        <v>1677.4093766034812</v>
      </c>
      <c r="G11" s="20">
        <v>1722.5990438526392</v>
      </c>
      <c r="H11" s="20">
        <v>1698.1710929046737</v>
      </c>
      <c r="I11" s="20">
        <v>1786.4117478325691</v>
      </c>
      <c r="J11" s="20">
        <v>1872.095708228986</v>
      </c>
      <c r="K11" s="20">
        <v>1941.9778156034574</v>
      </c>
      <c r="L11" s="20">
        <v>1984.6898469509338</v>
      </c>
      <c r="M11" s="20">
        <v>1987.5818914399597</v>
      </c>
      <c r="N11" s="20">
        <v>2021.1574518498883</v>
      </c>
      <c r="O11" s="20">
        <v>2057.5208101060266</v>
      </c>
      <c r="P11" s="20">
        <v>2108.8276250001072</v>
      </c>
      <c r="Q11" s="20">
        <v>2185.2563439595397</v>
      </c>
      <c r="R11" s="20">
        <v>2232.3075472270402</v>
      </c>
      <c r="S11" s="20">
        <v>2307.4254681171101</v>
      </c>
      <c r="T11" s="20">
        <v>2368.7751985505802</v>
      </c>
      <c r="U11" s="20">
        <v>2453.6203422658696</v>
      </c>
      <c r="V11" s="20">
        <v>2464.7441559861604</v>
      </c>
      <c r="W11" s="20">
        <v>2510.2907314007934</v>
      </c>
      <c r="X11" s="20">
        <v>2558.6274593661792</v>
      </c>
      <c r="Y11" s="20">
        <v>2633.4585675917265</v>
      </c>
      <c r="Z11" s="20">
        <v>2752.1251032067539</v>
      </c>
      <c r="AA11" s="20">
        <v>2900.445138622897</v>
      </c>
      <c r="AB11" s="20">
        <v>2912.0840991925952</v>
      </c>
      <c r="AC11" s="20">
        <v>3041.7565108457993</v>
      </c>
      <c r="AD11" s="20">
        <v>3202.7727552094493</v>
      </c>
      <c r="AE11" s="20">
        <v>3316.074263287202</v>
      </c>
      <c r="AF11" s="20">
        <v>3483.009102351059</v>
      </c>
      <c r="AG11" s="20">
        <v>3392.9835843400328</v>
      </c>
      <c r="AH11" s="20">
        <v>3570.7839745890492</v>
      </c>
      <c r="AI11" s="20">
        <v>3720.0361178325452</v>
      </c>
      <c r="AJ11" s="20">
        <v>3771.2589532541419</v>
      </c>
      <c r="AK11" s="20">
        <v>3877.2150154962474</v>
      </c>
      <c r="AL11" s="20">
        <v>3950.2408877097282</v>
      </c>
      <c r="AM11" s="205">
        <v>4047.140280202847</v>
      </c>
      <c r="AN11" s="135"/>
    </row>
    <row r="12" spans="1:40" s="10" customFormat="1">
      <c r="A12" s="189" t="s">
        <v>14</v>
      </c>
      <c r="B12" s="20">
        <v>10490.164839409226</v>
      </c>
      <c r="C12" s="20">
        <v>10226.196075602229</v>
      </c>
      <c r="D12" s="20">
        <v>9983.6549321418715</v>
      </c>
      <c r="E12" s="20">
        <v>10150.916164171233</v>
      </c>
      <c r="F12" s="20">
        <v>10507.333277758848</v>
      </c>
      <c r="G12" s="20">
        <v>10557.915212403976</v>
      </c>
      <c r="H12" s="20">
        <v>10982.292502742803</v>
      </c>
      <c r="I12" s="20">
        <v>11318.316572158057</v>
      </c>
      <c r="J12" s="20">
        <v>12256.289784648885</v>
      </c>
      <c r="K12" s="20">
        <v>13060.918843605259</v>
      </c>
      <c r="L12" s="20">
        <v>13872.201029331734</v>
      </c>
      <c r="M12" s="20">
        <v>14470.424016741057</v>
      </c>
      <c r="N12" s="20">
        <v>15417.643616053769</v>
      </c>
      <c r="O12" s="20">
        <v>16161.43905475985</v>
      </c>
      <c r="P12" s="20">
        <v>17115.224907384145</v>
      </c>
      <c r="Q12" s="20">
        <v>18200.175672050835</v>
      </c>
      <c r="R12" s="20">
        <v>19064.697457297851</v>
      </c>
      <c r="S12" s="20">
        <v>20077.273064432517</v>
      </c>
      <c r="T12" s="20">
        <v>19680.388217303742</v>
      </c>
      <c r="U12" s="20">
        <v>20594.140540202854</v>
      </c>
      <c r="V12" s="20">
        <v>21171.443799232038</v>
      </c>
      <c r="W12" s="20">
        <v>21403.715828156892</v>
      </c>
      <c r="X12" s="20">
        <v>22118.67698021268</v>
      </c>
      <c r="Y12" s="20">
        <v>23046.237692953531</v>
      </c>
      <c r="Z12" s="20">
        <v>24266.406337058244</v>
      </c>
      <c r="AA12" s="20">
        <v>24556.024272345923</v>
      </c>
      <c r="AB12" s="20">
        <v>25151.901522189994</v>
      </c>
      <c r="AC12" s="20">
        <v>26047.359761803367</v>
      </c>
      <c r="AD12" s="20">
        <v>25906.746509259669</v>
      </c>
      <c r="AE12" s="20">
        <v>26262.132305485058</v>
      </c>
      <c r="AF12" s="20">
        <v>27969.122281683794</v>
      </c>
      <c r="AG12" s="20">
        <v>28919.907379652337</v>
      </c>
      <c r="AH12" s="20">
        <v>30030.903560207789</v>
      </c>
      <c r="AI12" s="20">
        <v>30635.804611567935</v>
      </c>
      <c r="AJ12" s="20">
        <v>31194.665672809107</v>
      </c>
      <c r="AK12" s="20">
        <v>32521.028229196792</v>
      </c>
      <c r="AL12" s="20">
        <v>33562.408502135579</v>
      </c>
      <c r="AM12" s="205">
        <v>34573.683751943587</v>
      </c>
      <c r="AN12" s="135"/>
    </row>
    <row r="13" spans="1:40" s="10" customFormat="1">
      <c r="A13" s="189" t="s">
        <v>7</v>
      </c>
      <c r="B13" s="206">
        <v>61435.722490243352</v>
      </c>
      <c r="C13" s="206">
        <v>59550.389205795531</v>
      </c>
      <c r="D13" s="206">
        <v>57925.182950829432</v>
      </c>
      <c r="E13" s="206">
        <v>57770.984801040628</v>
      </c>
      <c r="F13" s="206">
        <v>59030.823398427267</v>
      </c>
      <c r="G13" s="206">
        <v>59421.423537855197</v>
      </c>
      <c r="H13" s="206">
        <v>61239.076986901622</v>
      </c>
      <c r="I13" s="206">
        <v>62590.680497648944</v>
      </c>
      <c r="J13" s="206">
        <v>64565.862224007382</v>
      </c>
      <c r="K13" s="206">
        <v>65840.426173352389</v>
      </c>
      <c r="L13" s="206">
        <v>66649.7861392825</v>
      </c>
      <c r="M13" s="206">
        <v>66842.853445139277</v>
      </c>
      <c r="N13" s="206">
        <v>67883.485760840005</v>
      </c>
      <c r="O13" s="206">
        <v>67609.494207355878</v>
      </c>
      <c r="P13" s="206">
        <v>69206.528924940096</v>
      </c>
      <c r="Q13" s="206">
        <v>70331.781370998011</v>
      </c>
      <c r="R13" s="206">
        <v>71792.108541704365</v>
      </c>
      <c r="S13" s="206">
        <v>73856.401533608398</v>
      </c>
      <c r="T13" s="206">
        <v>74484.172699956616</v>
      </c>
      <c r="U13" s="206">
        <v>76264.320118470408</v>
      </c>
      <c r="V13" s="206">
        <v>76946.376845540013</v>
      </c>
      <c r="W13" s="206">
        <v>77863.906788077729</v>
      </c>
      <c r="X13" s="206">
        <v>78776.665030219097</v>
      </c>
      <c r="Y13" s="206">
        <v>80549.448015063885</v>
      </c>
      <c r="Z13" s="206">
        <v>83350.124283478683</v>
      </c>
      <c r="AA13" s="206">
        <v>84678.139209014713</v>
      </c>
      <c r="AB13" s="206">
        <v>85777.117836015648</v>
      </c>
      <c r="AC13" s="206">
        <v>87161.420401108771</v>
      </c>
      <c r="AD13" s="206">
        <v>86577.618925231363</v>
      </c>
      <c r="AE13" s="206">
        <v>85690.628193321201</v>
      </c>
      <c r="AF13" s="206">
        <v>88721.719585350424</v>
      </c>
      <c r="AG13" s="206">
        <v>89729.487563763425</v>
      </c>
      <c r="AH13" s="206">
        <v>90675.382000245343</v>
      </c>
      <c r="AI13" s="206">
        <v>92113.631587627504</v>
      </c>
      <c r="AJ13" s="206">
        <v>93024.713948798555</v>
      </c>
      <c r="AK13" s="206">
        <v>94717.285066425189</v>
      </c>
      <c r="AL13" s="206">
        <v>96342.410660642781</v>
      </c>
      <c r="AM13" s="206">
        <v>98185.554240379584</v>
      </c>
      <c r="AN13" s="135"/>
    </row>
    <row r="14" spans="1:40" s="10" customFormat="1">
      <c r="A14" s="189" t="s">
        <v>15</v>
      </c>
      <c r="B14" s="191"/>
      <c r="C14" s="191">
        <v>-3.0687899613245917E-2</v>
      </c>
      <c r="D14" s="191">
        <v>-2.7291278472583502E-2</v>
      </c>
      <c r="E14" s="191">
        <v>-2.6620226632637634E-3</v>
      </c>
      <c r="F14" s="191">
        <v>2.180746272069678E-2</v>
      </c>
      <c r="G14" s="191">
        <v>6.6168844840870378E-3</v>
      </c>
      <c r="H14" s="191">
        <v>3.0589193944309701E-2</v>
      </c>
      <c r="I14" s="191">
        <v>2.2070932111475372E-2</v>
      </c>
      <c r="J14" s="191">
        <v>3.1557121773626129E-2</v>
      </c>
      <c r="K14" s="191">
        <v>1.9740523946276456E-2</v>
      </c>
      <c r="L14" s="191">
        <v>1.2292751018942782E-2</v>
      </c>
      <c r="M14" s="191">
        <v>2.8967430661115401E-3</v>
      </c>
      <c r="N14" s="191">
        <v>1.5568340698603134E-2</v>
      </c>
      <c r="O14" s="191">
        <v>-4.0362033624705695E-3</v>
      </c>
      <c r="P14" s="191">
        <v>2.3621456369517624E-2</v>
      </c>
      <c r="Q14" s="191">
        <v>1.6259339451604848E-2</v>
      </c>
      <c r="R14" s="191">
        <v>2.0763403716495876E-2</v>
      </c>
      <c r="S14" s="191">
        <v>2.8753759066776574E-2</v>
      </c>
      <c r="T14" s="191">
        <v>8.499888341602313E-3</v>
      </c>
      <c r="U14" s="191">
        <v>2.3899673635159102E-2</v>
      </c>
      <c r="V14" s="191">
        <v>8.9433266566867342E-3</v>
      </c>
      <c r="W14" s="191">
        <v>1.1924277401384797E-2</v>
      </c>
      <c r="X14" s="191">
        <v>1.1722481953360342E-2</v>
      </c>
      <c r="Y14" s="191">
        <v>2.2503910062259491E-2</v>
      </c>
      <c r="Z14" s="191">
        <v>3.4769651902406995E-2</v>
      </c>
      <c r="AA14" s="191">
        <v>1.5932968750224985E-2</v>
      </c>
      <c r="AB14" s="191">
        <v>1.2978303931411084E-2</v>
      </c>
      <c r="AC14" s="191">
        <v>1.6138366501653234E-2</v>
      </c>
      <c r="AD14" s="191">
        <v>-6.6979343979344241E-3</v>
      </c>
      <c r="AE14" s="191">
        <v>-1.024503495154061E-2</v>
      </c>
      <c r="AF14" s="191">
        <v>3.5372495871905274E-2</v>
      </c>
      <c r="AG14" s="191">
        <v>1.1358751646416421E-2</v>
      </c>
      <c r="AH14" s="191">
        <v>1.0541623073571538E-2</v>
      </c>
      <c r="AI14" s="191">
        <v>1.5861522230788738E-2</v>
      </c>
      <c r="AJ14" s="191">
        <v>9.8908526943086716E-3</v>
      </c>
      <c r="AK14" s="191">
        <v>1.8194854311062381E-2</v>
      </c>
      <c r="AL14" s="191">
        <v>1.7157645440089242E-2</v>
      </c>
      <c r="AM14" s="191">
        <v>1.9131175637997044E-2</v>
      </c>
    </row>
    <row r="15" spans="1:40" s="10" customFormat="1"/>
    <row r="16" spans="1:40" s="10" customFormat="1">
      <c r="U16" s="189" t="s">
        <v>9</v>
      </c>
      <c r="V16" s="16">
        <v>1.0320291967992556E-2</v>
      </c>
      <c r="W16" s="16">
        <v>-1.1830752316296378E-3</v>
      </c>
      <c r="X16" s="16">
        <v>4.8980500772886071E-3</v>
      </c>
      <c r="Y16" s="16">
        <v>1.5888052659975838E-2</v>
      </c>
      <c r="Z16" s="16">
        <v>3.5057866130722148E-2</v>
      </c>
      <c r="AA16" s="16">
        <v>3.4713016458181034E-3</v>
      </c>
      <c r="AB16" s="16">
        <v>-5.0920764304448474E-3</v>
      </c>
      <c r="AC16" s="16">
        <v>4.3021557462048499E-3</v>
      </c>
      <c r="AD16" s="16">
        <v>-4.9799472284114521E-2</v>
      </c>
      <c r="AE16" s="16">
        <v>-3.7734926373553801E-2</v>
      </c>
      <c r="AF16" s="16">
        <v>2.4363340390220367E-2</v>
      </c>
      <c r="AG16" s="16">
        <v>-8.2483492219029841E-3</v>
      </c>
      <c r="AH16" s="16">
        <v>-1.7656746456714667E-2</v>
      </c>
      <c r="AI16" s="16">
        <v>2.055565666891046E-2</v>
      </c>
      <c r="AJ16" s="16">
        <v>2.4026345159589013E-3</v>
      </c>
      <c r="AK16" s="16">
        <v>1.6978282479503948E-2</v>
      </c>
      <c r="AL16" s="16">
        <v>1.0362858324635127E-2</v>
      </c>
      <c r="AM16" s="17">
        <v>-3.5969675128451968E-3</v>
      </c>
      <c r="AN16" s="17"/>
    </row>
    <row r="17" spans="2:40" s="7" customFormat="1" ht="14.25">
      <c r="B17" s="18" t="s">
        <v>247</v>
      </c>
      <c r="C17" s="18"/>
      <c r="D17" s="18"/>
      <c r="E17" s="18"/>
      <c r="F17" s="18"/>
      <c r="U17" s="189" t="s">
        <v>10</v>
      </c>
      <c r="V17" s="16">
        <v>-1.6049461627338668E-2</v>
      </c>
      <c r="W17" s="16">
        <v>2.0470349806202881E-2</v>
      </c>
      <c r="X17" s="16">
        <v>8.3997954533310271E-4</v>
      </c>
      <c r="Y17" s="16">
        <v>-2.0295463618213438E-2</v>
      </c>
      <c r="Z17" s="16">
        <v>3.9028002088790981E-2</v>
      </c>
      <c r="AA17" s="16">
        <v>3.428937018769096E-2</v>
      </c>
      <c r="AB17" s="16">
        <v>3.3603750868954396E-2</v>
      </c>
      <c r="AC17" s="16">
        <v>5.0026446179197048E-2</v>
      </c>
      <c r="AD17" s="16">
        <v>4.5996732146735608E-2</v>
      </c>
      <c r="AE17" s="16">
        <v>-9.5178977200038872E-4</v>
      </c>
      <c r="AF17" s="16">
        <v>5.4248249096258361E-2</v>
      </c>
      <c r="AG17" s="16">
        <v>3.756029170725661E-2</v>
      </c>
      <c r="AH17" s="16">
        <v>2.4004461710167124E-2</v>
      </c>
      <c r="AI17" s="16">
        <v>3.6279798794291773E-2</v>
      </c>
      <c r="AJ17" s="16">
        <v>1.3785025150021779E-2</v>
      </c>
      <c r="AK17" s="16">
        <v>-2.085620147801337E-2</v>
      </c>
      <c r="AL17" s="16">
        <v>-2.997900192280567E-2</v>
      </c>
      <c r="AM17" s="17">
        <v>2.2156160225460297E-2</v>
      </c>
      <c r="AN17" s="17"/>
    </row>
    <row r="18" spans="2:40" s="7" customFormat="1">
      <c r="U18" s="189" t="s">
        <v>11</v>
      </c>
      <c r="V18" s="16">
        <v>-1.1037174556554952E-2</v>
      </c>
      <c r="W18" s="16">
        <v>1.6774257666081427E-2</v>
      </c>
      <c r="X18" s="16">
        <v>-5.4838202032859718E-3</v>
      </c>
      <c r="Y18" s="16">
        <v>1.4628244764140375E-2</v>
      </c>
      <c r="Z18" s="16">
        <v>5.8001047565769959E-3</v>
      </c>
      <c r="AA18" s="16">
        <v>8.2389994895704088E-3</v>
      </c>
      <c r="AB18" s="16">
        <v>1.1017619801032552E-2</v>
      </c>
      <c r="AC18" s="16">
        <v>-1.2218354949580346E-2</v>
      </c>
      <c r="AD18" s="16">
        <v>-4.5504269305595146E-3</v>
      </c>
      <c r="AE18" s="16">
        <v>-4.0303466055702453E-2</v>
      </c>
      <c r="AF18" s="16">
        <v>-2.8740051392824872E-3</v>
      </c>
      <c r="AG18" s="16">
        <v>-9.378792260721136E-3</v>
      </c>
      <c r="AH18" s="16">
        <v>-2.4636512473673933E-2</v>
      </c>
      <c r="AI18" s="16">
        <v>-1.204055352440847E-2</v>
      </c>
      <c r="AJ18" s="16">
        <v>-4.5272330786727544E-3</v>
      </c>
      <c r="AK18" s="16">
        <v>8.9088823759602143E-3</v>
      </c>
      <c r="AL18" s="16">
        <v>1.8603629313898917E-2</v>
      </c>
      <c r="AM18" s="17">
        <v>-6.5453829928826734E-3</v>
      </c>
      <c r="AN18" s="17"/>
    </row>
    <row r="19" spans="2:40" s="7" customFormat="1">
      <c r="U19" s="189" t="s">
        <v>12</v>
      </c>
      <c r="V19" s="16">
        <v>2.9919321056584236E-2</v>
      </c>
      <c r="W19" s="16">
        <v>4.6371490031403173E-2</v>
      </c>
      <c r="X19" s="16">
        <v>2.5477781683859613E-2</v>
      </c>
      <c r="Y19" s="16">
        <v>3.7606812008178059E-2</v>
      </c>
      <c r="Z19" s="16">
        <v>5.2810577431078976E-2</v>
      </c>
      <c r="AA19" s="16">
        <v>7.5997235535938401E-2</v>
      </c>
      <c r="AB19" s="16">
        <v>3.316444552480502E-2</v>
      </c>
      <c r="AC19" s="16">
        <v>3.3270115441844661E-2</v>
      </c>
      <c r="AD19" s="16">
        <v>6.7478500213275616E-2</v>
      </c>
      <c r="AE19" s="16">
        <v>4.8560652622508638E-2</v>
      </c>
      <c r="AF19" s="16">
        <v>4.1544205679842072E-2</v>
      </c>
      <c r="AG19" s="16">
        <v>3.4563619885796593E-2</v>
      </c>
      <c r="AH19" s="16">
        <v>4.5128439947870636E-2</v>
      </c>
      <c r="AI19" s="16">
        <v>2.166066509125586E-2</v>
      </c>
      <c r="AJ19" s="16">
        <v>2.5757499322888178E-2</v>
      </c>
      <c r="AK19" s="16">
        <v>-1.6421122569169722E-2</v>
      </c>
      <c r="AL19" s="16">
        <v>1.4524421787586839E-2</v>
      </c>
      <c r="AM19" s="17">
        <v>3.1748312995318578E-2</v>
      </c>
      <c r="AN19" s="17"/>
    </row>
    <row r="20" spans="2:40" s="7" customFormat="1">
      <c r="U20" s="189" t="s">
        <v>13</v>
      </c>
      <c r="V20" s="16">
        <v>4.5336328235761059E-3</v>
      </c>
      <c r="W20" s="16">
        <v>1.8479230513241518E-2</v>
      </c>
      <c r="X20" s="16">
        <v>1.9255430202067769E-2</v>
      </c>
      <c r="Y20" s="16">
        <v>2.9246582167176571E-2</v>
      </c>
      <c r="Z20" s="16">
        <v>4.5061098388020859E-2</v>
      </c>
      <c r="AA20" s="16">
        <v>5.3892911787811526E-2</v>
      </c>
      <c r="AB20" s="16">
        <v>4.0128187272745475E-3</v>
      </c>
      <c r="AC20" s="16">
        <v>4.4529075135280927E-2</v>
      </c>
      <c r="AD20" s="16">
        <v>5.2935283869542049E-2</v>
      </c>
      <c r="AE20" s="16">
        <v>3.5376068406184347E-2</v>
      </c>
      <c r="AF20" s="16">
        <v>5.0341103910735541E-2</v>
      </c>
      <c r="AG20" s="16">
        <v>-2.5847052179754026E-2</v>
      </c>
      <c r="AH20" s="16">
        <v>5.2402372669775321E-2</v>
      </c>
      <c r="AI20" s="16">
        <v>4.1798144134628901E-2</v>
      </c>
      <c r="AJ20" s="16">
        <v>1.3769445725554164E-2</v>
      </c>
      <c r="AK20" s="16">
        <v>2.8095674032322382E-2</v>
      </c>
      <c r="AL20" s="16">
        <v>1.8834620190423923E-2</v>
      </c>
      <c r="AM20" s="17">
        <v>2.8749777692906188E-2</v>
      </c>
      <c r="AN20" s="17"/>
    </row>
    <row r="21" spans="2:40" s="7" customFormat="1">
      <c r="U21" s="189" t="s">
        <v>14</v>
      </c>
      <c r="V21" s="16">
        <v>2.8032403581115695E-2</v>
      </c>
      <c r="W21" s="16">
        <v>1.0971005620943108E-2</v>
      </c>
      <c r="X21" s="16">
        <v>3.3403599533649464E-2</v>
      </c>
      <c r="Y21" s="16">
        <v>4.1935632658799848E-2</v>
      </c>
      <c r="Z21" s="16">
        <v>5.2944374711443087E-2</v>
      </c>
      <c r="AA21" s="16">
        <v>1.1934933061983344E-2</v>
      </c>
      <c r="AB21" s="16">
        <v>2.4266031147196943E-2</v>
      </c>
      <c r="AC21" s="16">
        <v>3.5602009606445328E-2</v>
      </c>
      <c r="AD21" s="16">
        <v>-5.3983687340894981E-3</v>
      </c>
      <c r="AE21" s="16">
        <v>1.3717886037845961E-2</v>
      </c>
      <c r="AF21" s="16">
        <v>6.4998148525899246E-2</v>
      </c>
      <c r="AG21" s="16">
        <v>3.3994098505950809E-2</v>
      </c>
      <c r="AH21" s="16">
        <v>3.8416311849502449E-2</v>
      </c>
      <c r="AI21" s="16">
        <v>2.0142619090611324E-2</v>
      </c>
      <c r="AJ21" s="16">
        <v>1.824208857338605E-2</v>
      </c>
      <c r="AK21" s="16">
        <v>4.2518889937769533E-2</v>
      </c>
      <c r="AL21" s="16">
        <v>3.2021751145120847E-2</v>
      </c>
      <c r="AM21" s="17">
        <v>2.8956496880512637E-2</v>
      </c>
      <c r="AN21" s="17"/>
    </row>
    <row r="22" spans="2:40" s="7" customFormat="1">
      <c r="U22" s="189" t="s">
        <v>7</v>
      </c>
      <c r="V22" s="16">
        <v>8.9433266566867342E-3</v>
      </c>
      <c r="W22" s="16">
        <v>1.1924277401384797E-2</v>
      </c>
      <c r="X22" s="16">
        <v>1.1722481953360342E-2</v>
      </c>
      <c r="Y22" s="16">
        <v>2.2503910062259491E-2</v>
      </c>
      <c r="Z22" s="16">
        <v>3.4769651902406995E-2</v>
      </c>
      <c r="AA22" s="16">
        <v>1.5932968750224985E-2</v>
      </c>
      <c r="AB22" s="16">
        <v>1.2978303931411084E-2</v>
      </c>
      <c r="AC22" s="16">
        <v>1.6138366501653234E-2</v>
      </c>
      <c r="AD22" s="16">
        <v>-6.6979343979344241E-3</v>
      </c>
      <c r="AE22" s="16">
        <v>-1.024503495154061E-2</v>
      </c>
      <c r="AF22" s="16">
        <v>3.5372495871905274E-2</v>
      </c>
      <c r="AG22" s="16">
        <v>1.1358751646416421E-2</v>
      </c>
      <c r="AH22" s="16">
        <v>1.0541623073571538E-2</v>
      </c>
      <c r="AI22" s="16">
        <v>1.5861522230788738E-2</v>
      </c>
      <c r="AJ22" s="16">
        <v>9.8908526943086716E-3</v>
      </c>
      <c r="AK22" s="16">
        <v>1.8194854311062381E-2</v>
      </c>
      <c r="AL22" s="16">
        <v>1.7157645440089242E-2</v>
      </c>
      <c r="AM22" s="17">
        <v>1.1868313304702867E-2</v>
      </c>
      <c r="AN22" s="17"/>
    </row>
    <row r="23" spans="2:40" s="7" customFormat="1" ht="12">
      <c r="U23" s="13"/>
      <c r="AK23" s="16"/>
    </row>
    <row r="24" spans="2:40" s="7" customFormat="1">
      <c r="AL24" s="136"/>
    </row>
    <row r="25" spans="2:40" s="7" customFormat="1"/>
    <row r="26" spans="2:40" s="7" customFormat="1"/>
    <row r="27" spans="2:40" s="7" customFormat="1"/>
    <row r="28" spans="2:40" s="7" customFormat="1"/>
    <row r="29" spans="2:40" s="7" customFormat="1"/>
    <row r="30" spans="2:40" s="7" customFormat="1"/>
    <row r="31" spans="2:40" s="7" customFormat="1"/>
    <row r="32" spans="2:40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  <row r="42" s="7" customFormat="1"/>
    <row r="43" s="7" customFormat="1"/>
    <row r="44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49"/>
  <sheetViews>
    <sheetView showGridLines="0" zoomScale="110" zoomScaleNormal="110" workbookViewId="0">
      <selection activeCell="A4" sqref="A4"/>
    </sheetView>
  </sheetViews>
  <sheetFormatPr baseColWidth="10" defaultColWidth="10.6640625" defaultRowHeight="11.25"/>
  <cols>
    <col min="1" max="1" width="18.1640625" style="7" customWidth="1"/>
    <col min="2" max="2" width="12.1640625" style="7" customWidth="1"/>
    <col min="3" max="34" width="8.5" style="7" customWidth="1"/>
    <col min="35" max="35" width="8.5" style="8" customWidth="1"/>
    <col min="36" max="36" width="8.5" style="9" customWidth="1"/>
    <col min="37" max="37" width="11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8" s="7" customFormat="1" ht="12.75">
      <c r="A1" s="1" t="s">
        <v>300</v>
      </c>
      <c r="AI1" s="8"/>
      <c r="AJ1" s="9"/>
    </row>
    <row r="2" spans="1:38" s="7" customFormat="1" ht="12.75">
      <c r="A2" s="133"/>
      <c r="AI2" s="8"/>
      <c r="AJ2" s="9"/>
    </row>
    <row r="3" spans="1:38" s="7" customFormat="1" ht="12.75">
      <c r="A3" s="1" t="s">
        <v>16</v>
      </c>
      <c r="AI3" s="8"/>
      <c r="AJ3" s="9"/>
    </row>
    <row r="4" spans="1:38" s="10" customFormat="1"/>
    <row r="5" spans="1:38" s="10" customFormat="1"/>
    <row r="6" spans="1:38" s="10" customFormat="1">
      <c r="A6" s="193"/>
      <c r="B6" s="130">
        <v>2018</v>
      </c>
      <c r="C6" s="130">
        <v>2019</v>
      </c>
      <c r="D6" s="130">
        <v>2020</v>
      </c>
      <c r="E6" s="130">
        <v>2021</v>
      </c>
      <c r="F6" s="130">
        <v>2022</v>
      </c>
      <c r="G6" s="130">
        <v>2023</v>
      </c>
      <c r="H6" s="130">
        <v>2024</v>
      </c>
      <c r="I6" s="130">
        <v>2025</v>
      </c>
      <c r="J6" s="130">
        <v>2026</v>
      </c>
      <c r="K6" s="130">
        <v>2027</v>
      </c>
      <c r="L6" s="130">
        <v>2028</v>
      </c>
      <c r="M6" s="130">
        <v>2029</v>
      </c>
      <c r="N6" s="130">
        <v>2030</v>
      </c>
      <c r="O6" s="130">
        <v>2031</v>
      </c>
      <c r="P6" s="130">
        <v>2032</v>
      </c>
      <c r="Q6" s="130">
        <v>2033</v>
      </c>
      <c r="R6" s="130">
        <v>2034</v>
      </c>
      <c r="S6" s="130">
        <v>2035</v>
      </c>
      <c r="T6" s="130">
        <v>2036</v>
      </c>
      <c r="U6" s="130">
        <v>2037</v>
      </c>
      <c r="V6" s="130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8" s="10" customFormat="1">
      <c r="A7" s="670" t="s">
        <v>126</v>
      </c>
      <c r="B7" s="457">
        <v>32.245262000052854</v>
      </c>
      <c r="C7" s="457">
        <v>36.148513328458286</v>
      </c>
      <c r="D7" s="457">
        <v>36.70169600005471</v>
      </c>
      <c r="E7" s="457">
        <v>39.398894000055883</v>
      </c>
      <c r="F7" s="457">
        <v>41.072462000056561</v>
      </c>
      <c r="G7" s="457">
        <v>42.417932000057142</v>
      </c>
      <c r="H7" s="457">
        <v>43.955612000057776</v>
      </c>
      <c r="I7" s="457">
        <v>45.016790000058258</v>
      </c>
      <c r="J7" s="457">
        <v>47.444000000059269</v>
      </c>
      <c r="K7" s="457">
        <v>49.859588000060278</v>
      </c>
      <c r="L7" s="457">
        <v>52.100846000061246</v>
      </c>
      <c r="M7" s="457">
        <v>54.069434000062159</v>
      </c>
      <c r="N7" s="457">
        <v>55.794854000062827</v>
      </c>
      <c r="O7" s="457">
        <v>57.370082000063498</v>
      </c>
      <c r="P7" s="457">
        <v>58.629728000064048</v>
      </c>
      <c r="Q7" s="457">
        <v>59.496908000064437</v>
      </c>
      <c r="R7" s="457">
        <v>59.950166000064613</v>
      </c>
      <c r="S7" s="457">
        <v>57.12870200006342</v>
      </c>
      <c r="T7" s="457">
        <v>57.629342000063588</v>
      </c>
      <c r="U7" s="457">
        <v>57.977108000063772</v>
      </c>
      <c r="V7" s="457">
        <v>58.172000000063825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8" s="10" customFormat="1" ht="15">
      <c r="A8" s="670" t="s">
        <v>203</v>
      </c>
      <c r="B8" s="457">
        <v>0</v>
      </c>
      <c r="C8" s="457">
        <v>0</v>
      </c>
      <c r="D8" s="457">
        <v>0</v>
      </c>
      <c r="E8" s="457">
        <v>0</v>
      </c>
      <c r="F8" s="457">
        <v>0.15542062336670642</v>
      </c>
      <c r="G8" s="457">
        <v>1.7635705401191371</v>
      </c>
      <c r="H8" s="457">
        <v>3.1352846510814998</v>
      </c>
      <c r="I8" s="457">
        <v>3.8640858154647866</v>
      </c>
      <c r="J8" s="457">
        <v>4.9946797303303905</v>
      </c>
      <c r="K8" s="457">
        <v>5.6495888903864326</v>
      </c>
      <c r="L8" s="457">
        <v>5.9239156382475482</v>
      </c>
      <c r="M8" s="457">
        <v>5.8269111173951238</v>
      </c>
      <c r="N8" s="457">
        <v>5.5544371072756693</v>
      </c>
      <c r="O8" s="457">
        <v>5.2782638325854059</v>
      </c>
      <c r="P8" s="457">
        <v>5.0870307920368072</v>
      </c>
      <c r="Q8" s="457">
        <v>5.0519467822826556</v>
      </c>
      <c r="R8" s="457">
        <v>5.1470738451453215</v>
      </c>
      <c r="S8" s="457">
        <v>4.7138592074065819</v>
      </c>
      <c r="T8" s="457">
        <v>5.1904981567913051</v>
      </c>
      <c r="U8" s="457">
        <v>5.819525010078447</v>
      </c>
      <c r="V8" s="457">
        <v>6.574208481230686</v>
      </c>
      <c r="W8" s="673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38" s="10" customFormat="1">
      <c r="A9" s="670" t="s">
        <v>212</v>
      </c>
      <c r="B9" s="457">
        <v>2.0352641357318526</v>
      </c>
      <c r="C9" s="457">
        <v>3.8142641437553455</v>
      </c>
      <c r="D9" s="457">
        <v>5.4122641509624998</v>
      </c>
      <c r="E9" s="457">
        <v>6.8082641572586278</v>
      </c>
      <c r="F9" s="457">
        <v>7.9233390926725331</v>
      </c>
      <c r="G9" s="457">
        <v>8.9261943428870723</v>
      </c>
      <c r="H9" s="457">
        <v>9.9763087462666888</v>
      </c>
      <c r="I9" s="457">
        <v>9.6612752548370366</v>
      </c>
      <c r="J9" s="457">
        <v>11.86667487286916</v>
      </c>
      <c r="K9" s="457">
        <v>13.122646943425403</v>
      </c>
      <c r="L9" s="457">
        <v>14.381823024365694</v>
      </c>
      <c r="M9" s="457">
        <v>15.602550980697124</v>
      </c>
      <c r="N9" s="457">
        <v>16.798447856552027</v>
      </c>
      <c r="O9" s="457">
        <v>17.96470763635423</v>
      </c>
      <c r="P9" s="457">
        <v>19.069290216263063</v>
      </c>
      <c r="Q9" s="457">
        <v>20.112195596278486</v>
      </c>
      <c r="R9" s="457">
        <v>21.069393698520006</v>
      </c>
      <c r="S9" s="457">
        <v>21.290470415020973</v>
      </c>
      <c r="T9" s="457">
        <v>22.179583296600963</v>
      </c>
      <c r="U9" s="457">
        <v>23.033452063956144</v>
      </c>
      <c r="V9" s="457">
        <v>23.85207671708655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8" s="10" customFormat="1">
      <c r="A10" s="189"/>
      <c r="B10" s="672"/>
      <c r="C10" s="672"/>
      <c r="D10" s="672"/>
      <c r="E10" s="672"/>
      <c r="F10" s="672"/>
      <c r="G10" s="672"/>
      <c r="H10" s="672"/>
      <c r="I10" s="672"/>
      <c r="J10" s="672"/>
      <c r="K10" s="672"/>
      <c r="L10" s="672"/>
      <c r="M10" s="672"/>
      <c r="N10" s="672"/>
      <c r="O10" s="672"/>
      <c r="P10" s="672"/>
      <c r="Q10" s="672"/>
      <c r="R10" s="672"/>
      <c r="S10" s="672"/>
      <c r="T10" s="672"/>
      <c r="U10" s="672"/>
      <c r="V10" s="672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8" s="10" customFormat="1">
      <c r="A11" s="189" t="s">
        <v>7</v>
      </c>
      <c r="B11" s="131">
        <v>34.280526135784704</v>
      </c>
      <c r="C11" s="131">
        <v>39.962777472213631</v>
      </c>
      <c r="D11" s="131">
        <v>42.11396015101721</v>
      </c>
      <c r="E11" s="131">
        <v>46.20715815731451</v>
      </c>
      <c r="F11" s="131">
        <v>49.151221716095804</v>
      </c>
      <c r="G11" s="131">
        <v>53.107696883063355</v>
      </c>
      <c r="H11" s="131">
        <v>57.067205397405964</v>
      </c>
      <c r="I11" s="131">
        <v>58.542151070360077</v>
      </c>
      <c r="J11" s="131">
        <v>64.30535460325882</v>
      </c>
      <c r="K11" s="131">
        <v>68.631823833872119</v>
      </c>
      <c r="L11" s="131">
        <v>72.40658466267449</v>
      </c>
      <c r="M11" s="131">
        <v>75.498896098154404</v>
      </c>
      <c r="N11" s="131">
        <v>78.147738963890518</v>
      </c>
      <c r="O11" s="131">
        <v>80.613053469003134</v>
      </c>
      <c r="P11" s="131">
        <v>82.786049008363918</v>
      </c>
      <c r="Q11" s="131">
        <v>84.661050378625575</v>
      </c>
      <c r="R11" s="131">
        <v>86.166633543729944</v>
      </c>
      <c r="S11" s="131">
        <v>83.133031622490975</v>
      </c>
      <c r="T11" s="131">
        <v>84.999423453455861</v>
      </c>
      <c r="U11" s="131">
        <v>86.830085074098363</v>
      </c>
      <c r="V11" s="131">
        <v>88.598285198381063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8" s="10" customFormat="1" ht="12">
      <c r="A12" s="13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8" s="10" customFormat="1"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8" s="10" customFormat="1" ht="12">
      <c r="T14" s="13"/>
      <c r="U14" s="16"/>
      <c r="V14" s="16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 s="17"/>
      <c r="AL14" s="17"/>
    </row>
    <row r="15" spans="1:38" s="7" customFormat="1" ht="14.25">
      <c r="B15" s="18"/>
      <c r="C15" s="18"/>
      <c r="D15" s="18"/>
      <c r="E15" s="18"/>
      <c r="T15" s="13"/>
      <c r="U15" s="16"/>
      <c r="V15" s="16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 s="17"/>
      <c r="AL15" s="17"/>
    </row>
    <row r="16" spans="1:38" s="7" customFormat="1" ht="12">
      <c r="T16" s="13"/>
      <c r="U16" s="16"/>
      <c r="V16" s="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 s="17"/>
      <c r="AL16" s="17"/>
    </row>
    <row r="17" spans="20:38" s="7" customFormat="1" ht="12">
      <c r="T17" s="13"/>
      <c r="U17" s="16"/>
      <c r="V17" s="16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 s="17"/>
      <c r="AL17" s="17"/>
    </row>
    <row r="18" spans="20:38" s="7" customFormat="1" ht="12">
      <c r="T18" s="13"/>
      <c r="U18" s="16"/>
      <c r="V18" s="16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 s="17"/>
      <c r="AL18" s="17"/>
    </row>
    <row r="19" spans="20:38" s="7" customFormat="1" ht="12">
      <c r="T19" s="13"/>
      <c r="U19" s="16"/>
      <c r="V19" s="16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 s="17"/>
      <c r="AL19" s="17"/>
    </row>
    <row r="20" spans="20:38" s="7" customFormat="1" ht="12">
      <c r="T20" s="13"/>
      <c r="U20" s="16"/>
      <c r="V20" s="16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 s="17"/>
      <c r="AL20" s="17"/>
    </row>
    <row r="21" spans="20:38" s="7" customFormat="1" ht="12">
      <c r="T21" s="13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</row>
    <row r="22" spans="20:38" s="7" customFormat="1"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</row>
    <row r="23" spans="20:38" s="7" customFormat="1"/>
    <row r="24" spans="20:38" s="7" customFormat="1"/>
    <row r="25" spans="20:38" s="7" customFormat="1"/>
    <row r="26" spans="20:38" s="7" customFormat="1"/>
    <row r="27" spans="20:38" s="7" customFormat="1"/>
    <row r="28" spans="20:38" s="7" customFormat="1"/>
    <row r="29" spans="20:38" s="7" customFormat="1"/>
    <row r="30" spans="20:38" s="7" customFormat="1"/>
    <row r="31" spans="20:38" s="7" customFormat="1"/>
    <row r="32" spans="20:38" s="7" customFormat="1"/>
    <row r="33" spans="1:22" s="7" customFormat="1"/>
    <row r="34" spans="1:22" s="7" customFormat="1"/>
    <row r="35" spans="1:22" s="7" customFormat="1"/>
    <row r="36" spans="1:22" s="7" customFormat="1"/>
    <row r="37" spans="1:22" s="7" customFormat="1"/>
    <row r="38" spans="1:22" s="7" customFormat="1"/>
    <row r="39" spans="1:22" s="7" customFormat="1"/>
    <row r="40" spans="1:22" s="7" customFormat="1"/>
    <row r="41" spans="1:22" s="7" customFormat="1"/>
    <row r="42" spans="1:22"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</row>
    <row r="48" spans="1:22">
      <c r="A48" s="589"/>
      <c r="B48" s="674"/>
      <c r="C48" s="674"/>
      <c r="D48" s="674"/>
      <c r="E48" s="674"/>
      <c r="F48" s="674"/>
      <c r="G48" s="674"/>
      <c r="H48" s="674"/>
      <c r="I48" s="674"/>
      <c r="J48" s="674"/>
      <c r="K48" s="674"/>
      <c r="L48" s="674"/>
      <c r="M48" s="674"/>
      <c r="N48" s="674"/>
      <c r="O48" s="674"/>
      <c r="P48" s="674"/>
      <c r="Q48" s="674"/>
      <c r="R48" s="674"/>
      <c r="S48" s="674"/>
      <c r="T48" s="674"/>
      <c r="U48" s="674"/>
      <c r="V48" s="674"/>
    </row>
    <row r="49" spans="1:22">
      <c r="A49" s="589"/>
      <c r="B49" s="674"/>
      <c r="C49" s="674"/>
      <c r="D49" s="674"/>
      <c r="E49" s="674"/>
      <c r="F49" s="674"/>
      <c r="G49" s="674"/>
      <c r="H49" s="674"/>
      <c r="I49" s="674"/>
      <c r="J49" s="674"/>
      <c r="K49" s="674"/>
      <c r="L49" s="674"/>
      <c r="M49" s="674"/>
      <c r="N49" s="674"/>
      <c r="O49" s="674"/>
      <c r="P49" s="674"/>
      <c r="Q49" s="674"/>
      <c r="R49" s="674"/>
      <c r="S49" s="674"/>
      <c r="T49" s="674"/>
      <c r="U49" s="674"/>
      <c r="V49" s="674"/>
    </row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44"/>
  <sheetViews>
    <sheetView showGridLines="0" topLeftCell="A13" zoomScale="110" zoomScaleNormal="110" workbookViewId="0">
      <selection activeCell="B13" sqref="B13"/>
    </sheetView>
  </sheetViews>
  <sheetFormatPr baseColWidth="10" defaultColWidth="10.6640625" defaultRowHeight="11.25"/>
  <cols>
    <col min="1" max="1" width="18.1640625" style="7" customWidth="1"/>
    <col min="2" max="34" width="8.5" style="7" customWidth="1"/>
    <col min="35" max="35" width="8.5" style="8" customWidth="1"/>
    <col min="36" max="36" width="8.5" style="9" customWidth="1"/>
    <col min="37" max="37" width="11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8" s="7" customFormat="1" ht="12.75">
      <c r="A1" s="1" t="s">
        <v>300</v>
      </c>
      <c r="AI1" s="8"/>
      <c r="AJ1" s="9"/>
    </row>
    <row r="2" spans="1:38" s="7" customFormat="1" ht="12.75">
      <c r="A2" s="133"/>
      <c r="AI2" s="8"/>
      <c r="AJ2" s="9"/>
    </row>
    <row r="3" spans="1:38" s="7" customFormat="1" ht="12.75">
      <c r="A3" s="1" t="s">
        <v>16</v>
      </c>
      <c r="AI3" s="8"/>
      <c r="AJ3" s="9"/>
    </row>
    <row r="4" spans="1:38" s="10" customFormat="1"/>
    <row r="5" spans="1:38" s="10" customForma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</row>
    <row r="6" spans="1:38" s="10" customFormat="1">
      <c r="A6" s="193"/>
      <c r="B6" s="130">
        <v>2018</v>
      </c>
      <c r="C6" s="130">
        <f>B6+1</f>
        <v>2019</v>
      </c>
      <c r="D6" s="130">
        <f t="shared" ref="D6:V6" si="0">C6+1</f>
        <v>2020</v>
      </c>
      <c r="E6" s="130">
        <f t="shared" si="0"/>
        <v>2021</v>
      </c>
      <c r="F6" s="130">
        <f t="shared" si="0"/>
        <v>2022</v>
      </c>
      <c r="G6" s="130">
        <f t="shared" si="0"/>
        <v>2023</v>
      </c>
      <c r="H6" s="130">
        <f t="shared" si="0"/>
        <v>2024</v>
      </c>
      <c r="I6" s="130">
        <f t="shared" si="0"/>
        <v>2025</v>
      </c>
      <c r="J6" s="130">
        <f t="shared" si="0"/>
        <v>2026</v>
      </c>
      <c r="K6" s="130">
        <f t="shared" si="0"/>
        <v>2027</v>
      </c>
      <c r="L6" s="130">
        <f t="shared" si="0"/>
        <v>2028</v>
      </c>
      <c r="M6" s="130">
        <f t="shared" si="0"/>
        <v>2029</v>
      </c>
      <c r="N6" s="130">
        <f t="shared" si="0"/>
        <v>2030</v>
      </c>
      <c r="O6" s="130">
        <f t="shared" si="0"/>
        <v>2031</v>
      </c>
      <c r="P6" s="130">
        <f t="shared" si="0"/>
        <v>2032</v>
      </c>
      <c r="Q6" s="130">
        <f t="shared" si="0"/>
        <v>2033</v>
      </c>
      <c r="R6" s="130">
        <f t="shared" si="0"/>
        <v>2034</v>
      </c>
      <c r="S6" s="130">
        <f t="shared" si="0"/>
        <v>2035</v>
      </c>
      <c r="T6" s="130">
        <f t="shared" si="0"/>
        <v>2036</v>
      </c>
      <c r="U6" s="130">
        <f t="shared" si="0"/>
        <v>2037</v>
      </c>
      <c r="V6" s="130">
        <f t="shared" si="0"/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8" s="10" customFormat="1">
      <c r="A7" s="670" t="s">
        <v>471</v>
      </c>
      <c r="B7" s="457">
        <v>149.4</v>
      </c>
      <c r="C7" s="457">
        <v>149.4</v>
      </c>
      <c r="D7" s="457">
        <v>149.4</v>
      </c>
      <c r="E7" s="457">
        <v>149.4</v>
      </c>
      <c r="F7" s="457">
        <v>149.4</v>
      </c>
      <c r="G7" s="457">
        <v>149.4</v>
      </c>
      <c r="H7" s="457">
        <v>149.4</v>
      </c>
      <c r="I7" s="457">
        <v>149.4</v>
      </c>
      <c r="J7" s="457">
        <v>149.4</v>
      </c>
      <c r="K7" s="457">
        <v>149.4</v>
      </c>
      <c r="L7" s="457">
        <v>149.4</v>
      </c>
      <c r="M7" s="457">
        <v>149.4</v>
      </c>
      <c r="N7" s="457">
        <v>149.4</v>
      </c>
      <c r="O7" s="457">
        <v>149.4</v>
      </c>
      <c r="P7" s="457">
        <v>149.4</v>
      </c>
      <c r="Q7" s="457">
        <v>149.4</v>
      </c>
      <c r="R7" s="457">
        <v>149.4</v>
      </c>
      <c r="S7" s="457">
        <v>149.4</v>
      </c>
      <c r="T7" s="457">
        <v>149.4</v>
      </c>
      <c r="U7" s="457">
        <v>149.4</v>
      </c>
      <c r="V7" s="457">
        <v>149.4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8" s="10" customFormat="1">
      <c r="A8" s="670" t="s">
        <v>325</v>
      </c>
      <c r="B8" s="457"/>
      <c r="C8" s="457"/>
      <c r="D8" s="457"/>
      <c r="E8" s="457"/>
      <c r="F8" s="457"/>
      <c r="G8" s="457"/>
      <c r="H8" s="457"/>
      <c r="I8" s="457"/>
      <c r="J8" s="457"/>
      <c r="K8" s="457"/>
      <c r="L8" s="457"/>
      <c r="M8" s="457"/>
      <c r="N8" s="457"/>
      <c r="O8" s="457"/>
      <c r="P8" s="457"/>
      <c r="Q8" s="457"/>
      <c r="R8" s="457"/>
      <c r="S8" s="457"/>
      <c r="T8" s="457"/>
      <c r="U8" s="457"/>
      <c r="V8" s="457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38" s="10" customFormat="1">
      <c r="A9" s="670" t="s">
        <v>320</v>
      </c>
      <c r="B9" s="457">
        <v>37.121720547945195</v>
      </c>
      <c r="C9" s="457">
        <v>51.178548497267755</v>
      </c>
      <c r="D9" s="457">
        <v>42.695863013698641</v>
      </c>
      <c r="E9" s="457">
        <v>35.087755479452056</v>
      </c>
      <c r="F9" s="457">
        <v>29.3817198630137</v>
      </c>
      <c r="G9" s="457">
        <v>23.425793032786881</v>
      </c>
      <c r="H9" s="457">
        <v>20.039065468737071</v>
      </c>
      <c r="I9" s="457">
        <v>18.430817454742886</v>
      </c>
      <c r="J9" s="457">
        <v>17.030218256657395</v>
      </c>
      <c r="K9" s="457">
        <v>14.853543626883486</v>
      </c>
      <c r="L9" s="457">
        <v>10.315015849191461</v>
      </c>
      <c r="M9" s="457">
        <v>6.3529450917153545</v>
      </c>
      <c r="N9" s="457">
        <v>3.2732112463785077</v>
      </c>
      <c r="O9" s="457">
        <v>1.4624747267759561</v>
      </c>
      <c r="P9" s="457">
        <v>0.55384931506849322</v>
      </c>
      <c r="Q9" s="457">
        <v>0.25533287671232874</v>
      </c>
      <c r="R9" s="457">
        <v>0.19156164383561644</v>
      </c>
      <c r="S9" s="457">
        <v>7.6368852459016395E-2</v>
      </c>
      <c r="T9" s="457">
        <v>6.7859589041095889E-2</v>
      </c>
      <c r="U9" s="457">
        <v>6.2058904109589037E-2</v>
      </c>
      <c r="V9" s="457">
        <v>5.7803424657534241E-2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8" s="10" customFormat="1">
      <c r="A10" s="670" t="s">
        <v>318</v>
      </c>
      <c r="B10" s="457"/>
      <c r="C10" s="457"/>
      <c r="D10" s="457"/>
      <c r="E10" s="457"/>
      <c r="F10" s="457"/>
      <c r="G10" s="457"/>
      <c r="H10" s="457"/>
      <c r="I10" s="457"/>
      <c r="J10" s="457"/>
      <c r="K10" s="457"/>
      <c r="L10" s="457"/>
      <c r="M10" s="457"/>
      <c r="N10" s="457"/>
      <c r="O10" s="457"/>
      <c r="P10" s="457"/>
      <c r="Q10" s="457"/>
      <c r="R10" s="457"/>
      <c r="S10" s="457"/>
      <c r="T10" s="457"/>
      <c r="U10" s="457"/>
      <c r="V10" s="457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8" s="10" customFormat="1">
      <c r="A11" s="670" t="s">
        <v>317</v>
      </c>
      <c r="B11" s="457">
        <v>42.637488848497178</v>
      </c>
      <c r="C11" s="457">
        <v>40.177579328034831</v>
      </c>
      <c r="D11" s="457">
        <v>37.499506798579084</v>
      </c>
      <c r="E11" s="457">
        <v>33.57304873510251</v>
      </c>
      <c r="F11" s="457">
        <v>30.881029454699959</v>
      </c>
      <c r="G11" s="457">
        <v>31.633600076894091</v>
      </c>
      <c r="H11" s="457">
        <v>33.899861066556511</v>
      </c>
      <c r="I11" s="457">
        <v>27.60399811373469</v>
      </c>
      <c r="J11" s="457">
        <v>20.368869605743438</v>
      </c>
      <c r="K11" s="457">
        <v>14.458091367766707</v>
      </c>
      <c r="L11" s="457">
        <v>9.1811553221624855</v>
      </c>
      <c r="M11" s="457">
        <v>5.0709530460074719</v>
      </c>
      <c r="N11" s="457">
        <v>2.01391575606254</v>
      </c>
      <c r="O11" s="457">
        <v>1.1601956884566793</v>
      </c>
      <c r="P11" s="457">
        <v>0.58534309740420387</v>
      </c>
      <c r="Q11" s="457">
        <v>0.24761125162391057</v>
      </c>
      <c r="R11" s="457">
        <v>0.16140435166982808</v>
      </c>
      <c r="S11" s="457">
        <v>0.10521074695557917</v>
      </c>
      <c r="T11" s="457">
        <v>6.8393802076527219E-2</v>
      </c>
      <c r="U11" s="457">
        <v>4.4704354920687306E-2</v>
      </c>
      <c r="V11" s="457">
        <v>2.9140345503163131E-2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8" s="10" customFormat="1">
      <c r="A12" s="189"/>
      <c r="B12" s="672"/>
      <c r="C12" s="672"/>
      <c r="D12" s="672"/>
      <c r="E12" s="672"/>
      <c r="F12" s="672"/>
      <c r="G12" s="672"/>
      <c r="H12" s="672"/>
      <c r="I12" s="672"/>
      <c r="J12" s="672"/>
      <c r="K12" s="672"/>
      <c r="L12" s="672"/>
      <c r="M12" s="672"/>
      <c r="N12" s="672"/>
      <c r="O12" s="672"/>
      <c r="P12" s="672"/>
      <c r="Q12" s="672"/>
      <c r="R12" s="672"/>
      <c r="S12" s="672"/>
      <c r="T12" s="672"/>
      <c r="U12" s="672"/>
      <c r="V12" s="67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8" s="10" customFormat="1">
      <c r="A13" s="189" t="s">
        <v>7</v>
      </c>
      <c r="B13" s="131">
        <v>109.60296060224846</v>
      </c>
      <c r="C13" s="131">
        <v>109.71682162480549</v>
      </c>
      <c r="D13" s="131">
        <v>109.59339099858002</v>
      </c>
      <c r="E13" s="131">
        <v>109.14669840508434</v>
      </c>
      <c r="F13" s="131">
        <v>108.78043115288105</v>
      </c>
      <c r="G13" s="131">
        <v>108.37336498766268</v>
      </c>
      <c r="H13" s="131">
        <v>107.91489915268247</v>
      </c>
      <c r="I13" s="131">
        <v>107.74762326048352</v>
      </c>
      <c r="J13" s="131">
        <v>107.53076385095052</v>
      </c>
      <c r="K13" s="131">
        <v>88.850069041828675</v>
      </c>
      <c r="L13" s="131">
        <v>57.478179406469614</v>
      </c>
      <c r="M13" s="131">
        <v>32.952500918547514</v>
      </c>
      <c r="N13" s="131">
        <v>14.160863426727978</v>
      </c>
      <c r="O13" s="131">
        <v>7.8813290283001205</v>
      </c>
      <c r="P13" s="131">
        <v>4.2411112944778164</v>
      </c>
      <c r="Q13" s="131">
        <v>2.0647866002122326</v>
      </c>
      <c r="R13" s="131">
        <v>1.5033205569289383</v>
      </c>
      <c r="S13" s="131">
        <v>0.96074282387255427</v>
      </c>
      <c r="T13" s="131">
        <v>0.42424989734529239</v>
      </c>
      <c r="U13" s="131">
        <v>0.29838167052361186</v>
      </c>
      <c r="V13" s="131">
        <v>0.2303814294505587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8" s="10" customFormat="1" ht="12.75">
      <c r="A14" s="188"/>
      <c r="B14" s="675"/>
      <c r="C14" s="675"/>
      <c r="D14" s="675"/>
      <c r="E14" s="675"/>
      <c r="F14" s="675"/>
      <c r="G14" s="675"/>
      <c r="H14" s="675"/>
      <c r="I14" s="675"/>
      <c r="J14" s="675"/>
      <c r="K14" s="675"/>
      <c r="L14" s="675"/>
      <c r="M14" s="675"/>
      <c r="N14" s="675"/>
      <c r="O14" s="675"/>
      <c r="P14" s="675"/>
      <c r="Q14" s="675"/>
      <c r="R14" s="675"/>
      <c r="S14" s="675"/>
      <c r="T14" s="675"/>
      <c r="U14" s="675"/>
      <c r="V14" s="675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</row>
    <row r="15" spans="1:38" s="10" customFormat="1"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</row>
    <row r="16" spans="1:38" s="10" customFormat="1" ht="12">
      <c r="U16" s="13"/>
      <c r="V16" s="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 s="17"/>
      <c r="AL16" s="17"/>
    </row>
    <row r="17" spans="2:38" s="7" customFormat="1" ht="14.25">
      <c r="B17" s="18" t="s">
        <v>472</v>
      </c>
      <c r="C17" s="18"/>
      <c r="D17" s="18"/>
      <c r="E17" s="18"/>
      <c r="F17" s="18"/>
      <c r="U17" s="13"/>
      <c r="V17" s="16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 s="17"/>
      <c r="AL17" s="17"/>
    </row>
    <row r="18" spans="2:38" s="7" customFormat="1" ht="12">
      <c r="U18" s="13"/>
      <c r="V18" s="16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 s="17"/>
      <c r="AL18" s="17"/>
    </row>
    <row r="19" spans="2:38" s="7" customFormat="1" ht="12">
      <c r="U19" s="13"/>
      <c r="V19" s="16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 s="17"/>
      <c r="AL19" s="17"/>
    </row>
    <row r="20" spans="2:38" s="7" customFormat="1" ht="12">
      <c r="U20" s="13"/>
      <c r="V20" s="16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 s="17"/>
      <c r="AL20" s="17"/>
    </row>
    <row r="21" spans="2:38" s="7" customFormat="1" ht="12">
      <c r="U21" s="13"/>
      <c r="V21" s="16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 s="17"/>
      <c r="AL21" s="17"/>
    </row>
    <row r="22" spans="2:38" s="7" customFormat="1" ht="12">
      <c r="U22" s="13"/>
      <c r="V22" s="16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 s="17"/>
      <c r="AL22" s="17"/>
    </row>
    <row r="23" spans="2:38" s="7" customFormat="1" ht="12">
      <c r="U23" s="1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</row>
    <row r="24" spans="2:38" s="7" customFormat="1"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</row>
    <row r="25" spans="2:38" s="7" customFormat="1"/>
    <row r="26" spans="2:38" s="7" customFormat="1"/>
    <row r="27" spans="2:38" s="7" customFormat="1"/>
    <row r="28" spans="2:38" s="7" customFormat="1"/>
    <row r="29" spans="2:38" s="7" customFormat="1"/>
    <row r="30" spans="2:38" s="7" customFormat="1"/>
    <row r="31" spans="2:38" s="7" customFormat="1"/>
    <row r="32" spans="2:38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  <row r="42" s="7" customFormat="1"/>
    <row r="43" s="7" customFormat="1"/>
    <row r="44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41"/>
  <sheetViews>
    <sheetView showGridLines="0" zoomScale="110" zoomScaleNormal="110" workbookViewId="0">
      <selection activeCell="B10" sqref="B10"/>
    </sheetView>
  </sheetViews>
  <sheetFormatPr baseColWidth="10" defaultColWidth="10.6640625" defaultRowHeight="11.25"/>
  <cols>
    <col min="1" max="1" width="18.1640625" style="7" customWidth="1"/>
    <col min="2" max="34" width="8.5" style="7" customWidth="1"/>
    <col min="35" max="35" width="8.5" style="8" customWidth="1"/>
    <col min="36" max="36" width="8.5" style="9" customWidth="1"/>
    <col min="37" max="37" width="11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8" s="7" customFormat="1" ht="12.75">
      <c r="A1" s="1" t="s">
        <v>300</v>
      </c>
      <c r="AI1" s="8"/>
      <c r="AJ1" s="9"/>
    </row>
    <row r="2" spans="1:38" s="7" customFormat="1" ht="12.75">
      <c r="A2" s="133"/>
      <c r="AI2" s="8"/>
      <c r="AJ2" s="9"/>
    </row>
    <row r="3" spans="1:38" s="7" customFormat="1" ht="12.75">
      <c r="A3" s="1" t="s">
        <v>16</v>
      </c>
      <c r="AI3" s="8"/>
      <c r="AJ3" s="9"/>
    </row>
    <row r="4" spans="1:38" s="10" customFormat="1"/>
    <row r="5" spans="1:38" s="10" customFormat="1"/>
    <row r="6" spans="1:38" s="10" customFormat="1">
      <c r="A6" s="193"/>
      <c r="B6" s="130">
        <v>2018</v>
      </c>
      <c r="C6" s="130">
        <f>B6+1</f>
        <v>2019</v>
      </c>
      <c r="D6" s="130">
        <f t="shared" ref="D6:V6" si="0">C6+1</f>
        <v>2020</v>
      </c>
      <c r="E6" s="130">
        <f t="shared" si="0"/>
        <v>2021</v>
      </c>
      <c r="F6" s="130">
        <f t="shared" si="0"/>
        <v>2022</v>
      </c>
      <c r="G6" s="130">
        <f t="shared" si="0"/>
        <v>2023</v>
      </c>
      <c r="H6" s="130">
        <f t="shared" si="0"/>
        <v>2024</v>
      </c>
      <c r="I6" s="130">
        <f t="shared" si="0"/>
        <v>2025</v>
      </c>
      <c r="J6" s="130">
        <f t="shared" si="0"/>
        <v>2026</v>
      </c>
      <c r="K6" s="130">
        <f t="shared" si="0"/>
        <v>2027</v>
      </c>
      <c r="L6" s="130">
        <f t="shared" si="0"/>
        <v>2028</v>
      </c>
      <c r="M6" s="130">
        <f t="shared" si="0"/>
        <v>2029</v>
      </c>
      <c r="N6" s="130">
        <f t="shared" si="0"/>
        <v>2030</v>
      </c>
      <c r="O6" s="130">
        <f t="shared" si="0"/>
        <v>2031</v>
      </c>
      <c r="P6" s="130">
        <f t="shared" si="0"/>
        <v>2032</v>
      </c>
      <c r="Q6" s="130">
        <f t="shared" si="0"/>
        <v>2033</v>
      </c>
      <c r="R6" s="130">
        <f t="shared" si="0"/>
        <v>2034</v>
      </c>
      <c r="S6" s="130">
        <f t="shared" si="0"/>
        <v>2035</v>
      </c>
      <c r="T6" s="130">
        <f t="shared" si="0"/>
        <v>2036</v>
      </c>
      <c r="U6" s="130">
        <f t="shared" si="0"/>
        <v>2037</v>
      </c>
      <c r="V6" s="130">
        <f t="shared" si="0"/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8" s="10" customFormat="1">
      <c r="A7" s="670" t="s">
        <v>471</v>
      </c>
      <c r="B7" s="676">
        <v>276</v>
      </c>
      <c r="C7" s="676">
        <v>276</v>
      </c>
      <c r="D7" s="676">
        <v>276</v>
      </c>
      <c r="E7" s="676">
        <v>276</v>
      </c>
      <c r="F7" s="676">
        <v>276</v>
      </c>
      <c r="G7" s="676">
        <v>276</v>
      </c>
      <c r="H7" s="676">
        <v>276</v>
      </c>
      <c r="I7" s="676">
        <v>276</v>
      </c>
      <c r="J7" s="676">
        <v>276</v>
      </c>
      <c r="K7" s="676">
        <v>276</v>
      </c>
      <c r="L7" s="676">
        <v>276</v>
      </c>
      <c r="M7" s="676">
        <v>276</v>
      </c>
      <c r="N7" s="676">
        <v>276</v>
      </c>
      <c r="O7" s="676">
        <v>276</v>
      </c>
      <c r="P7" s="676">
        <v>276</v>
      </c>
      <c r="Q7" s="676">
        <v>276</v>
      </c>
      <c r="R7" s="676">
        <v>276</v>
      </c>
      <c r="S7" s="676">
        <v>276</v>
      </c>
      <c r="T7" s="676">
        <v>276</v>
      </c>
      <c r="U7" s="676">
        <v>276</v>
      </c>
      <c r="V7" s="676">
        <v>276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8" s="10" customFormat="1" ht="12.75">
      <c r="A8" s="670" t="s">
        <v>473</v>
      </c>
      <c r="B8" s="677">
        <v>270.07799519460457</v>
      </c>
      <c r="C8" s="677">
        <v>274.79178626012157</v>
      </c>
      <c r="D8" s="677">
        <v>258.5359938811302</v>
      </c>
      <c r="E8" s="677">
        <v>208.77253549549724</v>
      </c>
      <c r="F8" s="677">
        <v>189.5811053662207</v>
      </c>
      <c r="G8" s="677">
        <v>204.21484859046276</v>
      </c>
      <c r="H8" s="677">
        <v>225.38294643565936</v>
      </c>
      <c r="I8" s="677">
        <v>250.15891137484604</v>
      </c>
      <c r="J8" s="677">
        <v>214.60762350076922</v>
      </c>
      <c r="K8" s="677">
        <v>199.61254786662568</v>
      </c>
      <c r="L8" s="677">
        <v>161.97376147588167</v>
      </c>
      <c r="M8" s="677">
        <v>132.45152301198175</v>
      </c>
      <c r="N8" s="677">
        <v>108.3913653598634</v>
      </c>
      <c r="O8" s="677">
        <v>91.371738512967383</v>
      </c>
      <c r="P8" s="677">
        <v>76.700118138125561</v>
      </c>
      <c r="Q8" s="677">
        <v>59.397074911109158</v>
      </c>
      <c r="R8" s="677">
        <v>50.522914223027719</v>
      </c>
      <c r="S8" s="677">
        <v>27.383757746896897</v>
      </c>
      <c r="T8" s="677">
        <v>20.370220430574008</v>
      </c>
      <c r="U8" s="677">
        <v>2.5433366126726016</v>
      </c>
      <c r="V8" s="677">
        <v>1.9571705705808644</v>
      </c>
      <c r="W8" s="678"/>
      <c r="X8" s="678"/>
      <c r="Y8" s="678"/>
      <c r="Z8" s="678"/>
      <c r="AA8"/>
      <c r="AB8"/>
      <c r="AC8"/>
      <c r="AD8"/>
      <c r="AE8"/>
      <c r="AF8"/>
      <c r="AG8"/>
      <c r="AH8"/>
      <c r="AI8"/>
      <c r="AJ8"/>
    </row>
    <row r="9" spans="1:38" s="10" customFormat="1">
      <c r="A9" s="189"/>
      <c r="B9" s="672"/>
      <c r="C9" s="672"/>
      <c r="D9" s="672"/>
      <c r="E9" s="672"/>
      <c r="F9" s="672"/>
      <c r="G9" s="672"/>
      <c r="H9" s="672"/>
      <c r="I9" s="672"/>
      <c r="J9" s="672"/>
      <c r="K9" s="672"/>
      <c r="L9" s="672"/>
      <c r="M9" s="672"/>
      <c r="N9" s="672"/>
      <c r="O9" s="672"/>
      <c r="P9" s="672"/>
      <c r="Q9" s="672"/>
      <c r="R9" s="672"/>
      <c r="S9" s="672"/>
      <c r="T9" s="672"/>
      <c r="U9" s="672"/>
      <c r="V9" s="672"/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8" s="10" customFormat="1">
      <c r="A10" s="189" t="s">
        <v>7</v>
      </c>
      <c r="B10" s="131">
        <v>285</v>
      </c>
      <c r="C10" s="131">
        <v>285</v>
      </c>
      <c r="D10" s="131">
        <v>277.3176688650077</v>
      </c>
      <c r="E10" s="131">
        <v>249.78130620730136</v>
      </c>
      <c r="F10" s="131">
        <v>257.12220144836562</v>
      </c>
      <c r="G10" s="131">
        <v>269.77443374630394</v>
      </c>
      <c r="H10" s="131">
        <v>285</v>
      </c>
      <c r="I10" s="131">
        <v>247.43878206965655</v>
      </c>
      <c r="J10" s="131">
        <v>226.70706196658264</v>
      </c>
      <c r="K10" s="131">
        <v>185.64278251399725</v>
      </c>
      <c r="L10" s="131">
        <v>150.0036684055959</v>
      </c>
      <c r="M10" s="131">
        <v>122.14222463433934</v>
      </c>
      <c r="N10" s="131">
        <v>99.489558281163042</v>
      </c>
      <c r="O10" s="131">
        <v>83.836078490605402</v>
      </c>
      <c r="P10" s="131">
        <v>70.338161145076555</v>
      </c>
      <c r="Q10" s="131">
        <v>53.640332631235552</v>
      </c>
      <c r="R10" s="131">
        <v>29.023750124068094</v>
      </c>
      <c r="S10" s="131">
        <v>21.619255488780066</v>
      </c>
      <c r="T10" s="131">
        <v>2.6845556217325797</v>
      </c>
      <c r="U10" s="131">
        <v>2.0715024968890448</v>
      </c>
      <c r="V10" s="131">
        <v>1.5940988284326374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8" s="10" customFormat="1" ht="12">
      <c r="A11" s="13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8" s="10" customFormat="1"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8" s="10" customFormat="1" ht="12">
      <c r="U13" s="13"/>
      <c r="V13" s="16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 s="17"/>
      <c r="AL13" s="17"/>
    </row>
    <row r="14" spans="1:38" s="7" customFormat="1" ht="14.25">
      <c r="B14" s="18" t="s">
        <v>474</v>
      </c>
      <c r="C14" s="18"/>
      <c r="D14" s="18"/>
      <c r="E14" s="18"/>
      <c r="F14" s="18"/>
      <c r="U14" s="13"/>
      <c r="V14" s="16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 s="17"/>
      <c r="AL14" s="17"/>
    </row>
    <row r="15" spans="1:38" s="7" customFormat="1" ht="12">
      <c r="U15" s="13"/>
      <c r="V15" s="16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 s="17"/>
      <c r="AL15" s="17"/>
    </row>
    <row r="16" spans="1:38" s="7" customFormat="1" ht="12">
      <c r="U16" s="13"/>
      <c r="V16" s="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 s="17"/>
      <c r="AL16" s="17"/>
    </row>
    <row r="17" spans="21:38" s="7" customFormat="1" ht="12">
      <c r="U17" s="13"/>
      <c r="V17" s="16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 s="17"/>
      <c r="AL17" s="17"/>
    </row>
    <row r="18" spans="21:38" s="7" customFormat="1" ht="12">
      <c r="U18" s="13"/>
      <c r="V18" s="16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 s="17"/>
      <c r="AL18" s="17"/>
    </row>
    <row r="19" spans="21:38" s="7" customFormat="1" ht="12">
      <c r="U19" s="13"/>
      <c r="V19" s="16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 s="17"/>
      <c r="AL19" s="17"/>
    </row>
    <row r="20" spans="21:38" s="7" customFormat="1" ht="12">
      <c r="U20" s="13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</row>
    <row r="21" spans="21:38" s="7" customFormat="1"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</row>
    <row r="22" spans="21:38" s="7" customFormat="1"/>
    <row r="23" spans="21:38" s="7" customFormat="1"/>
    <row r="24" spans="21:38" s="7" customFormat="1"/>
    <row r="25" spans="21:38" s="7" customFormat="1"/>
    <row r="26" spans="21:38" s="7" customFormat="1"/>
    <row r="27" spans="21:38" s="7" customFormat="1"/>
    <row r="28" spans="21:38" s="7" customFormat="1"/>
    <row r="29" spans="21:38" s="7" customFormat="1"/>
    <row r="30" spans="21:38" s="7" customFormat="1"/>
    <row r="31" spans="21:38" s="7" customFormat="1"/>
    <row r="32" spans="21:38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45"/>
  <sheetViews>
    <sheetView showGridLines="0" zoomScale="110" zoomScaleNormal="110" workbookViewId="0">
      <selection activeCell="B10" sqref="B10"/>
    </sheetView>
  </sheetViews>
  <sheetFormatPr baseColWidth="10" defaultColWidth="10.6640625" defaultRowHeight="11.25"/>
  <cols>
    <col min="1" max="1" width="18.1640625" style="7" customWidth="1"/>
    <col min="2" max="34" width="8.5" style="7" customWidth="1"/>
    <col min="35" max="35" width="8.5" style="8" customWidth="1"/>
    <col min="36" max="36" width="8.5" style="9" customWidth="1"/>
    <col min="37" max="37" width="11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6" s="7" customFormat="1" ht="12.75">
      <c r="A1" s="1" t="s">
        <v>300</v>
      </c>
      <c r="AI1" s="8"/>
      <c r="AJ1" s="9"/>
    </row>
    <row r="2" spans="1:36" s="7" customFormat="1" ht="12.75">
      <c r="A2" s="133"/>
      <c r="AI2" s="8"/>
      <c r="AJ2" s="9"/>
    </row>
    <row r="3" spans="1:36" s="7" customFormat="1" ht="12.75">
      <c r="A3" s="1" t="s">
        <v>16</v>
      </c>
      <c r="AI3" s="8"/>
      <c r="AJ3" s="9"/>
    </row>
    <row r="4" spans="1:36" s="10" customFormat="1"/>
    <row r="5" spans="1:36" s="10" customFormat="1"/>
    <row r="6" spans="1:36" s="10" customFormat="1">
      <c r="A6" s="11"/>
      <c r="B6" s="130">
        <v>2018</v>
      </c>
      <c r="C6" s="130">
        <f>B6+1</f>
        <v>2019</v>
      </c>
      <c r="D6" s="130">
        <f t="shared" ref="D6:V6" si="0">C6+1</f>
        <v>2020</v>
      </c>
      <c r="E6" s="130">
        <f t="shared" si="0"/>
        <v>2021</v>
      </c>
      <c r="F6" s="130">
        <f t="shared" si="0"/>
        <v>2022</v>
      </c>
      <c r="G6" s="130">
        <f t="shared" si="0"/>
        <v>2023</v>
      </c>
      <c r="H6" s="130">
        <f t="shared" si="0"/>
        <v>2024</v>
      </c>
      <c r="I6" s="130">
        <f t="shared" si="0"/>
        <v>2025</v>
      </c>
      <c r="J6" s="130">
        <f t="shared" si="0"/>
        <v>2026</v>
      </c>
      <c r="K6" s="130">
        <f t="shared" si="0"/>
        <v>2027</v>
      </c>
      <c r="L6" s="130">
        <f t="shared" si="0"/>
        <v>2028</v>
      </c>
      <c r="M6" s="130">
        <f t="shared" si="0"/>
        <v>2029</v>
      </c>
      <c r="N6" s="130">
        <f t="shared" si="0"/>
        <v>2030</v>
      </c>
      <c r="O6" s="130">
        <f t="shared" si="0"/>
        <v>2031</v>
      </c>
      <c r="P6" s="130">
        <f t="shared" si="0"/>
        <v>2032</v>
      </c>
      <c r="Q6" s="130">
        <f t="shared" si="0"/>
        <v>2033</v>
      </c>
      <c r="R6" s="130">
        <f t="shared" si="0"/>
        <v>2034</v>
      </c>
      <c r="S6" s="130">
        <f t="shared" si="0"/>
        <v>2035</v>
      </c>
      <c r="T6" s="130">
        <f t="shared" si="0"/>
        <v>2036</v>
      </c>
      <c r="U6" s="130">
        <f t="shared" si="0"/>
        <v>2037</v>
      </c>
      <c r="V6" s="130">
        <f t="shared" si="0"/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6" s="10" customFormat="1">
      <c r="A7" s="670" t="s">
        <v>471</v>
      </c>
      <c r="B7" s="390">
        <v>610</v>
      </c>
      <c r="C7" s="390">
        <v>610</v>
      </c>
      <c r="D7" s="390">
        <v>610</v>
      </c>
      <c r="E7" s="390">
        <v>610</v>
      </c>
      <c r="F7" s="390">
        <v>610</v>
      </c>
      <c r="G7" s="390">
        <v>610</v>
      </c>
      <c r="H7" s="390">
        <v>610</v>
      </c>
      <c r="I7" s="390">
        <v>610</v>
      </c>
      <c r="J7" s="390">
        <v>610</v>
      </c>
      <c r="K7" s="390">
        <v>610</v>
      </c>
      <c r="L7" s="390">
        <v>610</v>
      </c>
      <c r="M7" s="390">
        <v>610</v>
      </c>
      <c r="N7" s="390">
        <v>610</v>
      </c>
      <c r="O7" s="390">
        <v>610</v>
      </c>
      <c r="P7" s="390">
        <v>610</v>
      </c>
      <c r="Q7" s="390">
        <v>610</v>
      </c>
      <c r="R7" s="390">
        <v>610</v>
      </c>
      <c r="S7" s="390">
        <v>610</v>
      </c>
      <c r="T7" s="390">
        <v>610</v>
      </c>
      <c r="U7" s="390">
        <v>610</v>
      </c>
      <c r="V7" s="390">
        <v>610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6" s="10" customFormat="1">
      <c r="A8" s="670" t="s">
        <v>318</v>
      </c>
      <c r="B8" s="679">
        <v>126.42910410958905</v>
      </c>
      <c r="C8" s="679">
        <v>134.0757479508197</v>
      </c>
      <c r="D8" s="679">
        <v>123.06098082191785</v>
      </c>
      <c r="E8" s="679">
        <v>128.47117397260274</v>
      </c>
      <c r="F8" s="679">
        <v>106.71016917808218</v>
      </c>
      <c r="G8" s="679">
        <v>80.928839480874316</v>
      </c>
      <c r="H8" s="679">
        <v>59.452028767123281</v>
      </c>
      <c r="I8" s="679">
        <v>45.171428082191781</v>
      </c>
      <c r="J8" s="679">
        <v>35.049440410958901</v>
      </c>
      <c r="K8" s="679">
        <v>27.41374180327869</v>
      </c>
      <c r="L8" s="679">
        <v>21.742536301369864</v>
      </c>
      <c r="M8" s="679">
        <v>17.498559589041093</v>
      </c>
      <c r="N8" s="679">
        <v>14.23488287671233</v>
      </c>
      <c r="O8" s="679">
        <v>10.089148907103827</v>
      </c>
      <c r="P8" s="679">
        <v>7.3081931506849322</v>
      </c>
      <c r="Q8" s="679">
        <v>4.6272178082191786</v>
      </c>
      <c r="R8" s="679">
        <v>4.0873636986301367</v>
      </c>
      <c r="S8" s="679">
        <v>3.038866803278689</v>
      </c>
      <c r="T8" s="679">
        <v>0.27923219178082187</v>
      </c>
      <c r="U8" s="679">
        <v>0.25643835616438354</v>
      </c>
      <c r="V8" s="679">
        <v>0.24013698630136987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36" s="10" customFormat="1">
      <c r="A9" s="670" t="s">
        <v>320</v>
      </c>
      <c r="B9" s="679">
        <v>0</v>
      </c>
      <c r="C9" s="679">
        <v>0</v>
      </c>
      <c r="D9" s="679">
        <v>0</v>
      </c>
      <c r="E9" s="679">
        <v>0</v>
      </c>
      <c r="F9" s="679">
        <v>0</v>
      </c>
      <c r="G9" s="679">
        <v>0</v>
      </c>
      <c r="H9" s="679">
        <v>0</v>
      </c>
      <c r="I9" s="679">
        <v>0</v>
      </c>
      <c r="J9" s="679">
        <v>0</v>
      </c>
      <c r="K9" s="679">
        <v>0</v>
      </c>
      <c r="L9" s="679">
        <v>0</v>
      </c>
      <c r="M9" s="679">
        <v>0</v>
      </c>
      <c r="N9" s="679">
        <v>0</v>
      </c>
      <c r="O9" s="679">
        <v>0</v>
      </c>
      <c r="P9" s="679">
        <v>0</v>
      </c>
      <c r="Q9" s="679">
        <v>0</v>
      </c>
      <c r="R9" s="679">
        <v>0</v>
      </c>
      <c r="S9" s="679">
        <v>0</v>
      </c>
      <c r="T9" s="679">
        <v>0</v>
      </c>
      <c r="U9" s="679">
        <v>0</v>
      </c>
      <c r="V9" s="679">
        <v>0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6" s="10" customFormat="1">
      <c r="A10" s="670" t="s">
        <v>325</v>
      </c>
      <c r="B10" s="679">
        <v>13.281186301369864</v>
      </c>
      <c r="C10" s="679">
        <v>13.613672814207648</v>
      </c>
      <c r="D10" s="679">
        <v>11.699451369863015</v>
      </c>
      <c r="E10" s="679">
        <v>8.7054602739726032</v>
      </c>
      <c r="F10" s="679">
        <v>7.4300164383561658</v>
      </c>
      <c r="G10" s="679">
        <v>5.6557534153005475</v>
      </c>
      <c r="H10" s="679">
        <v>3.9841767123287672</v>
      </c>
      <c r="I10" s="679">
        <v>2.5944678082191781</v>
      </c>
      <c r="J10" s="679">
        <v>1.6392719178082191</v>
      </c>
      <c r="K10" s="679">
        <v>1.1362998633879782</v>
      </c>
      <c r="L10" s="679">
        <v>0.67871796067921186</v>
      </c>
      <c r="M10" s="679">
        <v>0.61689671004598712</v>
      </c>
      <c r="N10" s="679">
        <v>0.52808040744139895</v>
      </c>
      <c r="O10" s="679">
        <v>0.39397358467482857</v>
      </c>
      <c r="P10" s="679">
        <v>0.43048671004103611</v>
      </c>
      <c r="Q10" s="679">
        <v>0.39014315068493155</v>
      </c>
      <c r="R10" s="679">
        <v>0.28623424657534247</v>
      </c>
      <c r="S10" s="679">
        <v>0.21754986338797813</v>
      </c>
      <c r="T10" s="679">
        <v>9.2534246575342483E-2</v>
      </c>
      <c r="U10" s="679">
        <v>5.6465753424657532E-2</v>
      </c>
      <c r="V10" s="679">
        <v>4.8041095890410959E-2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6" s="10" customFormat="1">
      <c r="A11" s="670" t="s">
        <v>315</v>
      </c>
      <c r="B11" s="679">
        <v>270.07799519460457</v>
      </c>
      <c r="C11" s="679">
        <v>290.64062681620709</v>
      </c>
      <c r="D11" s="679">
        <v>258.5359938811302</v>
      </c>
      <c r="E11" s="679">
        <v>208.77253549549724</v>
      </c>
      <c r="F11" s="679">
        <v>189.5811053662207</v>
      </c>
      <c r="G11" s="679">
        <v>204.21484859046276</v>
      </c>
      <c r="H11" s="679">
        <v>225.38294643565936</v>
      </c>
      <c r="I11" s="679">
        <v>250.15891137484604</v>
      </c>
      <c r="J11" s="679">
        <v>214.60762350076922</v>
      </c>
      <c r="K11" s="679">
        <v>199.61254786662568</v>
      </c>
      <c r="L11" s="679">
        <v>161.97376147588167</v>
      </c>
      <c r="M11" s="679">
        <v>132.45152301198175</v>
      </c>
      <c r="N11" s="679">
        <v>108.3913653598634</v>
      </c>
      <c r="O11" s="679">
        <v>91.371738512967383</v>
      </c>
      <c r="P11" s="679">
        <v>76.700118138125561</v>
      </c>
      <c r="Q11" s="679">
        <v>59.397074911109158</v>
      </c>
      <c r="R11" s="679">
        <v>50.522914223027719</v>
      </c>
      <c r="S11" s="679">
        <v>27.383757746896897</v>
      </c>
      <c r="T11" s="679">
        <v>20.370220430574008</v>
      </c>
      <c r="U11" s="679">
        <v>2.5433366126726016</v>
      </c>
      <c r="V11" s="679">
        <v>1.9571705705808644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6" s="10" customFormat="1">
      <c r="A12" s="670" t="s">
        <v>317</v>
      </c>
      <c r="B12" s="679">
        <v>170.54995539398871</v>
      </c>
      <c r="C12" s="679">
        <v>160.71031731213932</v>
      </c>
      <c r="D12" s="679">
        <v>149.99802719431634</v>
      </c>
      <c r="E12" s="679">
        <v>134.29219494041004</v>
      </c>
      <c r="F12" s="679">
        <v>123.52411781879984</v>
      </c>
      <c r="G12" s="679">
        <v>126.53440030757636</v>
      </c>
      <c r="H12" s="679">
        <v>135.59944426622604</v>
      </c>
      <c r="I12" s="679">
        <v>110.41599245493875</v>
      </c>
      <c r="J12" s="679">
        <v>81.475478422973737</v>
      </c>
      <c r="K12" s="679">
        <v>57.832365471066829</v>
      </c>
      <c r="L12" s="679">
        <v>36.724621288649942</v>
      </c>
      <c r="M12" s="679">
        <v>20.283812184029888</v>
      </c>
      <c r="N12" s="679">
        <v>8.0556630242501583</v>
      </c>
      <c r="O12" s="679">
        <v>4.6407827538267172</v>
      </c>
      <c r="P12" s="679">
        <v>2.341372389616815</v>
      </c>
      <c r="Q12" s="679">
        <v>0.99044500649564216</v>
      </c>
      <c r="R12" s="679">
        <v>0.64561740667931222</v>
      </c>
      <c r="S12" s="679">
        <v>0.42084298782231661</v>
      </c>
      <c r="T12" s="679">
        <v>0.27357520830610887</v>
      </c>
      <c r="U12" s="679">
        <v>0.1788174196827492</v>
      </c>
      <c r="V12" s="679">
        <v>0.11656138201265252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6" s="10" customFormat="1" ht="12">
      <c r="A13" s="189"/>
      <c r="B13" s="680"/>
      <c r="C13" s="680"/>
      <c r="D13" s="680"/>
      <c r="E13" s="680"/>
      <c r="F13" s="680"/>
      <c r="G13" s="680"/>
      <c r="H13" s="680"/>
      <c r="I13" s="680"/>
      <c r="J13" s="680"/>
      <c r="K13" s="680"/>
      <c r="L13" s="680"/>
      <c r="M13" s="680"/>
      <c r="N13" s="680"/>
      <c r="O13" s="680"/>
      <c r="P13" s="680"/>
      <c r="Q13" s="680"/>
      <c r="R13" s="680"/>
      <c r="S13" s="680"/>
      <c r="T13" s="680"/>
      <c r="U13" s="680"/>
      <c r="V13" s="680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6" s="10" customFormat="1" ht="12">
      <c r="A14" s="189" t="s">
        <v>7</v>
      </c>
      <c r="B14" s="681">
        <v>609.54358294313965</v>
      </c>
      <c r="C14" s="681">
        <v>608.64656362446226</v>
      </c>
      <c r="D14" s="681">
        <v>541.18919336180215</v>
      </c>
      <c r="E14" s="681">
        <v>509.73070621618126</v>
      </c>
      <c r="F14" s="681">
        <v>475.12016074187062</v>
      </c>
      <c r="G14" s="681">
        <v>458.85082400285506</v>
      </c>
      <c r="H14" s="681">
        <v>423.43820965555983</v>
      </c>
      <c r="I14" s="681">
        <v>336.16145615664226</v>
      </c>
      <c r="J14" s="681">
        <v>269.95710598053745</v>
      </c>
      <c r="K14" s="681">
        <v>209.61520157137429</v>
      </c>
      <c r="L14" s="681">
        <v>169.30746573436303</v>
      </c>
      <c r="M14" s="681">
        <v>137.53147319598318</v>
      </c>
      <c r="N14" s="681">
        <v>112.12286259623153</v>
      </c>
      <c r="O14" s="681">
        <v>92.816700211916881</v>
      </c>
      <c r="P14" s="681">
        <v>76.705309775213536</v>
      </c>
      <c r="Q14" s="681">
        <v>57.695700576441027</v>
      </c>
      <c r="R14" s="681">
        <v>32.642373343246177</v>
      </c>
      <c r="S14" s="681">
        <v>24.354235611730886</v>
      </c>
      <c r="T14" s="681">
        <v>2.9358645943353192</v>
      </c>
      <c r="U14" s="681">
        <v>2.3022970174369899</v>
      </c>
      <c r="V14" s="681">
        <v>1.8102221161038703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</row>
    <row r="15" spans="1:36" s="10" customFormat="1" ht="12">
      <c r="A15" s="13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</row>
    <row r="16" spans="1:36" s="10" customFormat="1"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</row>
    <row r="17" spans="2:38" s="10" customFormat="1" ht="12">
      <c r="U17" s="13"/>
      <c r="V17" s="682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 s="17"/>
      <c r="AL17" s="17"/>
    </row>
    <row r="18" spans="2:38" s="7" customFormat="1" ht="14.25">
      <c r="B18" s="18" t="s">
        <v>475</v>
      </c>
      <c r="C18" s="18"/>
      <c r="D18" s="18"/>
      <c r="E18" s="18"/>
      <c r="F18" s="18"/>
      <c r="U18" s="13"/>
      <c r="V18" s="16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 s="17"/>
      <c r="AL18" s="17"/>
    </row>
    <row r="19" spans="2:38" s="7" customFormat="1" ht="12">
      <c r="U19" s="13"/>
      <c r="V19" s="16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 s="17"/>
      <c r="AL19" s="17"/>
    </row>
    <row r="20" spans="2:38" s="7" customFormat="1" ht="12">
      <c r="U20" s="13"/>
      <c r="V20" s="16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 s="17"/>
      <c r="AL20" s="17"/>
    </row>
    <row r="21" spans="2:38" s="7" customFormat="1" ht="12">
      <c r="U21" s="13"/>
      <c r="V21" s="16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 s="17"/>
      <c r="AL21" s="17"/>
    </row>
    <row r="22" spans="2:38" s="7" customFormat="1" ht="12">
      <c r="U22" s="13"/>
      <c r="V22" s="16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 s="17"/>
      <c r="AL22" s="17"/>
    </row>
    <row r="23" spans="2:38" s="7" customFormat="1" ht="12">
      <c r="U23" s="13"/>
      <c r="V23" s="16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 s="17"/>
      <c r="AL23" s="17"/>
    </row>
    <row r="24" spans="2:38" s="7" customFormat="1" ht="12">
      <c r="U24" s="13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</row>
    <row r="25" spans="2:38" s="7" customFormat="1"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</row>
    <row r="26" spans="2:38" s="7" customFormat="1"/>
    <row r="27" spans="2:38" s="7" customFormat="1"/>
    <row r="28" spans="2:38" s="7" customFormat="1"/>
    <row r="29" spans="2:38" s="7" customFormat="1"/>
    <row r="30" spans="2:38" s="7" customFormat="1"/>
    <row r="31" spans="2:38" s="7" customFormat="1"/>
    <row r="32" spans="2:38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  <row r="42" s="7" customFormat="1"/>
    <row r="43" s="7" customFormat="1"/>
    <row r="44" s="7" customFormat="1"/>
    <row r="45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41"/>
  <sheetViews>
    <sheetView showGridLines="0" zoomScaleNormal="100" workbookViewId="0">
      <selection activeCell="B12" sqref="B12"/>
    </sheetView>
  </sheetViews>
  <sheetFormatPr baseColWidth="10" defaultColWidth="10.6640625" defaultRowHeight="11.25"/>
  <cols>
    <col min="1" max="1" width="19.5" style="7" customWidth="1"/>
    <col min="2" max="34" width="8.5" style="7" customWidth="1"/>
    <col min="35" max="35" width="8.5" style="8" customWidth="1"/>
    <col min="36" max="36" width="8.5" style="9" customWidth="1"/>
    <col min="37" max="37" width="11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8" s="7" customFormat="1" ht="12.75">
      <c r="A1" s="1" t="s">
        <v>300</v>
      </c>
      <c r="AI1" s="8"/>
      <c r="AJ1" s="9"/>
    </row>
    <row r="2" spans="1:38" s="7" customFormat="1" ht="12.75">
      <c r="A2" s="133"/>
      <c r="AI2" s="8"/>
      <c r="AJ2" s="9"/>
    </row>
    <row r="3" spans="1:38" s="7" customFormat="1" ht="12.75">
      <c r="A3" s="1" t="s">
        <v>16</v>
      </c>
      <c r="AI3" s="8"/>
      <c r="AJ3" s="9"/>
    </row>
    <row r="4" spans="1:38" s="10" customFormat="1"/>
    <row r="5" spans="1:38" s="10" customFormat="1"/>
    <row r="6" spans="1:38" s="10" customFormat="1">
      <c r="A6" s="193"/>
      <c r="B6" s="130">
        <v>2018</v>
      </c>
      <c r="C6" s="130">
        <f>B6+1</f>
        <v>2019</v>
      </c>
      <c r="D6" s="130">
        <f t="shared" ref="D6:V6" si="0">C6+1</f>
        <v>2020</v>
      </c>
      <c r="E6" s="130">
        <f t="shared" si="0"/>
        <v>2021</v>
      </c>
      <c r="F6" s="130">
        <f t="shared" si="0"/>
        <v>2022</v>
      </c>
      <c r="G6" s="130">
        <f t="shared" si="0"/>
        <v>2023</v>
      </c>
      <c r="H6" s="130">
        <f t="shared" si="0"/>
        <v>2024</v>
      </c>
      <c r="I6" s="130">
        <f t="shared" si="0"/>
        <v>2025</v>
      </c>
      <c r="J6" s="130">
        <f t="shared" si="0"/>
        <v>2026</v>
      </c>
      <c r="K6" s="130">
        <f t="shared" si="0"/>
        <v>2027</v>
      </c>
      <c r="L6" s="130">
        <f t="shared" si="0"/>
        <v>2028</v>
      </c>
      <c r="M6" s="130">
        <f t="shared" si="0"/>
        <v>2029</v>
      </c>
      <c r="N6" s="130">
        <f t="shared" si="0"/>
        <v>2030</v>
      </c>
      <c r="O6" s="130">
        <f t="shared" si="0"/>
        <v>2031</v>
      </c>
      <c r="P6" s="130">
        <f t="shared" si="0"/>
        <v>2032</v>
      </c>
      <c r="Q6" s="130">
        <f t="shared" si="0"/>
        <v>2033</v>
      </c>
      <c r="R6" s="130">
        <f t="shared" si="0"/>
        <v>2034</v>
      </c>
      <c r="S6" s="130">
        <f t="shared" si="0"/>
        <v>2035</v>
      </c>
      <c r="T6" s="130">
        <f t="shared" si="0"/>
        <v>2036</v>
      </c>
      <c r="U6" s="130">
        <f t="shared" si="0"/>
        <v>2037</v>
      </c>
      <c r="V6" s="130">
        <f t="shared" si="0"/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8" s="10" customFormat="1">
      <c r="A7" s="670" t="s">
        <v>471</v>
      </c>
      <c r="B7" s="676">
        <v>415</v>
      </c>
      <c r="C7" s="676">
        <v>415</v>
      </c>
      <c r="D7" s="676">
        <v>415</v>
      </c>
      <c r="E7" s="676">
        <v>415</v>
      </c>
      <c r="F7" s="676">
        <v>415</v>
      </c>
      <c r="G7" s="676">
        <v>415</v>
      </c>
      <c r="H7" s="676">
        <v>415</v>
      </c>
      <c r="I7" s="676">
        <v>415</v>
      </c>
      <c r="J7" s="676">
        <v>415</v>
      </c>
      <c r="K7" s="676">
        <v>415</v>
      </c>
      <c r="L7" s="676">
        <v>415</v>
      </c>
      <c r="M7" s="676">
        <v>415</v>
      </c>
      <c r="N7" s="676">
        <v>415</v>
      </c>
      <c r="O7" s="676">
        <v>415</v>
      </c>
      <c r="P7" s="676">
        <v>415</v>
      </c>
      <c r="Q7" s="676">
        <v>415</v>
      </c>
      <c r="R7" s="676">
        <v>415</v>
      </c>
      <c r="S7" s="676">
        <v>415</v>
      </c>
      <c r="T7" s="676">
        <v>415</v>
      </c>
      <c r="U7" s="676">
        <v>415</v>
      </c>
      <c r="V7" s="676">
        <v>415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8" s="10" customFormat="1">
      <c r="A8" s="670" t="s">
        <v>476</v>
      </c>
      <c r="B8" s="676">
        <v>0</v>
      </c>
      <c r="C8" s="676">
        <v>0</v>
      </c>
      <c r="D8" s="676">
        <v>0</v>
      </c>
      <c r="E8" s="676">
        <v>0</v>
      </c>
      <c r="F8" s="676">
        <v>0</v>
      </c>
      <c r="G8" s="676">
        <v>0</v>
      </c>
      <c r="H8" s="676">
        <v>0</v>
      </c>
      <c r="I8" s="676">
        <v>0</v>
      </c>
      <c r="J8" s="676">
        <v>0</v>
      </c>
      <c r="K8" s="676">
        <v>0</v>
      </c>
      <c r="L8" s="676">
        <v>0</v>
      </c>
      <c r="M8" s="676">
        <v>0</v>
      </c>
      <c r="N8" s="676">
        <v>0</v>
      </c>
      <c r="O8" s="676">
        <v>0</v>
      </c>
      <c r="P8" s="676">
        <v>0</v>
      </c>
      <c r="Q8" s="676">
        <v>0</v>
      </c>
      <c r="R8" s="676">
        <v>0</v>
      </c>
      <c r="S8" s="676">
        <v>0</v>
      </c>
      <c r="T8" s="676">
        <v>0</v>
      </c>
      <c r="U8" s="676">
        <v>0</v>
      </c>
      <c r="V8" s="676">
        <v>0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38" s="10" customFormat="1">
      <c r="A9" s="670" t="s">
        <v>477</v>
      </c>
      <c r="B9" s="676">
        <v>369.74965808175568</v>
      </c>
      <c r="C9" s="676">
        <v>415.00004000000001</v>
      </c>
      <c r="D9" s="676">
        <v>367.93968501393931</v>
      </c>
      <c r="E9" s="676">
        <v>297.68598670890901</v>
      </c>
      <c r="F9" s="676">
        <v>215.20478162188334</v>
      </c>
      <c r="G9" s="676">
        <v>204.42186923501072</v>
      </c>
      <c r="H9" s="676">
        <v>204.06475534491403</v>
      </c>
      <c r="I9" s="676">
        <v>168.46750119806634</v>
      </c>
      <c r="J9" s="676">
        <v>76.234696821256748</v>
      </c>
      <c r="K9" s="676">
        <v>11.167527897623804</v>
      </c>
      <c r="L9" s="676">
        <v>0</v>
      </c>
      <c r="M9" s="676">
        <v>0</v>
      </c>
      <c r="N9" s="676">
        <v>0</v>
      </c>
      <c r="O9" s="676">
        <v>0</v>
      </c>
      <c r="P9" s="676">
        <v>0</v>
      </c>
      <c r="Q9" s="676">
        <v>0</v>
      </c>
      <c r="R9" s="676">
        <v>0</v>
      </c>
      <c r="S9" s="676">
        <v>0</v>
      </c>
      <c r="T9" s="676">
        <v>0</v>
      </c>
      <c r="U9" s="676">
        <v>0</v>
      </c>
      <c r="V9" s="676">
        <v>0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8" s="10" customFormat="1">
      <c r="A10" s="670"/>
      <c r="B10" s="683"/>
      <c r="C10" s="683"/>
      <c r="D10" s="683"/>
      <c r="E10" s="683"/>
      <c r="F10" s="683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3"/>
      <c r="R10" s="683"/>
      <c r="S10" s="683"/>
      <c r="T10" s="683"/>
      <c r="U10" s="683"/>
      <c r="V10" s="683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8" s="10" customFormat="1">
      <c r="A11" s="189"/>
      <c r="B11" s="672"/>
      <c r="C11" s="672"/>
      <c r="D11" s="672"/>
      <c r="E11" s="672"/>
      <c r="F11" s="672"/>
      <c r="G11" s="672"/>
      <c r="H11" s="672"/>
      <c r="I11" s="672"/>
      <c r="J11" s="672"/>
      <c r="K11" s="672"/>
      <c r="L11" s="672"/>
      <c r="M11" s="672"/>
      <c r="N11" s="672"/>
      <c r="O11" s="672"/>
      <c r="P11" s="672"/>
      <c r="Q11" s="672"/>
      <c r="R11" s="672"/>
      <c r="S11" s="672"/>
      <c r="T11" s="672"/>
      <c r="U11" s="672"/>
      <c r="V11" s="672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8" s="10" customFormat="1">
      <c r="A12" s="189" t="s">
        <v>7</v>
      </c>
      <c r="B12" s="131">
        <v>436.7767041734416</v>
      </c>
      <c r="C12" s="131">
        <v>430.74310625575333</v>
      </c>
      <c r="D12" s="131">
        <v>371.70853469911032</v>
      </c>
      <c r="E12" s="131">
        <v>378.73222951538679</v>
      </c>
      <c r="F12" s="131">
        <v>341.42185860303675</v>
      </c>
      <c r="G12" s="131">
        <v>265.42727502118146</v>
      </c>
      <c r="H12" s="131">
        <v>236.64724778913398</v>
      </c>
      <c r="I12" s="131">
        <v>194.22903277102927</v>
      </c>
      <c r="J12" s="131">
        <v>139.94556772080088</v>
      </c>
      <c r="K12" s="131">
        <v>70.004587380088267</v>
      </c>
      <c r="L12" s="131">
        <v>61.752253415854767</v>
      </c>
      <c r="M12" s="131">
        <v>43.616333171033347</v>
      </c>
      <c r="N12" s="131">
        <v>28.286153825465831</v>
      </c>
      <c r="O12" s="131">
        <v>18.890545307644874</v>
      </c>
      <c r="P12" s="131">
        <v>8.7344928712360446</v>
      </c>
      <c r="Q12" s="131">
        <v>2.8788041599221939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8" s="10" customFormat="1" ht="12">
      <c r="A13" s="13"/>
      <c r="B13" s="681"/>
      <c r="C13" s="681"/>
      <c r="D13" s="681"/>
      <c r="E13" s="681"/>
      <c r="F13" s="681"/>
      <c r="G13" s="681"/>
      <c r="H13" s="681"/>
      <c r="I13" s="681"/>
      <c r="J13" s="681"/>
      <c r="K13" s="681"/>
      <c r="L13" s="681"/>
      <c r="M13" s="681"/>
      <c r="N13" s="681"/>
      <c r="O13" s="681"/>
      <c r="P13" s="681"/>
      <c r="Q13" s="681"/>
      <c r="R13" s="681"/>
      <c r="S13" s="681"/>
      <c r="T13" s="681"/>
      <c r="U13" s="681"/>
      <c r="V13" s="681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8" s="7" customFormat="1" ht="12">
      <c r="U14" s="13"/>
      <c r="V14" s="16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 s="17"/>
      <c r="AL14" s="17"/>
    </row>
    <row r="15" spans="1:38" s="7" customFormat="1" ht="12">
      <c r="U15" s="13"/>
      <c r="V15" s="16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 s="17"/>
      <c r="AL15" s="17"/>
    </row>
    <row r="16" spans="1:38" s="7" customFormat="1" ht="14.25">
      <c r="L16" s="18" t="s">
        <v>478</v>
      </c>
      <c r="U16" s="13"/>
      <c r="V16" s="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 s="17"/>
      <c r="AL16" s="17"/>
    </row>
    <row r="17" spans="18:38" s="7" customFormat="1" ht="12">
      <c r="U17" s="13"/>
      <c r="V17" s="16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 s="17"/>
      <c r="AL17" s="17"/>
    </row>
    <row r="18" spans="18:38" s="7" customFormat="1" ht="12">
      <c r="U18" s="13"/>
      <c r="V18" s="16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 s="17"/>
      <c r="AL18" s="17"/>
    </row>
    <row r="19" spans="18:38" s="7" customFormat="1" ht="12">
      <c r="R19" s="684"/>
      <c r="S19" s="684"/>
      <c r="T19" s="684"/>
      <c r="U19" s="684"/>
      <c r="V19" s="684"/>
      <c r="W19" s="684"/>
      <c r="X19" s="684"/>
      <c r="Y19" s="684"/>
      <c r="Z19" s="684"/>
      <c r="AA19" s="684"/>
      <c r="AB19" s="684"/>
      <c r="AC19" s="684"/>
      <c r="AD19" s="684"/>
      <c r="AE19" s="684"/>
      <c r="AF19" s="684"/>
      <c r="AG19" s="684"/>
      <c r="AH19" s="684"/>
      <c r="AI19" s="684"/>
      <c r="AJ19" s="684"/>
      <c r="AK19" s="684"/>
      <c r="AL19" s="684"/>
    </row>
    <row r="20" spans="18:38" s="7" customFormat="1" ht="12">
      <c r="R20" s="684"/>
      <c r="S20" s="684"/>
      <c r="T20" s="684"/>
      <c r="U20" s="684"/>
      <c r="V20" s="684"/>
      <c r="W20" s="684"/>
      <c r="X20" s="684"/>
      <c r="Y20" s="684"/>
      <c r="Z20" s="684"/>
      <c r="AA20" s="684"/>
      <c r="AB20" s="684"/>
      <c r="AC20" s="684"/>
      <c r="AD20" s="684"/>
      <c r="AE20" s="684"/>
      <c r="AF20" s="684"/>
      <c r="AG20" s="684"/>
      <c r="AH20" s="684"/>
      <c r="AI20" s="684"/>
      <c r="AJ20" s="684"/>
      <c r="AK20" s="684"/>
      <c r="AL20" s="684"/>
    </row>
    <row r="21" spans="18:38" s="7" customFormat="1" ht="12">
      <c r="R21" s="684"/>
      <c r="S21" s="684"/>
      <c r="T21" s="684"/>
      <c r="U21" s="684"/>
      <c r="V21" s="684"/>
      <c r="W21" s="684"/>
      <c r="X21" s="684"/>
      <c r="Y21" s="684"/>
      <c r="Z21" s="684"/>
      <c r="AA21" s="684"/>
      <c r="AB21" s="684"/>
      <c r="AC21" s="684"/>
      <c r="AD21" s="684"/>
      <c r="AE21" s="684"/>
      <c r="AF21" s="684"/>
      <c r="AG21" s="684"/>
      <c r="AH21" s="684"/>
      <c r="AI21" s="684"/>
      <c r="AJ21" s="684"/>
      <c r="AK21" s="684"/>
      <c r="AL21" s="684"/>
    </row>
    <row r="22" spans="18:38" s="7" customFormat="1" ht="12">
      <c r="R22" s="684"/>
      <c r="S22" s="684"/>
      <c r="T22" s="684"/>
      <c r="U22" s="684"/>
      <c r="V22" s="684"/>
      <c r="W22" s="684"/>
      <c r="X22" s="684"/>
      <c r="Y22" s="684"/>
      <c r="Z22" s="684"/>
      <c r="AA22" s="684"/>
      <c r="AB22" s="684"/>
      <c r="AC22" s="684"/>
      <c r="AD22" s="684"/>
      <c r="AE22" s="684"/>
      <c r="AF22" s="684"/>
      <c r="AG22" s="684"/>
      <c r="AH22" s="684"/>
      <c r="AI22" s="684"/>
      <c r="AJ22" s="684"/>
      <c r="AK22" s="684"/>
      <c r="AL22" s="684"/>
    </row>
    <row r="23" spans="18:38" s="7" customFormat="1"/>
    <row r="24" spans="18:38" s="7" customFormat="1"/>
    <row r="25" spans="18:38" s="7" customFormat="1"/>
    <row r="26" spans="18:38" s="7" customFormat="1"/>
    <row r="27" spans="18:38" s="7" customFormat="1"/>
    <row r="28" spans="18:38" s="7" customFormat="1"/>
    <row r="29" spans="18:38" s="7" customFormat="1"/>
    <row r="30" spans="18:38" s="7" customFormat="1"/>
    <row r="31" spans="18:38" s="7" customFormat="1"/>
    <row r="32" spans="18:38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45"/>
  <sheetViews>
    <sheetView showGridLines="0" zoomScale="110" zoomScaleNormal="110" workbookViewId="0">
      <selection activeCell="B12" sqref="B12"/>
    </sheetView>
  </sheetViews>
  <sheetFormatPr baseColWidth="10" defaultColWidth="10.6640625" defaultRowHeight="11.25"/>
  <cols>
    <col min="1" max="1" width="18.1640625" style="7" customWidth="1"/>
    <col min="2" max="34" width="8.5" style="7" customWidth="1"/>
    <col min="35" max="35" width="8.5" style="8" customWidth="1"/>
    <col min="36" max="36" width="8.5" style="9" customWidth="1"/>
    <col min="37" max="37" width="11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8" s="7" customFormat="1" ht="12.75">
      <c r="A1" s="1" t="s">
        <v>300</v>
      </c>
      <c r="AI1" s="8"/>
      <c r="AJ1" s="9"/>
    </row>
    <row r="2" spans="1:38" s="7" customFormat="1" ht="12.75">
      <c r="A2" s="133"/>
      <c r="AI2" s="8"/>
      <c r="AJ2" s="9"/>
    </row>
    <row r="3" spans="1:38" s="7" customFormat="1" ht="12.75">
      <c r="A3" s="1" t="s">
        <v>16</v>
      </c>
      <c r="AI3" s="8"/>
      <c r="AJ3" s="9"/>
    </row>
    <row r="4" spans="1:38" s="10" customFormat="1"/>
    <row r="5" spans="1:38" s="10" customForma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</row>
    <row r="6" spans="1:38" s="10" customFormat="1">
      <c r="A6" s="193"/>
      <c r="B6" s="130">
        <v>2018</v>
      </c>
      <c r="C6" s="130">
        <f>B6+1</f>
        <v>2019</v>
      </c>
      <c r="D6" s="130">
        <f t="shared" ref="D6:V6" si="0">C6+1</f>
        <v>2020</v>
      </c>
      <c r="E6" s="130">
        <f t="shared" si="0"/>
        <v>2021</v>
      </c>
      <c r="F6" s="130">
        <f t="shared" si="0"/>
        <v>2022</v>
      </c>
      <c r="G6" s="130">
        <f t="shared" si="0"/>
        <v>2023</v>
      </c>
      <c r="H6" s="130">
        <f t="shared" si="0"/>
        <v>2024</v>
      </c>
      <c r="I6" s="130">
        <f t="shared" si="0"/>
        <v>2025</v>
      </c>
      <c r="J6" s="130">
        <f t="shared" si="0"/>
        <v>2026</v>
      </c>
      <c r="K6" s="130">
        <f t="shared" si="0"/>
        <v>2027</v>
      </c>
      <c r="L6" s="130">
        <f t="shared" si="0"/>
        <v>2028</v>
      </c>
      <c r="M6" s="130">
        <f t="shared" si="0"/>
        <v>2029</v>
      </c>
      <c r="N6" s="130">
        <f t="shared" si="0"/>
        <v>2030</v>
      </c>
      <c r="O6" s="130">
        <f t="shared" si="0"/>
        <v>2031</v>
      </c>
      <c r="P6" s="130">
        <f t="shared" si="0"/>
        <v>2032</v>
      </c>
      <c r="Q6" s="130">
        <f t="shared" si="0"/>
        <v>2033</v>
      </c>
      <c r="R6" s="130">
        <f t="shared" si="0"/>
        <v>2034</v>
      </c>
      <c r="S6" s="130">
        <f t="shared" si="0"/>
        <v>2035</v>
      </c>
      <c r="T6" s="130">
        <f t="shared" si="0"/>
        <v>2036</v>
      </c>
      <c r="U6" s="130">
        <f t="shared" si="0"/>
        <v>2037</v>
      </c>
      <c r="V6" s="130">
        <f t="shared" si="0"/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8" s="10" customFormat="1">
      <c r="A7" s="670" t="s">
        <v>471</v>
      </c>
      <c r="B7" s="685">
        <v>250.2</v>
      </c>
      <c r="C7" s="685">
        <v>250.2</v>
      </c>
      <c r="D7" s="685">
        <v>250.2</v>
      </c>
      <c r="E7" s="685">
        <v>250.2</v>
      </c>
      <c r="F7" s="685">
        <v>250.2</v>
      </c>
      <c r="G7" s="685">
        <v>250.2</v>
      </c>
      <c r="H7" s="685">
        <v>250.2</v>
      </c>
      <c r="I7" s="685">
        <v>250.2</v>
      </c>
      <c r="J7" s="685">
        <v>250.2</v>
      </c>
      <c r="K7" s="685">
        <v>250.2</v>
      </c>
      <c r="L7" s="685">
        <v>250.2</v>
      </c>
      <c r="M7" s="685">
        <v>250.2</v>
      </c>
      <c r="N7" s="685">
        <v>250.2</v>
      </c>
      <c r="O7" s="685">
        <v>250.2</v>
      </c>
      <c r="P7" s="685">
        <v>250.2</v>
      </c>
      <c r="Q7" s="685">
        <v>250.2</v>
      </c>
      <c r="R7" s="685">
        <v>250.2</v>
      </c>
      <c r="S7" s="685">
        <v>250.2</v>
      </c>
      <c r="T7" s="685">
        <v>250.2</v>
      </c>
      <c r="U7" s="685">
        <v>250.2</v>
      </c>
      <c r="V7" s="685">
        <v>250.2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8" s="10" customFormat="1">
      <c r="A8" s="670" t="s">
        <v>335</v>
      </c>
      <c r="B8" s="457">
        <v>0</v>
      </c>
      <c r="C8" s="457">
        <v>0</v>
      </c>
      <c r="D8" s="457">
        <v>0</v>
      </c>
      <c r="E8" s="457">
        <v>0</v>
      </c>
      <c r="F8" s="457">
        <v>0</v>
      </c>
      <c r="G8" s="457">
        <v>0</v>
      </c>
      <c r="H8" s="457">
        <v>0</v>
      </c>
      <c r="I8" s="457">
        <v>0</v>
      </c>
      <c r="J8" s="457">
        <v>0</v>
      </c>
      <c r="K8" s="457">
        <v>0</v>
      </c>
      <c r="L8" s="457">
        <v>0</v>
      </c>
      <c r="M8" s="457">
        <v>0</v>
      </c>
      <c r="N8" s="457">
        <v>0</v>
      </c>
      <c r="O8" s="457">
        <v>0</v>
      </c>
      <c r="P8" s="457">
        <v>0</v>
      </c>
      <c r="Q8" s="457">
        <v>0</v>
      </c>
      <c r="R8" s="457">
        <v>0</v>
      </c>
      <c r="S8" s="457">
        <v>0</v>
      </c>
      <c r="T8" s="457">
        <v>0</v>
      </c>
      <c r="U8" s="457">
        <v>0</v>
      </c>
      <c r="V8" s="457">
        <v>0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38" s="10" customFormat="1">
      <c r="A9" s="670" t="s">
        <v>336</v>
      </c>
      <c r="B9" s="457">
        <v>66.00197651973005</v>
      </c>
      <c r="C9" s="457">
        <v>81.375257392098376</v>
      </c>
      <c r="D9" s="457">
        <v>70.295048579400984</v>
      </c>
      <c r="E9" s="457">
        <v>65.229385061291907</v>
      </c>
      <c r="F9" s="457">
        <v>50.563119865658855</v>
      </c>
      <c r="G9" s="457">
        <v>38.856098048049745</v>
      </c>
      <c r="H9" s="457">
        <v>24.541574742795163</v>
      </c>
      <c r="I9" s="457">
        <v>4.875407882626976</v>
      </c>
      <c r="J9" s="457">
        <v>0</v>
      </c>
      <c r="K9" s="457">
        <v>0</v>
      </c>
      <c r="L9" s="457">
        <v>0</v>
      </c>
      <c r="M9" s="457">
        <v>0</v>
      </c>
      <c r="N9" s="457">
        <v>0</v>
      </c>
      <c r="O9" s="457">
        <v>0</v>
      </c>
      <c r="P9" s="457">
        <v>0</v>
      </c>
      <c r="Q9" s="457">
        <v>0</v>
      </c>
      <c r="R9" s="457">
        <v>0</v>
      </c>
      <c r="S9" s="457">
        <v>0</v>
      </c>
      <c r="T9" s="457">
        <v>0</v>
      </c>
      <c r="U9" s="457">
        <v>0</v>
      </c>
      <c r="V9" s="457">
        <v>0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8" s="10" customFormat="1">
      <c r="A10" s="670"/>
      <c r="B10" s="683"/>
      <c r="C10" s="683"/>
      <c r="D10" s="683"/>
      <c r="E10" s="683"/>
      <c r="F10" s="683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3"/>
      <c r="R10" s="683"/>
      <c r="S10" s="683"/>
      <c r="T10" s="683"/>
      <c r="U10" s="683"/>
      <c r="V10" s="683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8" s="10" customFormat="1">
      <c r="A11" s="189"/>
      <c r="B11" s="672"/>
      <c r="C11" s="672"/>
      <c r="D11" s="672"/>
      <c r="E11" s="672"/>
      <c r="F11" s="672"/>
      <c r="G11" s="672"/>
      <c r="H11" s="672"/>
      <c r="I11" s="672"/>
      <c r="J11" s="672"/>
      <c r="K11" s="672"/>
      <c r="L11" s="672"/>
      <c r="M11" s="672"/>
      <c r="N11" s="672"/>
      <c r="O11" s="672"/>
      <c r="P11" s="672"/>
      <c r="Q11" s="672"/>
      <c r="R11" s="672"/>
      <c r="S11" s="672"/>
      <c r="T11" s="672"/>
      <c r="U11" s="672"/>
      <c r="V11" s="672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8" s="10" customFormat="1">
      <c r="A12" s="189" t="s">
        <v>7</v>
      </c>
      <c r="B12" s="131">
        <v>172.92969416389226</v>
      </c>
      <c r="C12" s="131">
        <v>179.83077244447762</v>
      </c>
      <c r="D12" s="131">
        <v>173.33543804551465</v>
      </c>
      <c r="E12" s="131">
        <v>168.05514909001582</v>
      </c>
      <c r="F12" s="131">
        <v>166.6041908616593</v>
      </c>
      <c r="G12" s="131">
        <v>156.65853093357342</v>
      </c>
      <c r="H12" s="131">
        <v>137.91174121406181</v>
      </c>
      <c r="I12" s="131">
        <v>126.02672974447509</v>
      </c>
      <c r="J12" s="131">
        <v>121.53572055314369</v>
      </c>
      <c r="K12" s="131">
        <v>99.133318525967937</v>
      </c>
      <c r="L12" s="131">
        <v>64.371010489812932</v>
      </c>
      <c r="M12" s="131">
        <v>36.28787802636041</v>
      </c>
      <c r="N12" s="131">
        <v>19.853934041143798</v>
      </c>
      <c r="O12" s="131">
        <v>15.186911132125257</v>
      </c>
      <c r="P12" s="131">
        <v>11.274108008744637</v>
      </c>
      <c r="Q12" s="131">
        <v>0.74028756618198355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8" s="10" customFormat="1" ht="12">
      <c r="A13" s="13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8" s="10" customFormat="1"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</row>
    <row r="15" spans="1:38" s="10" customFormat="1" ht="12">
      <c r="U15" s="13"/>
      <c r="V15" s="682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 s="17"/>
      <c r="AL15" s="17"/>
    </row>
    <row r="16" spans="1:38" s="7" customFormat="1" ht="14.25">
      <c r="B16" s="18" t="s">
        <v>479</v>
      </c>
      <c r="C16" s="18"/>
      <c r="D16" s="18"/>
      <c r="E16" s="18"/>
      <c r="F16" s="18"/>
      <c r="U16" s="13"/>
      <c r="V16" s="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 s="17"/>
      <c r="AL16" s="17"/>
    </row>
    <row r="17" spans="18:38" s="7" customFormat="1" ht="12">
      <c r="U17" s="13"/>
      <c r="V17" s="16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 s="17"/>
      <c r="AL17" s="17"/>
    </row>
    <row r="18" spans="18:38" s="7" customFormat="1" ht="12">
      <c r="U18" s="13"/>
      <c r="V18" s="16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 s="17"/>
      <c r="AL18" s="17"/>
    </row>
    <row r="19" spans="18:38" s="7" customFormat="1" ht="12">
      <c r="U19" s="13"/>
      <c r="V19" s="16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 s="17"/>
      <c r="AL19" s="17"/>
    </row>
    <row r="20" spans="18:38" s="7" customFormat="1" ht="12">
      <c r="U20" s="13"/>
      <c r="V20" s="16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 s="17"/>
      <c r="AL20" s="17"/>
    </row>
    <row r="21" spans="18:38" s="7" customFormat="1" ht="12">
      <c r="R21" s="684"/>
      <c r="S21" s="684"/>
      <c r="T21" s="684"/>
      <c r="U21" s="684"/>
      <c r="V21" s="684"/>
      <c r="W21" s="684"/>
      <c r="X21" s="684"/>
      <c r="Y21" s="684"/>
      <c r="Z21" s="684"/>
      <c r="AA21" s="684"/>
      <c r="AB21" s="684"/>
      <c r="AC21" s="684"/>
      <c r="AD21" s="684"/>
      <c r="AE21" s="684"/>
      <c r="AF21" s="684"/>
      <c r="AG21" s="684"/>
      <c r="AH21" s="684"/>
      <c r="AI21" s="684"/>
      <c r="AJ21" s="684"/>
      <c r="AK21" s="684"/>
      <c r="AL21" s="684"/>
    </row>
    <row r="22" spans="18:38" s="7" customFormat="1" ht="12">
      <c r="R22" s="684"/>
      <c r="S22" s="684"/>
      <c r="T22" s="684"/>
      <c r="U22" s="684"/>
      <c r="V22" s="684"/>
      <c r="W22" s="684"/>
      <c r="X22" s="684"/>
      <c r="Y22" s="684"/>
      <c r="Z22" s="684"/>
      <c r="AA22" s="684"/>
      <c r="AB22" s="684"/>
      <c r="AC22" s="684"/>
      <c r="AD22" s="684"/>
      <c r="AE22" s="684"/>
      <c r="AF22" s="684"/>
      <c r="AG22" s="684"/>
      <c r="AH22" s="684"/>
      <c r="AI22" s="684"/>
      <c r="AJ22" s="684"/>
      <c r="AK22" s="684"/>
      <c r="AL22" s="684"/>
    </row>
    <row r="23" spans="18:38" s="7" customFormat="1" ht="12">
      <c r="R23" s="684"/>
      <c r="S23" s="684"/>
      <c r="T23" s="684"/>
      <c r="U23" s="684"/>
      <c r="V23" s="684"/>
      <c r="W23" s="684"/>
      <c r="X23" s="684"/>
      <c r="Y23" s="684"/>
      <c r="Z23" s="684"/>
      <c r="AA23" s="684"/>
      <c r="AB23" s="684"/>
      <c r="AC23" s="684"/>
      <c r="AD23" s="684"/>
      <c r="AE23" s="684"/>
      <c r="AF23" s="684"/>
      <c r="AG23" s="684"/>
      <c r="AH23" s="684"/>
      <c r="AI23" s="684"/>
      <c r="AJ23" s="684"/>
      <c r="AK23" s="684"/>
      <c r="AL23" s="684"/>
    </row>
    <row r="24" spans="18:38" s="7" customFormat="1" ht="12">
      <c r="R24" s="684"/>
      <c r="S24" s="684"/>
      <c r="T24" s="684"/>
      <c r="U24" s="684"/>
      <c r="V24" s="684"/>
      <c r="W24" s="684"/>
      <c r="X24" s="684"/>
      <c r="Y24" s="684"/>
      <c r="Z24" s="684"/>
      <c r="AA24" s="684"/>
      <c r="AB24" s="684"/>
      <c r="AC24" s="684"/>
      <c r="AD24" s="684"/>
      <c r="AE24" s="684"/>
      <c r="AF24" s="684"/>
      <c r="AG24" s="684"/>
      <c r="AH24" s="684"/>
      <c r="AI24" s="684"/>
      <c r="AJ24" s="684"/>
      <c r="AK24" s="684"/>
      <c r="AL24" s="684"/>
    </row>
    <row r="25" spans="18:38" s="7" customFormat="1"/>
    <row r="26" spans="18:38" s="7" customFormat="1"/>
    <row r="27" spans="18:38" s="7" customFormat="1"/>
    <row r="28" spans="18:38" s="7" customFormat="1"/>
    <row r="29" spans="18:38" s="7" customFormat="1"/>
    <row r="30" spans="18:38" s="7" customFormat="1"/>
    <row r="31" spans="18:38" s="7" customFormat="1"/>
    <row r="32" spans="18:38" s="7" customFormat="1"/>
    <row r="33" spans="2:22" s="7" customFormat="1"/>
    <row r="34" spans="2:22" s="7" customFormat="1"/>
    <row r="35" spans="2:22" s="7" customFormat="1"/>
    <row r="36" spans="2:22" s="7" customFormat="1"/>
    <row r="37" spans="2:22" s="7" customFormat="1"/>
    <row r="38" spans="2:22" s="7" customFormat="1"/>
    <row r="39" spans="2:22" s="7" customFormat="1"/>
    <row r="40" spans="2:22" s="7" customFormat="1"/>
    <row r="41" spans="2:22" s="7" customFormat="1"/>
    <row r="42" spans="2:22" s="7" customFormat="1"/>
    <row r="43" spans="2:22" s="7" customFormat="1"/>
    <row r="44" spans="2:22">
      <c r="B44" s="136"/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</row>
    <row r="45" spans="2:22"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</row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45"/>
  <sheetViews>
    <sheetView showGridLines="0" zoomScale="110" zoomScaleNormal="110" workbookViewId="0">
      <selection activeCell="B12" sqref="B12"/>
    </sheetView>
  </sheetViews>
  <sheetFormatPr baseColWidth="10" defaultColWidth="10.6640625" defaultRowHeight="11.25"/>
  <cols>
    <col min="1" max="1" width="18.1640625" style="7" customWidth="1"/>
    <col min="2" max="34" width="8.5" style="7" customWidth="1"/>
    <col min="35" max="35" width="8.5" style="8" customWidth="1"/>
    <col min="36" max="36" width="8.5" style="9" customWidth="1"/>
    <col min="37" max="37" width="11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8" s="7" customFormat="1" ht="12.75">
      <c r="A1" s="1" t="s">
        <v>300</v>
      </c>
      <c r="AI1" s="8"/>
      <c r="AJ1" s="9"/>
    </row>
    <row r="2" spans="1:38" s="7" customFormat="1" ht="12.75">
      <c r="A2" s="133"/>
      <c r="AI2" s="8"/>
      <c r="AJ2" s="9"/>
    </row>
    <row r="3" spans="1:38" s="7" customFormat="1" ht="12.75">
      <c r="A3" s="1" t="s">
        <v>16</v>
      </c>
      <c r="AI3" s="8"/>
      <c r="AJ3" s="9"/>
    </row>
    <row r="4" spans="1:38" s="10" customFormat="1"/>
    <row r="5" spans="1:38" s="10" customForma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</row>
    <row r="6" spans="1:38" s="10" customFormat="1">
      <c r="A6" s="193"/>
      <c r="B6" s="130">
        <v>2018</v>
      </c>
      <c r="C6" s="130">
        <f>B6+1</f>
        <v>2019</v>
      </c>
      <c r="D6" s="130">
        <f t="shared" ref="D6:V6" si="0">C6+1</f>
        <v>2020</v>
      </c>
      <c r="E6" s="130">
        <f t="shared" si="0"/>
        <v>2021</v>
      </c>
      <c r="F6" s="130">
        <f t="shared" si="0"/>
        <v>2022</v>
      </c>
      <c r="G6" s="130">
        <f t="shared" si="0"/>
        <v>2023</v>
      </c>
      <c r="H6" s="130">
        <f t="shared" si="0"/>
        <v>2024</v>
      </c>
      <c r="I6" s="130">
        <f t="shared" si="0"/>
        <v>2025</v>
      </c>
      <c r="J6" s="130">
        <f t="shared" si="0"/>
        <v>2026</v>
      </c>
      <c r="K6" s="130">
        <f t="shared" si="0"/>
        <v>2027</v>
      </c>
      <c r="L6" s="130">
        <f t="shared" si="0"/>
        <v>2028</v>
      </c>
      <c r="M6" s="130">
        <f t="shared" si="0"/>
        <v>2029</v>
      </c>
      <c r="N6" s="130">
        <f t="shared" si="0"/>
        <v>2030</v>
      </c>
      <c r="O6" s="130">
        <f t="shared" si="0"/>
        <v>2031</v>
      </c>
      <c r="P6" s="130">
        <f t="shared" si="0"/>
        <v>2032</v>
      </c>
      <c r="Q6" s="130">
        <f t="shared" si="0"/>
        <v>2033</v>
      </c>
      <c r="R6" s="130">
        <f t="shared" si="0"/>
        <v>2034</v>
      </c>
      <c r="S6" s="130">
        <f t="shared" si="0"/>
        <v>2035</v>
      </c>
      <c r="T6" s="130">
        <f t="shared" si="0"/>
        <v>2036</v>
      </c>
      <c r="U6" s="130">
        <f t="shared" si="0"/>
        <v>2037</v>
      </c>
      <c r="V6" s="130">
        <f t="shared" si="0"/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8" s="10" customFormat="1">
      <c r="A7" s="670" t="s">
        <v>471</v>
      </c>
      <c r="B7" s="685">
        <v>60</v>
      </c>
      <c r="C7" s="685">
        <v>60</v>
      </c>
      <c r="D7" s="685">
        <v>60</v>
      </c>
      <c r="E7" s="685">
        <v>60</v>
      </c>
      <c r="F7" s="685">
        <v>60</v>
      </c>
      <c r="G7" s="685">
        <v>60</v>
      </c>
      <c r="H7" s="685">
        <v>60</v>
      </c>
      <c r="I7" s="685">
        <v>60</v>
      </c>
      <c r="J7" s="685">
        <v>60</v>
      </c>
      <c r="K7" s="685">
        <v>60</v>
      </c>
      <c r="L7" s="685">
        <v>60</v>
      </c>
      <c r="M7" s="685">
        <v>60</v>
      </c>
      <c r="N7" s="685">
        <v>60</v>
      </c>
      <c r="O7" s="685">
        <v>60</v>
      </c>
      <c r="P7" s="685">
        <v>60</v>
      </c>
      <c r="Q7" s="685">
        <v>60</v>
      </c>
      <c r="R7" s="685">
        <v>60</v>
      </c>
      <c r="S7" s="685">
        <v>60</v>
      </c>
      <c r="T7" s="685">
        <v>60</v>
      </c>
      <c r="U7" s="685">
        <v>60</v>
      </c>
      <c r="V7" s="685">
        <v>60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8" s="10" customFormat="1">
      <c r="A8" s="670" t="s">
        <v>335</v>
      </c>
      <c r="B8" s="457">
        <v>60.03</v>
      </c>
      <c r="C8" s="457">
        <v>60.03</v>
      </c>
      <c r="D8" s="457">
        <v>60.03</v>
      </c>
      <c r="E8" s="457">
        <v>58.406765068493144</v>
      </c>
      <c r="F8" s="457">
        <v>48.369551369863011</v>
      </c>
      <c r="G8" s="457">
        <v>38.726326998652596</v>
      </c>
      <c r="H8" s="457">
        <v>24.743159745833445</v>
      </c>
      <c r="I8" s="457">
        <v>14.324095101428298</v>
      </c>
      <c r="J8" s="457">
        <v>11.478774740648959</v>
      </c>
      <c r="K8" s="457">
        <v>8.0627948720813691</v>
      </c>
      <c r="L8" s="457">
        <v>2.4681930626907125</v>
      </c>
      <c r="M8" s="457">
        <v>0</v>
      </c>
      <c r="N8" s="457">
        <v>0</v>
      </c>
      <c r="O8" s="457">
        <v>0</v>
      </c>
      <c r="P8" s="457">
        <v>0</v>
      </c>
      <c r="Q8" s="457">
        <v>0</v>
      </c>
      <c r="R8" s="457">
        <v>0</v>
      </c>
      <c r="S8" s="457">
        <v>0</v>
      </c>
      <c r="T8" s="457">
        <v>0</v>
      </c>
      <c r="U8" s="457">
        <v>0</v>
      </c>
      <c r="V8" s="457">
        <v>0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38" s="10" customFormat="1">
      <c r="A9" s="670" t="s">
        <v>336</v>
      </c>
      <c r="B9" s="457">
        <v>0</v>
      </c>
      <c r="C9" s="457">
        <v>0</v>
      </c>
      <c r="D9" s="457">
        <v>0</v>
      </c>
      <c r="E9" s="457">
        <v>1.6232349315068568</v>
      </c>
      <c r="F9" s="457">
        <v>11.66044863013699</v>
      </c>
      <c r="G9" s="457">
        <v>21.303673001347409</v>
      </c>
      <c r="H9" s="457">
        <v>35.286840254166556</v>
      </c>
      <c r="I9" s="457">
        <v>45.705904898571703</v>
      </c>
      <c r="J9" s="457">
        <v>40.414966181085909</v>
      </c>
      <c r="K9" s="457">
        <v>31.974922651919712</v>
      </c>
      <c r="L9" s="457">
        <v>24.320181349559746</v>
      </c>
      <c r="M9" s="457">
        <v>18.415494826829388</v>
      </c>
      <c r="N9" s="457">
        <v>13.696436304007744</v>
      </c>
      <c r="O9" s="457">
        <v>11.311024240369246</v>
      </c>
      <c r="P9" s="457">
        <v>9.4597341932946151</v>
      </c>
      <c r="Q9" s="457">
        <v>6.8809205998533196</v>
      </c>
      <c r="R9" s="457">
        <v>0</v>
      </c>
      <c r="S9" s="457">
        <v>0</v>
      </c>
      <c r="T9" s="457">
        <v>0</v>
      </c>
      <c r="U9" s="457">
        <v>0</v>
      </c>
      <c r="V9" s="457">
        <v>0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8" s="10" customFormat="1">
      <c r="A10" s="670"/>
      <c r="B10" s="683"/>
      <c r="C10" s="683"/>
      <c r="D10" s="683"/>
      <c r="E10" s="683"/>
      <c r="F10" s="683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3"/>
      <c r="R10" s="683"/>
      <c r="S10" s="683"/>
      <c r="T10" s="683"/>
      <c r="U10" s="683"/>
      <c r="V10" s="683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8" s="10" customFormat="1">
      <c r="A11" s="189"/>
      <c r="B11" s="672"/>
      <c r="C11" s="672"/>
      <c r="D11" s="672"/>
      <c r="E11" s="672"/>
      <c r="F11" s="672"/>
      <c r="G11" s="672"/>
      <c r="H11" s="672"/>
      <c r="I11" s="672"/>
      <c r="J11" s="672"/>
      <c r="K11" s="672"/>
      <c r="L11" s="672"/>
      <c r="M11" s="672"/>
      <c r="N11" s="672"/>
      <c r="O11" s="672"/>
      <c r="P11" s="672"/>
      <c r="Q11" s="672"/>
      <c r="R11" s="672"/>
      <c r="S11" s="672"/>
      <c r="T11" s="672"/>
      <c r="U11" s="672"/>
      <c r="V11" s="672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8" s="10" customFormat="1">
      <c r="A12" s="189" t="s">
        <v>7</v>
      </c>
      <c r="B12" s="131">
        <v>172.92969416389226</v>
      </c>
      <c r="C12" s="131">
        <v>179.83077244447762</v>
      </c>
      <c r="D12" s="131">
        <v>173.33543804551465</v>
      </c>
      <c r="E12" s="131">
        <v>168.05514909001582</v>
      </c>
      <c r="F12" s="131">
        <v>166.6041908616593</v>
      </c>
      <c r="G12" s="131">
        <v>156.65853093357342</v>
      </c>
      <c r="H12" s="131">
        <v>137.91174121406181</v>
      </c>
      <c r="I12" s="131">
        <v>126.02672974447509</v>
      </c>
      <c r="J12" s="131">
        <v>121.53572055314369</v>
      </c>
      <c r="K12" s="131">
        <v>99.133318525967937</v>
      </c>
      <c r="L12" s="131">
        <v>64.371010489812932</v>
      </c>
      <c r="M12" s="131">
        <v>36.28787802636041</v>
      </c>
      <c r="N12" s="131">
        <v>19.853934041143798</v>
      </c>
      <c r="O12" s="131">
        <v>15.186911132125257</v>
      </c>
      <c r="P12" s="131">
        <v>11.274108008744637</v>
      </c>
      <c r="Q12" s="131">
        <v>0.74028756618198355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8" s="10" customFormat="1" ht="12">
      <c r="A13" s="13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8" s="10" customFormat="1"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</row>
    <row r="15" spans="1:38" s="10" customFormat="1" ht="12">
      <c r="U15" s="13"/>
      <c r="V15" s="682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 s="17"/>
      <c r="AL15" s="17"/>
    </row>
    <row r="16" spans="1:38" s="7" customFormat="1" ht="14.25">
      <c r="B16" s="18" t="s">
        <v>480</v>
      </c>
      <c r="C16" s="18"/>
      <c r="D16" s="18"/>
      <c r="E16" s="18"/>
      <c r="F16" s="18"/>
      <c r="U16" s="13"/>
      <c r="V16" s="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 s="17"/>
      <c r="AL16" s="17"/>
    </row>
    <row r="17" spans="18:38" s="7" customFormat="1" ht="12">
      <c r="U17" s="13"/>
      <c r="V17" s="16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 s="17"/>
      <c r="AL17" s="17"/>
    </row>
    <row r="18" spans="18:38" s="7" customFormat="1" ht="12">
      <c r="U18" s="13"/>
      <c r="V18" s="16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 s="17"/>
      <c r="AL18" s="17"/>
    </row>
    <row r="19" spans="18:38" s="7" customFormat="1" ht="12">
      <c r="U19" s="13"/>
      <c r="V19" s="16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 s="17"/>
      <c r="AL19" s="17"/>
    </row>
    <row r="20" spans="18:38" s="7" customFormat="1" ht="12">
      <c r="U20" s="13"/>
      <c r="V20" s="16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 s="17"/>
      <c r="AL20" s="17"/>
    </row>
    <row r="21" spans="18:38" s="7" customFormat="1" ht="12">
      <c r="R21" s="684"/>
      <c r="S21" s="684"/>
      <c r="T21" s="684"/>
      <c r="U21" s="684"/>
      <c r="V21" s="684"/>
      <c r="W21" s="684"/>
      <c r="X21" s="684"/>
      <c r="Y21" s="684"/>
      <c r="Z21" s="684"/>
      <c r="AA21" s="684"/>
      <c r="AB21" s="684"/>
      <c r="AC21" s="684"/>
      <c r="AD21" s="684"/>
      <c r="AE21" s="684"/>
      <c r="AF21" s="684"/>
      <c r="AG21" s="684"/>
      <c r="AH21" s="684"/>
      <c r="AI21" s="684"/>
      <c r="AJ21" s="684"/>
      <c r="AK21" s="684"/>
      <c r="AL21" s="684"/>
    </row>
    <row r="22" spans="18:38" s="7" customFormat="1" ht="12">
      <c r="R22" s="684"/>
      <c r="S22" s="684"/>
      <c r="T22" s="684"/>
      <c r="U22" s="684"/>
      <c r="V22" s="684"/>
      <c r="W22" s="684"/>
      <c r="X22" s="684"/>
      <c r="Y22" s="684"/>
      <c r="Z22" s="684"/>
      <c r="AA22" s="684"/>
      <c r="AB22" s="684"/>
      <c r="AC22" s="684"/>
      <c r="AD22" s="684"/>
      <c r="AE22" s="684"/>
      <c r="AF22" s="684"/>
      <c r="AG22" s="684"/>
      <c r="AH22" s="684"/>
      <c r="AI22" s="684"/>
      <c r="AJ22" s="684"/>
      <c r="AK22" s="684"/>
      <c r="AL22" s="684"/>
    </row>
    <row r="23" spans="18:38" s="7" customFormat="1" ht="12">
      <c r="R23" s="684"/>
      <c r="S23" s="684"/>
      <c r="T23" s="684"/>
      <c r="U23" s="684"/>
      <c r="V23" s="684"/>
      <c r="W23" s="684"/>
      <c r="X23" s="684"/>
      <c r="Y23" s="684"/>
      <c r="Z23" s="684"/>
      <c r="AA23" s="684"/>
      <c r="AB23" s="684"/>
      <c r="AC23" s="684"/>
      <c r="AD23" s="684"/>
      <c r="AE23" s="684"/>
      <c r="AF23" s="684"/>
      <c r="AG23" s="684"/>
      <c r="AH23" s="684"/>
      <c r="AI23" s="684"/>
      <c r="AJ23" s="684"/>
      <c r="AK23" s="684"/>
      <c r="AL23" s="684"/>
    </row>
    <row r="24" spans="18:38" s="7" customFormat="1" ht="12">
      <c r="R24" s="684"/>
      <c r="S24" s="684"/>
      <c r="T24" s="684"/>
      <c r="U24" s="684"/>
      <c r="V24" s="684"/>
      <c r="W24" s="684"/>
      <c r="X24" s="684"/>
      <c r="Y24" s="684"/>
      <c r="Z24" s="684"/>
      <c r="AA24" s="684"/>
      <c r="AB24" s="684"/>
      <c r="AC24" s="684"/>
      <c r="AD24" s="684"/>
      <c r="AE24" s="684"/>
      <c r="AF24" s="684"/>
      <c r="AG24" s="684"/>
      <c r="AH24" s="684"/>
      <c r="AI24" s="684"/>
      <c r="AJ24" s="684"/>
      <c r="AK24" s="684"/>
      <c r="AL24" s="684"/>
    </row>
    <row r="25" spans="18:38" s="7" customFormat="1"/>
    <row r="26" spans="18:38" s="7" customFormat="1"/>
    <row r="27" spans="18:38" s="7" customFormat="1"/>
    <row r="28" spans="18:38" s="7" customFormat="1"/>
    <row r="29" spans="18:38" s="7" customFormat="1"/>
    <row r="30" spans="18:38" s="7" customFormat="1"/>
    <row r="31" spans="18:38" s="7" customFormat="1"/>
    <row r="32" spans="18:38" s="7" customFormat="1"/>
    <row r="33" spans="2:22" s="7" customFormat="1"/>
    <row r="34" spans="2:22" s="7" customFormat="1"/>
    <row r="35" spans="2:22" s="7" customFormat="1"/>
    <row r="36" spans="2:22" s="7" customFormat="1"/>
    <row r="37" spans="2:22" s="7" customFormat="1"/>
    <row r="38" spans="2:22" s="7" customFormat="1"/>
    <row r="39" spans="2:22" s="7" customFormat="1"/>
    <row r="40" spans="2:22" s="7" customFormat="1"/>
    <row r="41" spans="2:22" s="7" customFormat="1"/>
    <row r="42" spans="2:22" s="7" customFormat="1"/>
    <row r="43" spans="2:22" s="7" customFormat="1"/>
    <row r="44" spans="2:22">
      <c r="B44" s="136"/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</row>
    <row r="45" spans="2:22"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</row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47"/>
  <sheetViews>
    <sheetView showGridLines="0" zoomScale="110" zoomScaleNormal="110" workbookViewId="0">
      <selection activeCell="B10" sqref="B10"/>
    </sheetView>
  </sheetViews>
  <sheetFormatPr baseColWidth="10" defaultColWidth="10.6640625" defaultRowHeight="11.25"/>
  <cols>
    <col min="1" max="1" width="19.1640625" style="7" customWidth="1"/>
    <col min="2" max="34" width="8.5" style="7" customWidth="1"/>
    <col min="35" max="35" width="8.5" style="8" customWidth="1"/>
    <col min="36" max="36" width="8.5" style="9" customWidth="1"/>
    <col min="37" max="37" width="11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8" s="7" customFormat="1" ht="12.75">
      <c r="A1" s="1" t="s">
        <v>300</v>
      </c>
      <c r="AI1" s="8"/>
      <c r="AJ1" s="9"/>
    </row>
    <row r="2" spans="1:38" s="7" customFormat="1" ht="12.75">
      <c r="A2" s="133"/>
      <c r="AI2" s="8"/>
      <c r="AJ2" s="9"/>
    </row>
    <row r="3" spans="1:38" s="7" customFormat="1" ht="12.75">
      <c r="A3" s="1" t="s">
        <v>16</v>
      </c>
      <c r="AI3" s="8"/>
      <c r="AJ3" s="9"/>
    </row>
    <row r="4" spans="1:38" s="10" customFormat="1"/>
    <row r="5" spans="1:38" s="10" customFormat="1"/>
    <row r="6" spans="1:38" s="10" customFormat="1">
      <c r="A6" s="11"/>
      <c r="B6" s="130">
        <v>2018</v>
      </c>
      <c r="C6" s="130">
        <f>B6+1</f>
        <v>2019</v>
      </c>
      <c r="D6" s="130">
        <f t="shared" ref="D6:V6" si="0">C6+1</f>
        <v>2020</v>
      </c>
      <c r="E6" s="130">
        <f t="shared" si="0"/>
        <v>2021</v>
      </c>
      <c r="F6" s="130">
        <f t="shared" si="0"/>
        <v>2022</v>
      </c>
      <c r="G6" s="130">
        <f t="shared" si="0"/>
        <v>2023</v>
      </c>
      <c r="H6" s="130">
        <f t="shared" si="0"/>
        <v>2024</v>
      </c>
      <c r="I6" s="130">
        <f t="shared" si="0"/>
        <v>2025</v>
      </c>
      <c r="J6" s="130">
        <f t="shared" si="0"/>
        <v>2026</v>
      </c>
      <c r="K6" s="130">
        <f t="shared" si="0"/>
        <v>2027</v>
      </c>
      <c r="L6" s="130">
        <f t="shared" si="0"/>
        <v>2028</v>
      </c>
      <c r="M6" s="130">
        <f t="shared" si="0"/>
        <v>2029</v>
      </c>
      <c r="N6" s="130">
        <f t="shared" si="0"/>
        <v>2030</v>
      </c>
      <c r="O6" s="130">
        <f t="shared" si="0"/>
        <v>2031</v>
      </c>
      <c r="P6" s="130">
        <f t="shared" si="0"/>
        <v>2032</v>
      </c>
      <c r="Q6" s="130">
        <f t="shared" si="0"/>
        <v>2033</v>
      </c>
      <c r="R6" s="130">
        <f t="shared" si="0"/>
        <v>2034</v>
      </c>
      <c r="S6" s="130">
        <f t="shared" si="0"/>
        <v>2035</v>
      </c>
      <c r="T6" s="130">
        <f t="shared" si="0"/>
        <v>2036</v>
      </c>
      <c r="U6" s="130">
        <f t="shared" si="0"/>
        <v>2037</v>
      </c>
      <c r="V6" s="130">
        <f t="shared" si="0"/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8" s="10" customFormat="1" ht="12">
      <c r="A7" s="686" t="s">
        <v>335</v>
      </c>
      <c r="B7" s="687">
        <v>40.71</v>
      </c>
      <c r="C7" s="687">
        <v>42.783000000000001</v>
      </c>
      <c r="D7" s="687">
        <v>43.764000000000003</v>
      </c>
      <c r="E7" s="687">
        <v>43.764000000000003</v>
      </c>
      <c r="F7" s="687">
        <v>43.764000000000003</v>
      </c>
      <c r="G7" s="687">
        <v>43.764000000000003</v>
      </c>
      <c r="H7" s="687">
        <v>43.764000000000003</v>
      </c>
      <c r="I7" s="687">
        <v>43.764000000000003</v>
      </c>
      <c r="J7" s="687">
        <v>42.775586991635542</v>
      </c>
      <c r="K7" s="687">
        <v>13.234758651256199</v>
      </c>
      <c r="L7" s="687">
        <v>2.6943834736496166</v>
      </c>
      <c r="M7" s="687">
        <v>0.1694486301369863</v>
      </c>
      <c r="N7" s="687">
        <v>0.11898013698630137</v>
      </c>
      <c r="O7" s="687">
        <v>8.1704918032786872E-2</v>
      </c>
      <c r="P7" s="687">
        <v>7.1384931506849311E-2</v>
      </c>
      <c r="Q7" s="687">
        <v>4.8799315068493145E-2</v>
      </c>
      <c r="R7" s="687">
        <v>1.3138356164383563E-2</v>
      </c>
      <c r="S7" s="687">
        <v>0</v>
      </c>
      <c r="T7" s="687">
        <v>0</v>
      </c>
      <c r="U7" s="687">
        <v>0</v>
      </c>
      <c r="V7" s="687">
        <v>0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8" s="10" customFormat="1" ht="12">
      <c r="A8" s="686" t="s">
        <v>336</v>
      </c>
      <c r="B8" s="687">
        <v>94.99</v>
      </c>
      <c r="C8" s="687">
        <v>99.826999999999998</v>
      </c>
      <c r="D8" s="687">
        <v>102.116</v>
      </c>
      <c r="E8" s="687">
        <v>102.116</v>
      </c>
      <c r="F8" s="687">
        <v>102.116</v>
      </c>
      <c r="G8" s="687">
        <v>102.116</v>
      </c>
      <c r="H8" s="687">
        <v>102.116</v>
      </c>
      <c r="I8" s="687">
        <v>102.116</v>
      </c>
      <c r="J8" s="687">
        <v>102.116</v>
      </c>
      <c r="K8" s="687">
        <v>102.116</v>
      </c>
      <c r="L8" s="687">
        <v>102.116</v>
      </c>
      <c r="M8" s="687">
        <v>102.116</v>
      </c>
      <c r="N8" s="687">
        <v>69.384073885267682</v>
      </c>
      <c r="O8" s="687">
        <v>46.230320893346786</v>
      </c>
      <c r="P8" s="687">
        <v>27.113265900440187</v>
      </c>
      <c r="Q8" s="687">
        <v>6.880920599853324</v>
      </c>
      <c r="R8" s="687">
        <v>0</v>
      </c>
      <c r="S8" s="687">
        <v>0</v>
      </c>
      <c r="T8" s="687">
        <v>0</v>
      </c>
      <c r="U8" s="687">
        <v>0</v>
      </c>
      <c r="V8" s="687">
        <v>0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38" s="10" customFormat="1" ht="12">
      <c r="A9" s="13" t="s">
        <v>471</v>
      </c>
      <c r="B9" s="688">
        <v>125</v>
      </c>
      <c r="C9" s="688">
        <v>125</v>
      </c>
      <c r="D9" s="688">
        <v>125</v>
      </c>
      <c r="E9" s="688">
        <v>125</v>
      </c>
      <c r="F9" s="688">
        <v>125</v>
      </c>
      <c r="G9" s="688">
        <v>125</v>
      </c>
      <c r="H9" s="688">
        <v>125</v>
      </c>
      <c r="I9" s="688">
        <v>125</v>
      </c>
      <c r="J9" s="688">
        <v>125</v>
      </c>
      <c r="K9" s="688">
        <v>125</v>
      </c>
      <c r="L9" s="688">
        <v>125</v>
      </c>
      <c r="M9" s="688">
        <v>125</v>
      </c>
      <c r="N9" s="688">
        <v>125</v>
      </c>
      <c r="O9" s="688">
        <v>125</v>
      </c>
      <c r="P9" s="688">
        <v>125</v>
      </c>
      <c r="Q9" s="688">
        <v>125</v>
      </c>
      <c r="R9" s="688">
        <v>125</v>
      </c>
      <c r="S9" s="688">
        <v>125</v>
      </c>
      <c r="T9" s="688">
        <v>125</v>
      </c>
      <c r="U9" s="688">
        <v>125</v>
      </c>
      <c r="V9" s="688">
        <v>125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8" s="10" customFormat="1" ht="12">
      <c r="A10" s="13" t="s">
        <v>7</v>
      </c>
      <c r="B10" s="681">
        <v>135.69999999999999</v>
      </c>
      <c r="C10" s="681">
        <v>99.826999999999998</v>
      </c>
      <c r="D10" s="681">
        <v>102.116</v>
      </c>
      <c r="E10" s="681">
        <v>102.116</v>
      </c>
      <c r="F10" s="681">
        <v>102.116</v>
      </c>
      <c r="G10" s="681">
        <v>102.116</v>
      </c>
      <c r="H10" s="681">
        <v>102.116</v>
      </c>
      <c r="I10" s="681">
        <v>102.116</v>
      </c>
      <c r="J10" s="681">
        <v>102.116</v>
      </c>
      <c r="K10" s="681">
        <v>102.116</v>
      </c>
      <c r="L10" s="681">
        <v>102.116</v>
      </c>
      <c r="M10" s="681">
        <v>96.930548479020331</v>
      </c>
      <c r="N10" s="681">
        <v>58.58410151945322</v>
      </c>
      <c r="O10" s="681">
        <v>37.929765008914103</v>
      </c>
      <c r="P10" s="681">
        <v>20.224310333224384</v>
      </c>
      <c r="Q10" s="681">
        <v>0.74028756618198355</v>
      </c>
      <c r="R10" s="681">
        <v>0</v>
      </c>
      <c r="S10" s="681">
        <v>0</v>
      </c>
      <c r="T10" s="681">
        <v>0</v>
      </c>
      <c r="U10" s="681">
        <v>0</v>
      </c>
      <c r="V10" s="681">
        <v>0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8" s="10" customFormat="1" ht="12">
      <c r="A11" s="13"/>
      <c r="B11" s="7"/>
      <c r="C11" s="7"/>
      <c r="D11" s="7"/>
      <c r="E11" s="7"/>
      <c r="F11" s="7"/>
      <c r="G11" s="7"/>
      <c r="H11" s="7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8" s="10" customFormat="1"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8" s="10" customFormat="1" ht="12">
      <c r="U13" s="13"/>
      <c r="V13" s="16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 s="17"/>
      <c r="AL13" s="17"/>
    </row>
    <row r="14" spans="1:38" s="7" customFormat="1" ht="14.25">
      <c r="B14" s="18" t="s">
        <v>481</v>
      </c>
      <c r="C14" s="18"/>
      <c r="D14" s="18"/>
      <c r="E14" s="18"/>
      <c r="F14" s="18"/>
      <c r="U14" s="13"/>
      <c r="V14" s="16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 s="17"/>
      <c r="AL14" s="17"/>
    </row>
    <row r="15" spans="1:38" s="7" customFormat="1" ht="12">
      <c r="U15" s="13"/>
      <c r="V15" s="16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 s="17"/>
      <c r="AL15" s="17"/>
    </row>
    <row r="16" spans="1:38" s="7" customFormat="1" ht="12">
      <c r="U16" s="13"/>
      <c r="V16" s="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 s="17"/>
      <c r="AL16" s="17"/>
    </row>
    <row r="17" spans="21:38" s="7" customFormat="1" ht="12">
      <c r="U17" s="13"/>
      <c r="V17" s="16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 s="17"/>
      <c r="AL17" s="17"/>
    </row>
    <row r="18" spans="21:38" s="7" customFormat="1" ht="12">
      <c r="U18" s="13"/>
      <c r="V18" s="16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 s="17"/>
      <c r="AL18" s="17"/>
    </row>
    <row r="19" spans="21:38" s="7" customFormat="1" ht="12">
      <c r="U19" s="13"/>
      <c r="V19" s="16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 s="17"/>
      <c r="AL19" s="17"/>
    </row>
    <row r="20" spans="21:38" s="7" customFormat="1" ht="12">
      <c r="U20" s="13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</row>
    <row r="21" spans="21:38" s="7" customFormat="1"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</row>
    <row r="22" spans="21:38" s="7" customFormat="1"/>
    <row r="23" spans="21:38" s="7" customFormat="1"/>
    <row r="24" spans="21:38" s="7" customFormat="1"/>
    <row r="25" spans="21:38" s="7" customFormat="1"/>
    <row r="26" spans="21:38" s="7" customFormat="1"/>
    <row r="27" spans="21:38" s="7" customFormat="1"/>
    <row r="28" spans="21:38" s="7" customFormat="1"/>
    <row r="29" spans="21:38" s="7" customFormat="1"/>
    <row r="30" spans="21:38" s="7" customFormat="1"/>
    <row r="31" spans="21:38" s="7" customFormat="1"/>
    <row r="32" spans="21:38" s="7" customFormat="1"/>
    <row r="33" spans="2:22" s="7" customFormat="1"/>
    <row r="34" spans="2:22" s="7" customFormat="1"/>
    <row r="35" spans="2:22" s="7" customFormat="1"/>
    <row r="36" spans="2:22" s="7" customFormat="1"/>
    <row r="37" spans="2:22" s="7" customFormat="1"/>
    <row r="38" spans="2:22" s="7" customFormat="1"/>
    <row r="39" spans="2:22" s="7" customFormat="1"/>
    <row r="40" spans="2:22" s="7" customFormat="1"/>
    <row r="41" spans="2:22" s="7" customFormat="1"/>
    <row r="46" spans="2:22">
      <c r="B46" s="687"/>
      <c r="C46" s="687"/>
      <c r="D46" s="687"/>
      <c r="E46" s="687"/>
      <c r="F46" s="687"/>
      <c r="G46" s="687"/>
      <c r="H46" s="687"/>
      <c r="I46" s="687"/>
      <c r="J46" s="687"/>
      <c r="K46" s="687"/>
      <c r="L46" s="687"/>
      <c r="M46" s="687"/>
      <c r="N46" s="687"/>
      <c r="O46" s="687"/>
      <c r="P46" s="687"/>
      <c r="Q46" s="687"/>
      <c r="R46" s="687"/>
      <c r="S46" s="687"/>
      <c r="T46" s="687"/>
      <c r="U46" s="687"/>
      <c r="V46" s="687"/>
    </row>
    <row r="47" spans="2:22">
      <c r="B47" s="687"/>
      <c r="C47" s="687"/>
      <c r="D47" s="687"/>
      <c r="E47" s="687"/>
      <c r="F47" s="687"/>
      <c r="G47" s="687"/>
      <c r="H47" s="687"/>
      <c r="I47" s="687"/>
      <c r="J47" s="687"/>
      <c r="K47" s="687"/>
      <c r="L47" s="687"/>
      <c r="M47" s="687"/>
      <c r="N47" s="687"/>
      <c r="O47" s="687"/>
      <c r="P47" s="687"/>
      <c r="Q47" s="687"/>
      <c r="R47" s="687"/>
      <c r="S47" s="687"/>
      <c r="T47" s="687"/>
      <c r="U47" s="687"/>
      <c r="V47" s="687"/>
    </row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50"/>
  <sheetViews>
    <sheetView showGridLines="0" zoomScale="110" zoomScaleNormal="110" workbookViewId="0">
      <selection activeCell="A2" sqref="A2"/>
    </sheetView>
  </sheetViews>
  <sheetFormatPr baseColWidth="10" defaultColWidth="10.6640625" defaultRowHeight="11.25"/>
  <cols>
    <col min="1" max="1" width="27.1640625" style="7" bestFit="1" customWidth="1"/>
    <col min="2" max="34" width="8.5" style="7" customWidth="1"/>
    <col min="35" max="35" width="8.5" style="8" customWidth="1"/>
    <col min="36" max="36" width="8.5" style="9" customWidth="1"/>
    <col min="37" max="37" width="11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8" s="7" customFormat="1" ht="12.75">
      <c r="A1" s="1" t="s">
        <v>300</v>
      </c>
      <c r="AI1" s="8"/>
      <c r="AJ1" s="9"/>
    </row>
    <row r="2" spans="1:38" s="7" customFormat="1" ht="12.75">
      <c r="A2" s="133"/>
      <c r="AI2" s="8"/>
      <c r="AJ2" s="9"/>
    </row>
    <row r="3" spans="1:38" s="7" customFormat="1" ht="12.75">
      <c r="A3" s="1" t="s">
        <v>16</v>
      </c>
      <c r="B3" s="7">
        <v>1000</v>
      </c>
      <c r="AI3" s="8"/>
      <c r="AJ3" s="9"/>
    </row>
    <row r="4" spans="1:38" s="10" customFormat="1"/>
    <row r="5" spans="1:38" s="10" customFormat="1"/>
    <row r="6" spans="1:38" s="10" customFormat="1">
      <c r="A6" s="11"/>
      <c r="B6" s="130">
        <v>2018</v>
      </c>
      <c r="C6" s="130">
        <f>B6+1</f>
        <v>2019</v>
      </c>
      <c r="D6" s="130">
        <f t="shared" ref="D6:V6" si="0">C6+1</f>
        <v>2020</v>
      </c>
      <c r="E6" s="130">
        <f t="shared" si="0"/>
        <v>2021</v>
      </c>
      <c r="F6" s="130">
        <f t="shared" si="0"/>
        <v>2022</v>
      </c>
      <c r="G6" s="130">
        <f t="shared" si="0"/>
        <v>2023</v>
      </c>
      <c r="H6" s="130">
        <f t="shared" si="0"/>
        <v>2024</v>
      </c>
      <c r="I6" s="130">
        <f t="shared" si="0"/>
        <v>2025</v>
      </c>
      <c r="J6" s="130">
        <f t="shared" si="0"/>
        <v>2026</v>
      </c>
      <c r="K6" s="130">
        <f t="shared" si="0"/>
        <v>2027</v>
      </c>
      <c r="L6" s="130">
        <f t="shared" si="0"/>
        <v>2028</v>
      </c>
      <c r="M6" s="130">
        <f t="shared" si="0"/>
        <v>2029</v>
      </c>
      <c r="N6" s="130">
        <f t="shared" si="0"/>
        <v>2030</v>
      </c>
      <c r="O6" s="130">
        <f t="shared" si="0"/>
        <v>2031</v>
      </c>
      <c r="P6" s="130">
        <f t="shared" si="0"/>
        <v>2032</v>
      </c>
      <c r="Q6" s="130">
        <f t="shared" si="0"/>
        <v>2033</v>
      </c>
      <c r="R6" s="130">
        <f t="shared" si="0"/>
        <v>2034</v>
      </c>
      <c r="S6" s="130">
        <f t="shared" si="0"/>
        <v>2035</v>
      </c>
      <c r="T6" s="130">
        <f t="shared" si="0"/>
        <v>2036</v>
      </c>
      <c r="U6" s="130">
        <f t="shared" si="0"/>
        <v>2037</v>
      </c>
      <c r="V6" s="130">
        <f t="shared" si="0"/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8" s="10" customFormat="1" ht="12">
      <c r="A7" s="686" t="s">
        <v>335</v>
      </c>
      <c r="B7" s="698">
        <v>199.62120271720781</v>
      </c>
      <c r="C7" s="698">
        <v>235.67189959016392</v>
      </c>
      <c r="D7" s="698">
        <v>226.32083096788688</v>
      </c>
      <c r="E7" s="698">
        <v>224.01398767123285</v>
      </c>
      <c r="F7" s="698">
        <v>193.69601095890408</v>
      </c>
      <c r="G7" s="698">
        <v>160.6041988581207</v>
      </c>
      <c r="H7" s="698">
        <v>118.76022366180545</v>
      </c>
      <c r="I7" s="698">
        <v>73.025202490426111</v>
      </c>
      <c r="J7" s="698">
        <v>42.775586991635542</v>
      </c>
      <c r="K7" s="698">
        <v>13.234758651256199</v>
      </c>
      <c r="L7" s="698">
        <v>2.6943834736496166</v>
      </c>
      <c r="M7" s="698">
        <v>0.1694486301369863</v>
      </c>
      <c r="N7" s="698">
        <v>0.11898013698630137</v>
      </c>
      <c r="O7" s="698">
        <v>8.1704918032786872E-2</v>
      </c>
      <c r="P7" s="698">
        <v>7.1384931506849311E-2</v>
      </c>
      <c r="Q7" s="698">
        <v>4.8799315068493145E-2</v>
      </c>
      <c r="R7" s="788">
        <v>1.3138356164383563E-2</v>
      </c>
      <c r="S7" s="210">
        <v>0</v>
      </c>
      <c r="T7" s="210">
        <v>0</v>
      </c>
      <c r="U7" s="210">
        <v>0</v>
      </c>
      <c r="V7" s="210">
        <v>0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8" s="10" customFormat="1" ht="12">
      <c r="A8" s="686" t="s">
        <v>336</v>
      </c>
      <c r="B8" s="698">
        <v>498.94197692813685</v>
      </c>
      <c r="C8" s="698">
        <v>541.44043361565252</v>
      </c>
      <c r="D8" s="698">
        <v>478.77800057903187</v>
      </c>
      <c r="E8" s="698">
        <v>394.31506307689278</v>
      </c>
      <c r="F8" s="698">
        <v>327.18983580820685</v>
      </c>
      <c r="G8" s="698">
        <v>337.45549216481214</v>
      </c>
      <c r="H8" s="698">
        <v>364.27423434007756</v>
      </c>
      <c r="I8" s="698">
        <v>354.25922079326875</v>
      </c>
      <c r="J8" s="698">
        <v>278.79519507853115</v>
      </c>
      <c r="K8" s="698">
        <v>231.18124795882821</v>
      </c>
      <c r="L8" s="698">
        <v>164.33183629418565</v>
      </c>
      <c r="M8" s="698">
        <v>111.64888594946906</v>
      </c>
      <c r="N8" s="698">
        <v>69.384073885267682</v>
      </c>
      <c r="O8" s="698">
        <v>46.230320893346786</v>
      </c>
      <c r="P8" s="698">
        <v>27.113265900440179</v>
      </c>
      <c r="Q8" s="698">
        <v>6.8809205998533196</v>
      </c>
      <c r="R8" s="210">
        <v>0</v>
      </c>
      <c r="S8" s="210">
        <v>0</v>
      </c>
      <c r="T8" s="210">
        <v>0</v>
      </c>
      <c r="U8" s="210">
        <v>0</v>
      </c>
      <c r="V8" s="210">
        <v>0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38" s="10" customFormat="1" ht="12">
      <c r="A9" s="13"/>
      <c r="B9" s="680"/>
      <c r="C9" s="680"/>
      <c r="D9" s="680"/>
      <c r="E9" s="680"/>
      <c r="F9" s="680"/>
      <c r="G9" s="680"/>
      <c r="H9" s="680"/>
      <c r="I9" s="680"/>
      <c r="J9" s="680"/>
      <c r="K9" s="680"/>
      <c r="L9" s="680"/>
      <c r="M9" s="680"/>
      <c r="N9" s="680"/>
      <c r="O9" s="680"/>
      <c r="P9" s="680"/>
      <c r="Q9" s="680"/>
      <c r="R9" s="680"/>
      <c r="S9" s="680"/>
      <c r="T9" s="680"/>
      <c r="U9" s="680"/>
      <c r="V9" s="680"/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8" s="10" customFormat="1" ht="12">
      <c r="A10" s="13" t="s">
        <v>7</v>
      </c>
      <c r="B10" s="681">
        <v>698.56317964534469</v>
      </c>
      <c r="C10" s="681">
        <v>777.11233320581641</v>
      </c>
      <c r="D10" s="681">
        <v>705.09883154691875</v>
      </c>
      <c r="E10" s="681">
        <v>618.32905074812561</v>
      </c>
      <c r="F10" s="681">
        <v>520.88584676711093</v>
      </c>
      <c r="G10" s="681">
        <v>498.05969102293284</v>
      </c>
      <c r="H10" s="681">
        <v>483.03445800188302</v>
      </c>
      <c r="I10" s="681">
        <v>427.28442328369488</v>
      </c>
      <c r="J10" s="681">
        <v>321.57078207016667</v>
      </c>
      <c r="K10" s="681">
        <v>244.41600661008439</v>
      </c>
      <c r="L10" s="681">
        <v>167.02621976783527</v>
      </c>
      <c r="M10" s="681">
        <v>111.81833457960605</v>
      </c>
      <c r="N10" s="681">
        <v>69.503054022253977</v>
      </c>
      <c r="O10" s="681">
        <v>46.31202581137957</v>
      </c>
      <c r="P10" s="681">
        <v>27.184650831947028</v>
      </c>
      <c r="Q10" s="681">
        <v>6.9297199149218125</v>
      </c>
      <c r="R10" s="681">
        <v>1.3138356164383563E-2</v>
      </c>
      <c r="S10" s="681">
        <v>0</v>
      </c>
      <c r="T10" s="681">
        <v>0</v>
      </c>
      <c r="U10" s="681">
        <v>0</v>
      </c>
      <c r="V10" s="681">
        <v>0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8" s="10" customFormat="1" ht="12">
      <c r="A11" s="13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8" s="10" customFormat="1"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8" s="10" customFormat="1" ht="12">
      <c r="U13" s="13"/>
      <c r="V13" s="16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 s="17"/>
      <c r="AL13" s="17"/>
    </row>
    <row r="14" spans="1:38" s="7" customFormat="1" ht="14.25">
      <c r="B14" s="18" t="s">
        <v>482</v>
      </c>
      <c r="C14" s="18"/>
      <c r="D14" s="18"/>
      <c r="E14" s="18"/>
      <c r="F14" s="18"/>
      <c r="U14" s="13"/>
      <c r="V14" s="16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 s="17"/>
      <c r="AL14" s="17"/>
    </row>
    <row r="15" spans="1:38" s="7" customFormat="1" ht="12">
      <c r="U15" s="13"/>
      <c r="V15" s="16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 s="17"/>
      <c r="AL15" s="17"/>
    </row>
    <row r="16" spans="1:38" s="7" customFormat="1" ht="12">
      <c r="U16" s="13"/>
      <c r="V16" s="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 s="17"/>
      <c r="AL16" s="17"/>
    </row>
    <row r="17" spans="21:38" s="7" customFormat="1" ht="12">
      <c r="U17" s="13"/>
      <c r="V17" s="16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 s="17"/>
      <c r="AL17" s="17"/>
    </row>
    <row r="18" spans="21:38" s="7" customFormat="1" ht="12">
      <c r="U18" s="13"/>
      <c r="V18" s="16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 s="17"/>
      <c r="AL18" s="17"/>
    </row>
    <row r="19" spans="21:38" s="7" customFormat="1" ht="12">
      <c r="U19" s="13"/>
      <c r="V19" s="16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 s="17"/>
      <c r="AL19" s="17"/>
    </row>
    <row r="20" spans="21:38" s="7" customFormat="1" ht="12">
      <c r="U20" s="13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</row>
    <row r="21" spans="21:38" s="7" customFormat="1"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</row>
    <row r="22" spans="21:38" s="7" customFormat="1"/>
    <row r="23" spans="21:38" s="7" customFormat="1"/>
    <row r="24" spans="21:38" s="7" customFormat="1"/>
    <row r="25" spans="21:38" s="7" customFormat="1"/>
    <row r="26" spans="21:38" s="7" customFormat="1"/>
    <row r="27" spans="21:38" s="7" customFormat="1"/>
    <row r="28" spans="21:38" s="7" customFormat="1"/>
    <row r="29" spans="21:38" s="7" customFormat="1"/>
    <row r="30" spans="21:38" s="7" customFormat="1"/>
    <row r="31" spans="21:38" s="7" customFormat="1">
      <c r="U31" s="589"/>
    </row>
    <row r="32" spans="21:38" s="7" customFormat="1">
      <c r="U32" s="589"/>
    </row>
    <row r="33" spans="21:36" s="7" customFormat="1">
      <c r="U33" s="589"/>
    </row>
    <row r="34" spans="21:36" s="7" customFormat="1"/>
    <row r="35" spans="21:36" s="7" customFormat="1"/>
    <row r="36" spans="21:36" s="7" customFormat="1"/>
    <row r="37" spans="21:36" s="7" customFormat="1"/>
    <row r="38" spans="21:36" s="7" customFormat="1"/>
    <row r="39" spans="21:36" s="7" customFormat="1"/>
    <row r="40" spans="21:36" s="7" customFormat="1"/>
    <row r="41" spans="21:36" s="7" customFormat="1"/>
    <row r="44" spans="21:36" s="7" customFormat="1">
      <c r="AI44" s="8"/>
      <c r="AJ44" s="9"/>
    </row>
    <row r="45" spans="21:36" s="7" customFormat="1">
      <c r="AI45" s="8"/>
      <c r="AJ45" s="9"/>
    </row>
    <row r="46" spans="21:36" s="7" customFormat="1">
      <c r="AI46" s="8"/>
      <c r="AJ46" s="9"/>
    </row>
    <row r="47" spans="21:36" s="7" customFormat="1">
      <c r="AI47" s="8"/>
      <c r="AJ47" s="9"/>
    </row>
    <row r="48" spans="21:36" s="7" customFormat="1">
      <c r="AI48" s="8"/>
      <c r="AJ48" s="9"/>
    </row>
    <row r="49" spans="35:36" s="7" customFormat="1">
      <c r="AI49" s="8"/>
      <c r="AJ49" s="9"/>
    </row>
    <row r="50" spans="35:36" s="7" customFormat="1">
      <c r="AI50" s="8"/>
      <c r="AJ50" s="9"/>
    </row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44"/>
  <sheetViews>
    <sheetView showGridLines="0" zoomScale="110" zoomScaleNormal="110" workbookViewId="0">
      <selection activeCell="A4" sqref="A4"/>
    </sheetView>
  </sheetViews>
  <sheetFormatPr baseColWidth="10" defaultColWidth="10.6640625" defaultRowHeight="11.25"/>
  <cols>
    <col min="1" max="1" width="18.1640625" style="7" customWidth="1"/>
    <col min="2" max="34" width="8.5" style="7" customWidth="1"/>
    <col min="35" max="35" width="8.5" style="8" customWidth="1"/>
    <col min="36" max="36" width="8.5" style="9" customWidth="1"/>
    <col min="37" max="37" width="11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8" s="7" customFormat="1" ht="12.75">
      <c r="A1" s="1" t="s">
        <v>300</v>
      </c>
      <c r="AI1" s="8"/>
      <c r="AJ1" s="9"/>
    </row>
    <row r="2" spans="1:38" s="7" customFormat="1" ht="12.75">
      <c r="A2" s="133"/>
      <c r="AI2" s="8"/>
      <c r="AJ2" s="9"/>
    </row>
    <row r="3" spans="1:38" s="7" customFormat="1" ht="12.75">
      <c r="A3" s="1" t="s">
        <v>16</v>
      </c>
      <c r="AI3" s="8"/>
      <c r="AJ3" s="9"/>
    </row>
    <row r="4" spans="1:38" s="10" customFormat="1"/>
    <row r="5" spans="1:38" s="10" customFormat="1"/>
    <row r="6" spans="1:38" s="10" customFormat="1">
      <c r="A6" s="193"/>
      <c r="B6" s="130">
        <v>2018</v>
      </c>
      <c r="C6" s="130">
        <f>B6+1</f>
        <v>2019</v>
      </c>
      <c r="D6" s="130">
        <f t="shared" ref="D6:V6" si="0">C6+1</f>
        <v>2020</v>
      </c>
      <c r="E6" s="130">
        <f t="shared" si="0"/>
        <v>2021</v>
      </c>
      <c r="F6" s="130">
        <f t="shared" si="0"/>
        <v>2022</v>
      </c>
      <c r="G6" s="130">
        <f t="shared" si="0"/>
        <v>2023</v>
      </c>
      <c r="H6" s="130">
        <f t="shared" si="0"/>
        <v>2024</v>
      </c>
      <c r="I6" s="130">
        <f t="shared" si="0"/>
        <v>2025</v>
      </c>
      <c r="J6" s="130">
        <f t="shared" si="0"/>
        <v>2026</v>
      </c>
      <c r="K6" s="130">
        <f t="shared" si="0"/>
        <v>2027</v>
      </c>
      <c r="L6" s="130">
        <f t="shared" si="0"/>
        <v>2028</v>
      </c>
      <c r="M6" s="130">
        <f t="shared" si="0"/>
        <v>2029</v>
      </c>
      <c r="N6" s="130">
        <f t="shared" si="0"/>
        <v>2030</v>
      </c>
      <c r="O6" s="130">
        <f t="shared" si="0"/>
        <v>2031</v>
      </c>
      <c r="P6" s="130">
        <f t="shared" si="0"/>
        <v>2032</v>
      </c>
      <c r="Q6" s="130">
        <f t="shared" si="0"/>
        <v>2033</v>
      </c>
      <c r="R6" s="130">
        <f t="shared" si="0"/>
        <v>2034</v>
      </c>
      <c r="S6" s="130">
        <f t="shared" si="0"/>
        <v>2035</v>
      </c>
      <c r="T6" s="130">
        <f t="shared" si="0"/>
        <v>2036</v>
      </c>
      <c r="U6" s="130">
        <f t="shared" si="0"/>
        <v>2037</v>
      </c>
      <c r="V6" s="130">
        <f t="shared" si="0"/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8" s="10" customFormat="1">
      <c r="A7" s="670" t="s">
        <v>471</v>
      </c>
      <c r="B7" s="689">
        <v>198</v>
      </c>
      <c r="C7" s="689">
        <v>198</v>
      </c>
      <c r="D7" s="689">
        <v>198</v>
      </c>
      <c r="E7" s="689">
        <v>198</v>
      </c>
      <c r="F7" s="689">
        <v>198</v>
      </c>
      <c r="G7" s="689">
        <v>198</v>
      </c>
      <c r="H7" s="689">
        <v>198</v>
      </c>
      <c r="I7" s="689">
        <v>198</v>
      </c>
      <c r="J7" s="689">
        <v>198</v>
      </c>
      <c r="K7" s="689">
        <v>198</v>
      </c>
      <c r="L7" s="689">
        <v>198</v>
      </c>
      <c r="M7" s="689">
        <v>198</v>
      </c>
      <c r="N7" s="689">
        <v>198</v>
      </c>
      <c r="O7" s="689">
        <v>198</v>
      </c>
      <c r="P7" s="689">
        <v>198</v>
      </c>
      <c r="Q7" s="689">
        <v>198</v>
      </c>
      <c r="R7" s="689">
        <v>198</v>
      </c>
      <c r="S7" s="689">
        <v>198</v>
      </c>
      <c r="T7" s="689">
        <v>198</v>
      </c>
      <c r="U7" s="689">
        <v>198</v>
      </c>
      <c r="V7" s="689">
        <v>198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8" s="10" customFormat="1" ht="12.75">
      <c r="A8" s="670" t="s">
        <v>327</v>
      </c>
      <c r="B8" s="690">
        <v>0.11001095890410958</v>
      </c>
      <c r="C8" s="690">
        <v>0.19145901639344262</v>
      </c>
      <c r="D8" s="690">
        <v>0.18347945205479452</v>
      </c>
      <c r="E8" s="690">
        <v>0.17533972602739725</v>
      </c>
      <c r="F8" s="690">
        <v>0.16758630136986302</v>
      </c>
      <c r="G8" s="690">
        <v>0.15975409836065574</v>
      </c>
      <c r="H8" s="690">
        <v>0.15314794520547945</v>
      </c>
      <c r="I8" s="690">
        <v>0.14641369863013698</v>
      </c>
      <c r="J8" s="690">
        <v>0.13999726027397261</v>
      </c>
      <c r="K8" s="690">
        <v>0.13350819672131145</v>
      </c>
      <c r="L8" s="690">
        <v>0.12803835616438358</v>
      </c>
      <c r="M8" s="690">
        <v>0.12245479452054794</v>
      </c>
      <c r="N8" s="690">
        <v>6.8493150684931503E-2</v>
      </c>
      <c r="O8" s="690">
        <v>0</v>
      </c>
      <c r="P8" s="690">
        <v>0</v>
      </c>
      <c r="Q8" s="690">
        <v>0</v>
      </c>
      <c r="R8" s="690">
        <v>0</v>
      </c>
      <c r="S8" s="690">
        <v>0</v>
      </c>
      <c r="T8" s="690">
        <v>0</v>
      </c>
      <c r="U8" s="690">
        <v>0</v>
      </c>
      <c r="V8" s="690">
        <v>0</v>
      </c>
      <c r="W8" s="678"/>
      <c r="X8" s="678"/>
      <c r="Y8" s="678"/>
      <c r="Z8" s="678"/>
      <c r="AA8"/>
      <c r="AB8"/>
      <c r="AC8"/>
      <c r="AD8"/>
      <c r="AE8"/>
      <c r="AF8"/>
      <c r="AG8"/>
      <c r="AH8"/>
      <c r="AI8"/>
      <c r="AJ8"/>
    </row>
    <row r="9" spans="1:38" s="10" customFormat="1" ht="12.75">
      <c r="A9" s="670" t="s">
        <v>146</v>
      </c>
      <c r="B9" s="690">
        <v>42.930761643835609</v>
      </c>
      <c r="C9" s="690">
        <v>46.765129781420768</v>
      </c>
      <c r="D9" s="690">
        <v>35.646065753424665</v>
      </c>
      <c r="E9" s="690">
        <v>27.480558219178082</v>
      </c>
      <c r="F9" s="690">
        <v>21.667823287671229</v>
      </c>
      <c r="G9" s="690">
        <v>16.737119535519128</v>
      </c>
      <c r="H9" s="690">
        <v>7.8003808219178081</v>
      </c>
      <c r="I9" s="690">
        <v>0.49091232876712332</v>
      </c>
      <c r="J9" s="690">
        <v>0.37704657534246577</v>
      </c>
      <c r="K9" s="690">
        <v>0.30202185792349728</v>
      </c>
      <c r="L9" s="690">
        <v>0.2515849315068493</v>
      </c>
      <c r="M9" s="690">
        <v>0.21271917808219176</v>
      </c>
      <c r="N9" s="690">
        <v>0</v>
      </c>
      <c r="O9" s="690">
        <v>0</v>
      </c>
      <c r="P9" s="690">
        <v>0</v>
      </c>
      <c r="Q9" s="690">
        <v>0</v>
      </c>
      <c r="R9" s="690">
        <v>0</v>
      </c>
      <c r="S9" s="690">
        <v>0</v>
      </c>
      <c r="T9" s="690">
        <v>0</v>
      </c>
      <c r="U9" s="690">
        <v>0</v>
      </c>
      <c r="V9" s="690">
        <v>0</v>
      </c>
      <c r="W9" s="678"/>
      <c r="X9" s="678"/>
      <c r="Y9" s="678"/>
      <c r="Z9" s="678"/>
      <c r="AA9"/>
      <c r="AB9"/>
      <c r="AC9"/>
      <c r="AD9"/>
      <c r="AE9"/>
      <c r="AF9"/>
      <c r="AG9"/>
      <c r="AH9"/>
      <c r="AI9"/>
      <c r="AJ9"/>
    </row>
    <row r="10" spans="1:38" s="10" customFormat="1" ht="12.75">
      <c r="A10" s="670" t="s">
        <v>483</v>
      </c>
      <c r="B10" s="690">
        <v>37.121720547945195</v>
      </c>
      <c r="C10" s="690">
        <v>51.178548497267755</v>
      </c>
      <c r="D10" s="690">
        <v>42.695863013698641</v>
      </c>
      <c r="E10" s="690">
        <v>35.087755479452056</v>
      </c>
      <c r="F10" s="690">
        <v>29.3817198630137</v>
      </c>
      <c r="G10" s="690">
        <v>23.425793032786881</v>
      </c>
      <c r="H10" s="690">
        <v>20.039065468737071</v>
      </c>
      <c r="I10" s="690">
        <v>18.430817454742886</v>
      </c>
      <c r="J10" s="690">
        <v>17.030218256657395</v>
      </c>
      <c r="K10" s="690">
        <v>14.853543626883486</v>
      </c>
      <c r="L10" s="690">
        <v>10.315015849191461</v>
      </c>
      <c r="M10" s="690">
        <v>6.3529450917153545</v>
      </c>
      <c r="N10" s="690">
        <v>3.2732112463785077</v>
      </c>
      <c r="O10" s="690">
        <v>1.4624747267759561</v>
      </c>
      <c r="P10" s="690">
        <v>0.55384931506849322</v>
      </c>
      <c r="Q10" s="690">
        <v>0.25533287671232874</v>
      </c>
      <c r="R10" s="690">
        <v>0.19156164383561644</v>
      </c>
      <c r="S10" s="690">
        <v>7.6368852459016395E-2</v>
      </c>
      <c r="T10" s="690">
        <v>6.7859589041095889E-2</v>
      </c>
      <c r="U10" s="690">
        <v>6.2058904109589037E-2</v>
      </c>
      <c r="V10" s="690">
        <v>5.7803424657534241E-2</v>
      </c>
      <c r="W10" s="678"/>
      <c r="X10" s="678"/>
      <c r="Y10" s="678"/>
      <c r="Z10" s="678"/>
      <c r="AA10"/>
      <c r="AB10"/>
      <c r="AC10"/>
      <c r="AD10"/>
      <c r="AE10"/>
      <c r="AF10"/>
      <c r="AG10"/>
      <c r="AH10"/>
      <c r="AI10"/>
      <c r="AJ10"/>
    </row>
    <row r="11" spans="1:38" s="10" customFormat="1" ht="12.75">
      <c r="A11" s="670" t="s">
        <v>484</v>
      </c>
      <c r="B11" s="690">
        <v>42.637488848497178</v>
      </c>
      <c r="C11" s="690">
        <v>40.177579328034831</v>
      </c>
      <c r="D11" s="690">
        <v>37.499506798579084</v>
      </c>
      <c r="E11" s="690">
        <v>33.57304873510251</v>
      </c>
      <c r="F11" s="690">
        <v>30.881029454699959</v>
      </c>
      <c r="G11" s="690">
        <v>31.633600076894091</v>
      </c>
      <c r="H11" s="690">
        <v>33.899861066556511</v>
      </c>
      <c r="I11" s="690">
        <v>27.60399811373469</v>
      </c>
      <c r="J11" s="690">
        <v>20.368869605743438</v>
      </c>
      <c r="K11" s="690">
        <v>14.458091367766707</v>
      </c>
      <c r="L11" s="690">
        <v>9.1811553221624855</v>
      </c>
      <c r="M11" s="690">
        <v>5.0709530460074719</v>
      </c>
      <c r="N11" s="690">
        <v>2.01391575606254</v>
      </c>
      <c r="O11" s="690">
        <v>1.1601956884566793</v>
      </c>
      <c r="P11" s="690">
        <v>0.58534309740420387</v>
      </c>
      <c r="Q11" s="690">
        <v>0.24761125162391057</v>
      </c>
      <c r="R11" s="690">
        <v>0.16140435166982808</v>
      </c>
      <c r="S11" s="690">
        <v>0.10521074695557917</v>
      </c>
      <c r="T11" s="690">
        <v>6.8393802076527219E-2</v>
      </c>
      <c r="U11" s="690">
        <v>4.4704354920687306E-2</v>
      </c>
      <c r="V11" s="690">
        <v>2.9140345503163131E-2</v>
      </c>
      <c r="W11" s="678"/>
      <c r="X11" s="678"/>
      <c r="Y11" s="678"/>
      <c r="Z11" s="678"/>
      <c r="AA11"/>
      <c r="AB11"/>
      <c r="AC11"/>
      <c r="AD11"/>
      <c r="AE11"/>
      <c r="AF11"/>
      <c r="AG11"/>
      <c r="AH11"/>
      <c r="AI11"/>
      <c r="AJ11"/>
    </row>
    <row r="12" spans="1:38" s="10" customFormat="1">
      <c r="A12" s="189"/>
      <c r="B12" s="672"/>
      <c r="C12" s="672"/>
      <c r="D12" s="672"/>
      <c r="E12" s="672"/>
      <c r="F12" s="672"/>
      <c r="G12" s="672"/>
      <c r="H12" s="672"/>
      <c r="I12" s="672"/>
      <c r="J12" s="672"/>
      <c r="K12" s="672"/>
      <c r="L12" s="672"/>
      <c r="M12" s="672"/>
      <c r="N12" s="672"/>
      <c r="O12" s="672"/>
      <c r="P12" s="672"/>
      <c r="Q12" s="672"/>
      <c r="R12" s="672"/>
      <c r="S12" s="672"/>
      <c r="T12" s="672"/>
      <c r="U12" s="672"/>
      <c r="V12" s="67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8" s="10" customFormat="1">
      <c r="A13" s="189" t="s">
        <v>7</v>
      </c>
      <c r="B13" s="131">
        <v>159.84720854745393</v>
      </c>
      <c r="C13" s="131">
        <v>156.6734104226197</v>
      </c>
      <c r="D13" s="131">
        <v>145.42293620405945</v>
      </c>
      <c r="E13" s="131">
        <v>136.8025963502898</v>
      </c>
      <c r="F13" s="131">
        <v>130.61584074192211</v>
      </c>
      <c r="G13" s="131">
        <v>125.27023862154248</v>
      </c>
      <c r="H13" s="131">
        <v>115.86842791980575</v>
      </c>
      <c r="I13" s="131">
        <v>108.38494928788079</v>
      </c>
      <c r="J13" s="131">
        <v>108.04780768656695</v>
      </c>
      <c r="K13" s="131">
        <v>89.285599096473476</v>
      </c>
      <c r="L13" s="131">
        <v>57.857802694140844</v>
      </c>
      <c r="M13" s="131">
        <v>33.28767489115026</v>
      </c>
      <c r="N13" s="131">
        <v>14.229356577412908</v>
      </c>
      <c r="O13" s="131">
        <v>7.8813290283001205</v>
      </c>
      <c r="P13" s="131">
        <v>4.2411112944778164</v>
      </c>
      <c r="Q13" s="131">
        <v>2.0647866002122326</v>
      </c>
      <c r="R13" s="131">
        <v>1.5033205569289385</v>
      </c>
      <c r="S13" s="131">
        <v>0.96074282387255427</v>
      </c>
      <c r="T13" s="131">
        <v>0.42424989734529239</v>
      </c>
      <c r="U13" s="131">
        <v>0.29838167052361186</v>
      </c>
      <c r="V13" s="131">
        <v>0.2303814294505587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8" s="10" customFormat="1">
      <c r="A14" s="691"/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</row>
    <row r="15" spans="1:38" s="10" customFormat="1"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</row>
    <row r="16" spans="1:38" s="10" customFormat="1" ht="12">
      <c r="U16" s="13"/>
      <c r="V16" s="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 s="17"/>
      <c r="AL16" s="17"/>
    </row>
    <row r="17" spans="2:38" s="7" customFormat="1" ht="14.25">
      <c r="B17" s="18" t="s">
        <v>485</v>
      </c>
      <c r="C17" s="18"/>
      <c r="D17" s="18"/>
      <c r="E17" s="18"/>
      <c r="F17" s="18"/>
      <c r="U17" s="13"/>
      <c r="V17" s="16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 s="17"/>
      <c r="AL17" s="17"/>
    </row>
    <row r="18" spans="2:38" s="7" customFormat="1" ht="12">
      <c r="U18" s="13"/>
      <c r="V18" s="16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 s="17"/>
      <c r="AL18" s="17"/>
    </row>
    <row r="19" spans="2:38" s="7" customFormat="1" ht="12">
      <c r="U19" s="13"/>
      <c r="V19" s="16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 s="17"/>
      <c r="AL19" s="17"/>
    </row>
    <row r="20" spans="2:38" s="7" customFormat="1" ht="12">
      <c r="U20" s="13"/>
      <c r="V20" s="16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 s="17"/>
      <c r="AL20" s="17"/>
    </row>
    <row r="21" spans="2:38" s="7" customFormat="1" ht="12">
      <c r="U21" s="13"/>
      <c r="V21" s="16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 s="17"/>
      <c r="AL21" s="17"/>
    </row>
    <row r="22" spans="2:38" s="7" customFormat="1" ht="12">
      <c r="U22" s="13"/>
      <c r="V22" s="16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 s="17"/>
      <c r="AL22" s="17"/>
    </row>
    <row r="23" spans="2:38" s="7" customFormat="1" ht="12">
      <c r="U23" s="1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</row>
    <row r="24" spans="2:38" s="7" customFormat="1"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</row>
    <row r="25" spans="2:38" s="7" customFormat="1"/>
    <row r="26" spans="2:38" s="7" customFormat="1"/>
    <row r="27" spans="2:38" s="7" customFormat="1"/>
    <row r="28" spans="2:38" s="7" customFormat="1"/>
    <row r="29" spans="2:38" s="7" customFormat="1"/>
    <row r="30" spans="2:38" s="7" customFormat="1"/>
    <row r="31" spans="2:38" s="7" customFormat="1"/>
    <row r="32" spans="2:38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  <row r="42" s="7" customFormat="1"/>
    <row r="43" s="7" customFormat="1"/>
    <row r="44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50"/>
  <sheetViews>
    <sheetView showGridLines="0" zoomScale="110" zoomScaleNormal="110" workbookViewId="0">
      <selection activeCell="C29" sqref="C29"/>
    </sheetView>
  </sheetViews>
  <sheetFormatPr baseColWidth="10" defaultColWidth="9.33203125" defaultRowHeight="11.25"/>
  <cols>
    <col min="1" max="1" width="30.6640625" style="7" customWidth="1"/>
    <col min="2" max="50" width="8.5" style="7" customWidth="1"/>
    <col min="51" max="51" width="8.5" style="8" customWidth="1"/>
    <col min="52" max="52" width="8.5" style="9" customWidth="1"/>
    <col min="53" max="53" width="11.83203125" style="7" customWidth="1"/>
    <col min="54" max="54" width="14.83203125" style="7" bestFit="1" customWidth="1"/>
    <col min="55" max="59" width="9.33203125" style="7"/>
    <col min="60" max="60" width="19.6640625" style="7" customWidth="1"/>
    <col min="61" max="16384" width="9.33203125" style="7"/>
  </cols>
  <sheetData>
    <row r="1" spans="1:52" ht="12.75">
      <c r="A1" s="1" t="s">
        <v>256</v>
      </c>
      <c r="AY1" s="7"/>
      <c r="AZ1" s="7"/>
    </row>
    <row r="2" spans="1:52" ht="12.75">
      <c r="A2" s="133" t="s">
        <v>224</v>
      </c>
      <c r="AY2" s="7"/>
      <c r="AZ2" s="7"/>
    </row>
    <row r="3" spans="1:52" ht="12.75">
      <c r="A3" s="1" t="s">
        <v>16</v>
      </c>
      <c r="AY3" s="7"/>
      <c r="AZ3" s="7"/>
    </row>
    <row r="4" spans="1:52">
      <c r="AY4" s="7"/>
      <c r="AZ4" s="7"/>
    </row>
    <row r="5" spans="1:52" ht="14.25">
      <c r="A5" s="207"/>
      <c r="B5" s="749">
        <v>2017</v>
      </c>
      <c r="C5" s="749"/>
      <c r="E5" s="18" t="s">
        <v>247</v>
      </c>
      <c r="AY5" s="7"/>
      <c r="AZ5" s="7"/>
    </row>
    <row r="6" spans="1:52">
      <c r="A6" s="19" t="s">
        <v>17</v>
      </c>
      <c r="B6" s="196">
        <v>1816</v>
      </c>
      <c r="C6" s="197">
        <v>1.8495508524636915E-2</v>
      </c>
      <c r="AY6" s="7"/>
      <c r="AZ6" s="7"/>
    </row>
    <row r="7" spans="1:52">
      <c r="A7" s="19" t="s">
        <v>18</v>
      </c>
      <c r="B7" s="196">
        <v>2428</v>
      </c>
      <c r="C7" s="197">
        <v>2.4728576375450676E-2</v>
      </c>
      <c r="AY7" s="7"/>
      <c r="AZ7" s="7"/>
    </row>
    <row r="8" spans="1:52">
      <c r="A8" s="19" t="s">
        <v>19</v>
      </c>
      <c r="B8" s="196">
        <v>2447</v>
      </c>
      <c r="C8" s="197">
        <v>2.4922086651864829E-2</v>
      </c>
      <c r="AY8" s="7"/>
      <c r="AZ8" s="7"/>
    </row>
    <row r="9" spans="1:52">
      <c r="A9" s="8" t="s">
        <v>20</v>
      </c>
      <c r="B9" s="196">
        <v>2796</v>
      </c>
      <c r="C9" s="197">
        <v>2.8476564887051106E-2</v>
      </c>
      <c r="AY9" s="7"/>
      <c r="AZ9" s="7"/>
    </row>
    <row r="10" spans="1:52">
      <c r="A10" s="19" t="s">
        <v>21</v>
      </c>
      <c r="B10" s="196">
        <v>3224</v>
      </c>
      <c r="C10" s="197">
        <v>3.2835638482064652E-2</v>
      </c>
      <c r="AY10" s="7"/>
      <c r="AZ10" s="7"/>
    </row>
    <row r="11" spans="1:52">
      <c r="A11" s="19" t="s">
        <v>22</v>
      </c>
      <c r="B11" s="196">
        <v>3017</v>
      </c>
      <c r="C11" s="197">
        <v>3.0727394944289409E-2</v>
      </c>
      <c r="AY11" s="7"/>
      <c r="AZ11" s="7"/>
    </row>
    <row r="12" spans="1:52">
      <c r="A12" s="19" t="s">
        <v>23</v>
      </c>
      <c r="B12" s="196">
        <v>3918</v>
      </c>
      <c r="C12" s="197">
        <v>3.9903855946876336E-2</v>
      </c>
      <c r="AY12" s="7"/>
      <c r="AZ12" s="7"/>
    </row>
    <row r="13" spans="1:52">
      <c r="A13" s="19" t="s">
        <v>24</v>
      </c>
      <c r="B13" s="196">
        <v>3988</v>
      </c>
      <c r="C13" s="197">
        <v>4.0616788544191637E-2</v>
      </c>
      <c r="AY13" s="7"/>
      <c r="AZ13" s="7"/>
    </row>
    <row r="14" spans="1:52">
      <c r="A14" s="19" t="s">
        <v>25</v>
      </c>
      <c r="B14" s="196">
        <v>4690</v>
      </c>
      <c r="C14" s="197">
        <v>4.7766484020125066E-2</v>
      </c>
      <c r="AY14" s="7"/>
      <c r="AZ14" s="7"/>
    </row>
    <row r="15" spans="1:52">
      <c r="A15" s="19" t="s">
        <v>26</v>
      </c>
      <c r="B15" s="196">
        <v>12799</v>
      </c>
      <c r="C15" s="197">
        <v>0.13035463304340741</v>
      </c>
      <c r="AY15" s="7"/>
      <c r="AZ15" s="7"/>
    </row>
    <row r="16" spans="1:52">
      <c r="A16" s="19" t="s">
        <v>27</v>
      </c>
      <c r="B16" s="196">
        <v>19880</v>
      </c>
      <c r="C16" s="197">
        <v>0.20247285763754508</v>
      </c>
      <c r="AY16" s="7"/>
      <c r="AZ16" s="7"/>
    </row>
    <row r="17" spans="1:52">
      <c r="A17" s="193" t="s">
        <v>245</v>
      </c>
      <c r="B17" s="209">
        <v>37183</v>
      </c>
      <c r="C17" s="200">
        <v>0.37869961094249688</v>
      </c>
      <c r="AY17" s="7"/>
      <c r="AZ17" s="7"/>
    </row>
    <row r="18" spans="1:52">
      <c r="B18" s="210"/>
      <c r="C18" s="210"/>
      <c r="AY18" s="7"/>
      <c r="AZ18" s="7"/>
    </row>
    <row r="19" spans="1:52">
      <c r="A19" s="208" t="s">
        <v>7</v>
      </c>
      <c r="B19" s="211">
        <v>98186</v>
      </c>
      <c r="C19" s="212">
        <v>1</v>
      </c>
      <c r="AY19" s="7"/>
      <c r="AZ19" s="7"/>
    </row>
    <row r="20" spans="1:52">
      <c r="B20" s="136"/>
      <c r="AY20" s="7"/>
      <c r="AZ20" s="7"/>
    </row>
    <row r="21" spans="1:52">
      <c r="AY21" s="7"/>
      <c r="AZ21" s="7"/>
    </row>
    <row r="22" spans="1:52">
      <c r="AY22" s="7"/>
      <c r="AZ22" s="7"/>
    </row>
    <row r="23" spans="1:52">
      <c r="AY23" s="7"/>
      <c r="AZ23" s="7"/>
    </row>
    <row r="24" spans="1:52">
      <c r="AY24" s="7"/>
      <c r="AZ24" s="7"/>
    </row>
    <row r="25" spans="1:52">
      <c r="AY25" s="7"/>
      <c r="AZ25" s="7"/>
    </row>
    <row r="26" spans="1:52">
      <c r="AY26" s="7"/>
      <c r="AZ26" s="7"/>
    </row>
    <row r="27" spans="1:52">
      <c r="AY27" s="7"/>
      <c r="AZ27" s="7"/>
    </row>
    <row r="28" spans="1:52">
      <c r="AY28" s="7"/>
      <c r="AZ28" s="7"/>
    </row>
    <row r="29" spans="1:52">
      <c r="A29" s="9"/>
      <c r="AY29" s="7"/>
      <c r="AZ29" s="7"/>
    </row>
    <row r="30" spans="1:52">
      <c r="AY30" s="7"/>
      <c r="AZ30" s="7"/>
    </row>
    <row r="31" spans="1:52">
      <c r="AY31" s="7"/>
      <c r="AZ31" s="7"/>
    </row>
    <row r="32" spans="1:52">
      <c r="AY32" s="7"/>
      <c r="AZ32" s="7"/>
    </row>
    <row r="33" spans="1:60">
      <c r="AY33" s="7"/>
      <c r="AZ33" s="7"/>
    </row>
    <row r="34" spans="1:60">
      <c r="AY34" s="7"/>
      <c r="AZ34" s="7"/>
    </row>
    <row r="35" spans="1:60">
      <c r="AY35" s="7"/>
      <c r="AZ35" s="7"/>
    </row>
    <row r="36" spans="1:60">
      <c r="AY36" s="7"/>
      <c r="AZ36" s="7"/>
    </row>
    <row r="37" spans="1:60">
      <c r="AY37" s="7"/>
      <c r="AZ37" s="7"/>
    </row>
    <row r="38" spans="1:60" s="10" customFormat="1">
      <c r="A38" s="7"/>
    </row>
    <row r="39" spans="1:60" s="10" customFormat="1">
      <c r="A39" s="7"/>
    </row>
    <row r="40" spans="1:60" s="10" customFormat="1">
      <c r="A40" s="7"/>
    </row>
    <row r="41" spans="1:60" s="10" customFormat="1">
      <c r="A41" s="7"/>
    </row>
    <row r="42" spans="1:60" s="10" customFormat="1">
      <c r="A42" s="7"/>
    </row>
    <row r="43" spans="1:60" s="10" customFormat="1">
      <c r="A43" s="7"/>
    </row>
    <row r="44" spans="1:60" s="10" customFormat="1">
      <c r="A44" s="7"/>
    </row>
    <row r="45" spans="1:60" s="10" customFormat="1">
      <c r="A45" s="7"/>
    </row>
    <row r="46" spans="1:60" s="10" customFormat="1">
      <c r="A46" s="7"/>
    </row>
    <row r="47" spans="1:60" s="10" customForma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22" t="e">
        <f>+#REF!/#REF!-1</f>
        <v>#REF!</v>
      </c>
      <c r="AQ47" s="22" t="e">
        <f>+#REF!/#REF!-1</f>
        <v>#REF!</v>
      </c>
      <c r="AR47" s="22" t="e">
        <f>+#REF!/#REF!-1</f>
        <v>#REF!</v>
      </c>
      <c r="AS47" s="22" t="e">
        <f>+#REF!/#REF!-1</f>
        <v>#REF!</v>
      </c>
      <c r="AT47" s="22" t="e">
        <f>+#REF!/#REF!-1</f>
        <v>#REF!</v>
      </c>
      <c r="AU47" s="22" t="e">
        <f>+#REF!/#REF!-1</f>
        <v>#REF!</v>
      </c>
      <c r="AV47" s="22" t="e">
        <f>+#REF!/#REF!-1</f>
        <v>#REF!</v>
      </c>
      <c r="AW47" s="22" t="e">
        <f>+#REF!/#REF!-1</f>
        <v>#REF!</v>
      </c>
      <c r="AX47" s="22" t="e">
        <f>+#REF!/#REF!-1</f>
        <v>#REF!</v>
      </c>
      <c r="AY47" s="22" t="e">
        <f>+#REF!/#REF!-1</f>
        <v>#REF!</v>
      </c>
      <c r="AZ47" s="23" t="e">
        <f>AVERAGE(AP47:AY47)</f>
        <v>#REF!</v>
      </c>
      <c r="BA47" s="22" t="e">
        <f>AVERAGE(AU47:AY47)</f>
        <v>#REF!</v>
      </c>
      <c r="BB47" s="7"/>
      <c r="BC47" s="7"/>
      <c r="BD47" s="7"/>
      <c r="BE47" s="7"/>
      <c r="BF47" s="7"/>
      <c r="BG47" s="7"/>
      <c r="BH47" s="7"/>
    </row>
    <row r="48" spans="1:60" s="10" customForma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8"/>
      <c r="AY48" s="9"/>
      <c r="AZ48" s="7"/>
      <c r="BA48" s="7"/>
      <c r="BB48" s="7"/>
      <c r="BC48" s="7"/>
      <c r="BD48" s="7"/>
      <c r="BE48" s="7"/>
      <c r="BF48" s="7"/>
      <c r="BG48" s="7"/>
      <c r="BH48" s="7"/>
    </row>
    <row r="49" spans="42:52">
      <c r="AP49" s="24" t="e">
        <f>+#REF!/#REF!</f>
        <v>#REF!</v>
      </c>
      <c r="AQ49" s="24" t="e">
        <f>+#REF!/#REF!</f>
        <v>#REF!</v>
      </c>
      <c r="AR49" s="24" t="e">
        <f>+#REF!/#REF!</f>
        <v>#REF!</v>
      </c>
      <c r="AS49" s="24" t="e">
        <f>+#REF!/#REF!</f>
        <v>#REF!</v>
      </c>
      <c r="AT49" s="24" t="e">
        <f>+#REF!/#REF!</f>
        <v>#REF!</v>
      </c>
      <c r="AU49" s="24" t="e">
        <f>+#REF!/#REF!</f>
        <v>#REF!</v>
      </c>
      <c r="AV49" s="24" t="e">
        <f>+#REF!/#REF!</f>
        <v>#REF!</v>
      </c>
      <c r="AW49" s="24" t="e">
        <f>+#REF!/#REF!</f>
        <v>#REF!</v>
      </c>
      <c r="AX49" s="24" t="e">
        <f>+#REF!/#REF!</f>
        <v>#REF!</v>
      </c>
      <c r="AY49" s="24" t="e">
        <f>+#REF!/#REF!</f>
        <v>#REF!</v>
      </c>
      <c r="AZ49" s="7"/>
    </row>
    <row r="50" spans="42:52">
      <c r="AX50" s="8"/>
      <c r="AY50" s="9"/>
      <c r="AZ50" s="7"/>
    </row>
  </sheetData>
  <mergeCells count="1">
    <mergeCell ref="B5:C5"/>
  </mergeCells>
  <pageMargins left="0.23622047244094491" right="0" top="0.23622047244094491" bottom="0" header="0" footer="0"/>
  <pageSetup paperSize="9" scale="37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42"/>
  <sheetViews>
    <sheetView showGridLines="0" zoomScale="110" zoomScaleNormal="110" workbookViewId="0">
      <selection activeCell="B11" sqref="B11"/>
    </sheetView>
  </sheetViews>
  <sheetFormatPr baseColWidth="10" defaultColWidth="10.6640625" defaultRowHeight="11.25"/>
  <cols>
    <col min="1" max="1" width="18.1640625" style="7" customWidth="1"/>
    <col min="2" max="34" width="8.5" style="7" customWidth="1"/>
    <col min="35" max="35" width="8.5" style="8" customWidth="1"/>
    <col min="36" max="36" width="8.5" style="9" customWidth="1"/>
    <col min="37" max="37" width="11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8" s="7" customFormat="1" ht="12.75">
      <c r="A1" s="1" t="s">
        <v>300</v>
      </c>
      <c r="AI1" s="8"/>
      <c r="AJ1" s="9"/>
    </row>
    <row r="2" spans="1:38" s="7" customFormat="1" ht="12.75">
      <c r="A2" s="133"/>
      <c r="AI2" s="8"/>
      <c r="AJ2" s="9"/>
    </row>
    <row r="3" spans="1:38" s="7" customFormat="1" ht="12.75">
      <c r="A3" s="1" t="s">
        <v>16</v>
      </c>
      <c r="AI3" s="8"/>
      <c r="AJ3" s="9"/>
    </row>
    <row r="4" spans="1:38" s="10" customFormat="1"/>
    <row r="5" spans="1:38" s="10" customFormat="1"/>
    <row r="6" spans="1:38" s="10" customFormat="1">
      <c r="A6" s="193"/>
      <c r="B6" s="204">
        <v>2018</v>
      </c>
      <c r="C6" s="204">
        <f>B6+1</f>
        <v>2019</v>
      </c>
      <c r="D6" s="204">
        <f t="shared" ref="D6:V6" si="0">C6+1</f>
        <v>2020</v>
      </c>
      <c r="E6" s="204">
        <f t="shared" si="0"/>
        <v>2021</v>
      </c>
      <c r="F6" s="204">
        <f t="shared" si="0"/>
        <v>2022</v>
      </c>
      <c r="G6" s="204">
        <f t="shared" si="0"/>
        <v>2023</v>
      </c>
      <c r="H6" s="204">
        <f t="shared" si="0"/>
        <v>2024</v>
      </c>
      <c r="I6" s="204">
        <f t="shared" si="0"/>
        <v>2025</v>
      </c>
      <c r="J6" s="204">
        <f t="shared" si="0"/>
        <v>2026</v>
      </c>
      <c r="K6" s="204">
        <f t="shared" si="0"/>
        <v>2027</v>
      </c>
      <c r="L6" s="204">
        <f t="shared" si="0"/>
        <v>2028</v>
      </c>
      <c r="M6" s="204">
        <f t="shared" si="0"/>
        <v>2029</v>
      </c>
      <c r="N6" s="204">
        <f t="shared" si="0"/>
        <v>2030</v>
      </c>
      <c r="O6" s="204">
        <f t="shared" si="0"/>
        <v>2031</v>
      </c>
      <c r="P6" s="204">
        <f t="shared" si="0"/>
        <v>2032</v>
      </c>
      <c r="Q6" s="204">
        <f t="shared" si="0"/>
        <v>2033</v>
      </c>
      <c r="R6" s="204">
        <f t="shared" si="0"/>
        <v>2034</v>
      </c>
      <c r="S6" s="204">
        <f t="shared" si="0"/>
        <v>2035</v>
      </c>
      <c r="T6" s="204">
        <f t="shared" si="0"/>
        <v>2036</v>
      </c>
      <c r="U6" s="204">
        <f t="shared" si="0"/>
        <v>2037</v>
      </c>
      <c r="V6" s="204">
        <f t="shared" si="0"/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8" s="10" customFormat="1">
      <c r="A7" s="670" t="s">
        <v>471</v>
      </c>
      <c r="B7" s="689">
        <v>300.2</v>
      </c>
      <c r="C7" s="689">
        <v>300.2</v>
      </c>
      <c r="D7" s="689">
        <v>300.2</v>
      </c>
      <c r="E7" s="689">
        <v>300.2</v>
      </c>
      <c r="F7" s="689">
        <v>300.2</v>
      </c>
      <c r="G7" s="689">
        <v>300.2</v>
      </c>
      <c r="H7" s="689">
        <v>300.2</v>
      </c>
      <c r="I7" s="689">
        <v>300.2</v>
      </c>
      <c r="J7" s="689">
        <v>300.2</v>
      </c>
      <c r="K7" s="689">
        <v>300.2</v>
      </c>
      <c r="L7" s="689">
        <v>300.2</v>
      </c>
      <c r="M7" s="689">
        <v>300.2</v>
      </c>
      <c r="N7" s="689">
        <v>300.2</v>
      </c>
      <c r="O7" s="689">
        <v>300.2</v>
      </c>
      <c r="P7" s="689">
        <v>300.2</v>
      </c>
      <c r="Q7" s="689">
        <v>300.2</v>
      </c>
      <c r="R7" s="689">
        <v>300.2</v>
      </c>
      <c r="S7" s="689">
        <v>300.2</v>
      </c>
      <c r="T7" s="689">
        <v>300.2</v>
      </c>
      <c r="U7" s="689">
        <v>300.2</v>
      </c>
      <c r="V7" s="689">
        <v>300.2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8" s="10" customFormat="1" ht="12.75">
      <c r="A8" s="670" t="s">
        <v>486</v>
      </c>
      <c r="B8" s="677">
        <v>42.637488848497178</v>
      </c>
      <c r="C8" s="677">
        <v>40.177579328034831</v>
      </c>
      <c r="D8" s="677">
        <v>37.499506798579084</v>
      </c>
      <c r="E8" s="677">
        <v>33.57304873510251</v>
      </c>
      <c r="F8" s="677">
        <v>30.881029454699959</v>
      </c>
      <c r="G8" s="677">
        <v>31.633600076894091</v>
      </c>
      <c r="H8" s="677">
        <v>33.899861066556511</v>
      </c>
      <c r="I8" s="677">
        <v>27.60399811373469</v>
      </c>
      <c r="J8" s="677">
        <v>20.368869605743438</v>
      </c>
      <c r="K8" s="677">
        <v>14.458091367766707</v>
      </c>
      <c r="L8" s="677">
        <v>9.1811553221624855</v>
      </c>
      <c r="M8" s="677">
        <v>5.0709530460074719</v>
      </c>
      <c r="N8" s="677">
        <v>2.01391575606254</v>
      </c>
      <c r="O8" s="677">
        <v>1.1601956884566793</v>
      </c>
      <c r="P8" s="677">
        <v>0.58534309740420387</v>
      </c>
      <c r="Q8" s="677">
        <v>0.24761125162391057</v>
      </c>
      <c r="R8" s="677">
        <v>0.16140435166982808</v>
      </c>
      <c r="S8" s="677">
        <v>0.10521074695557917</v>
      </c>
      <c r="T8" s="677">
        <v>6.8393802076527219E-2</v>
      </c>
      <c r="U8" s="677">
        <v>4.4704354920687306E-2</v>
      </c>
      <c r="V8" s="677">
        <v>2.9140345503163131E-2</v>
      </c>
      <c r="W8" s="678"/>
      <c r="X8" s="678"/>
      <c r="Y8" s="678"/>
      <c r="Z8" s="678"/>
      <c r="AA8"/>
      <c r="AB8"/>
      <c r="AC8"/>
      <c r="AD8"/>
      <c r="AE8"/>
      <c r="AF8"/>
      <c r="AG8"/>
      <c r="AH8"/>
      <c r="AI8"/>
      <c r="AJ8"/>
    </row>
    <row r="9" spans="1:38" s="10" customFormat="1" ht="12.75">
      <c r="A9" s="670" t="s">
        <v>487</v>
      </c>
      <c r="B9" s="677">
        <v>170.54995539398871</v>
      </c>
      <c r="C9" s="677">
        <v>160.71031731213932</v>
      </c>
      <c r="D9" s="677">
        <v>149.99802719431634</v>
      </c>
      <c r="E9" s="677">
        <v>134.29219494041004</v>
      </c>
      <c r="F9" s="677">
        <v>123.52411781879984</v>
      </c>
      <c r="G9" s="677">
        <v>126.53440030757636</v>
      </c>
      <c r="H9" s="677">
        <v>135.59944426622604</v>
      </c>
      <c r="I9" s="677">
        <v>110.41599245493875</v>
      </c>
      <c r="J9" s="677">
        <v>81.475478422973737</v>
      </c>
      <c r="K9" s="677">
        <v>57.832365471066829</v>
      </c>
      <c r="L9" s="677">
        <v>36.724621288649942</v>
      </c>
      <c r="M9" s="677">
        <v>20.283812184029888</v>
      </c>
      <c r="N9" s="677">
        <v>8.0556630242501583</v>
      </c>
      <c r="O9" s="677">
        <v>4.6407827538267172</v>
      </c>
      <c r="P9" s="677">
        <v>2.341372389616815</v>
      </c>
      <c r="Q9" s="677">
        <v>0.99044500649564216</v>
      </c>
      <c r="R9" s="677">
        <v>0.64561740667931222</v>
      </c>
      <c r="S9" s="677">
        <v>0.42084298782231661</v>
      </c>
      <c r="T9" s="677">
        <v>0.27357520830610887</v>
      </c>
      <c r="U9" s="677">
        <v>0.1788174196827492</v>
      </c>
      <c r="V9" s="677">
        <v>0.11656138201265252</v>
      </c>
      <c r="W9" s="678"/>
      <c r="X9" s="678"/>
      <c r="Y9" s="678"/>
      <c r="Z9" s="678"/>
      <c r="AA9"/>
      <c r="AB9"/>
      <c r="AC9"/>
      <c r="AD9"/>
      <c r="AE9"/>
      <c r="AF9"/>
      <c r="AG9"/>
      <c r="AH9"/>
      <c r="AI9"/>
      <c r="AJ9"/>
    </row>
    <row r="10" spans="1:38" s="10" customFormat="1">
      <c r="A10" s="189"/>
      <c r="B10" s="692"/>
      <c r="C10" s="692"/>
      <c r="D10" s="692"/>
      <c r="E10" s="692"/>
      <c r="F10" s="692"/>
      <c r="G10" s="692"/>
      <c r="H10" s="692"/>
      <c r="I10" s="692"/>
      <c r="J10" s="692"/>
      <c r="K10" s="692"/>
      <c r="L10" s="692"/>
      <c r="M10" s="692"/>
      <c r="N10" s="692"/>
      <c r="O10" s="692"/>
      <c r="P10" s="692"/>
      <c r="Q10" s="692"/>
      <c r="R10" s="692"/>
      <c r="S10" s="692"/>
      <c r="T10" s="692"/>
      <c r="U10" s="692"/>
      <c r="V10" s="692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8" s="10" customFormat="1">
      <c r="A11" s="189" t="s">
        <v>7</v>
      </c>
      <c r="B11" s="693">
        <v>215.53192713335659</v>
      </c>
      <c r="C11" s="693">
        <v>198.10842433864278</v>
      </c>
      <c r="D11" s="693">
        <v>181.34481412551136</v>
      </c>
      <c r="E11" s="693">
        <v>181.12684156464914</v>
      </c>
      <c r="F11" s="693">
        <v>168.27942058337234</v>
      </c>
      <c r="G11" s="693">
        <v>174.23293625514276</v>
      </c>
      <c r="H11" s="693">
        <v>144.67779044985696</v>
      </c>
      <c r="I11" s="693">
        <v>116.03041241596239</v>
      </c>
      <c r="J11" s="693">
        <v>85.458503365206127</v>
      </c>
      <c r="K11" s="693">
        <v>61.137530229438148</v>
      </c>
      <c r="L11" s="693">
        <v>38.76771399995625</v>
      </c>
      <c r="M11" s="693">
        <v>21.585352868709307</v>
      </c>
      <c r="N11" s="693">
        <v>8.1714134931985942</v>
      </c>
      <c r="O11" s="693">
        <v>5.036082580212689</v>
      </c>
      <c r="P11" s="693">
        <v>2.3997169128542266</v>
      </c>
      <c r="Q11" s="693">
        <v>0.8541655043218217</v>
      </c>
      <c r="R11" s="693">
        <v>0.55678418706592459</v>
      </c>
      <c r="S11" s="693">
        <v>0.36293742769769077</v>
      </c>
      <c r="T11" s="693">
        <v>0.23593284255077179</v>
      </c>
      <c r="U11" s="693">
        <v>0.15421317737292692</v>
      </c>
      <c r="V11" s="693">
        <v>0.10052321027247652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8" s="10" customFormat="1" ht="12">
      <c r="A12" s="13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8" s="10" customFormat="1"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8" s="10" customFormat="1" ht="12">
      <c r="U14" s="13"/>
      <c r="V14" s="16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 s="17"/>
      <c r="AL14" s="17"/>
    </row>
    <row r="15" spans="1:38" s="7" customFormat="1" ht="14.25">
      <c r="B15" s="18" t="s">
        <v>488</v>
      </c>
      <c r="C15" s="18"/>
      <c r="D15" s="18"/>
      <c r="E15" s="18"/>
      <c r="F15" s="18"/>
      <c r="U15" s="13"/>
      <c r="V15" s="16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 s="17"/>
      <c r="AL15" s="17"/>
    </row>
    <row r="16" spans="1:38" s="7" customFormat="1" ht="12">
      <c r="U16" s="13"/>
      <c r="V16" s="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 s="17"/>
      <c r="AL16" s="17"/>
    </row>
    <row r="17" spans="21:38" s="7" customFormat="1" ht="12">
      <c r="U17" s="13"/>
      <c r="V17" s="16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 s="17"/>
      <c r="AL17" s="17"/>
    </row>
    <row r="18" spans="21:38" s="7" customFormat="1" ht="12">
      <c r="U18" s="13"/>
      <c r="V18" s="16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 s="17"/>
      <c r="AL18" s="17"/>
    </row>
    <row r="19" spans="21:38" s="7" customFormat="1" ht="12">
      <c r="U19" s="13"/>
      <c r="V19" s="16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 s="17"/>
      <c r="AL19" s="17"/>
    </row>
    <row r="20" spans="21:38" s="7" customFormat="1" ht="12">
      <c r="U20" s="13"/>
      <c r="V20" s="16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 s="17"/>
      <c r="AL20" s="17"/>
    </row>
    <row r="21" spans="21:38" s="7" customFormat="1" ht="12">
      <c r="U21" s="13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</row>
    <row r="22" spans="21:38" s="7" customFormat="1"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</row>
    <row r="23" spans="21:38" s="7" customFormat="1"/>
    <row r="24" spans="21:38" s="7" customFormat="1"/>
    <row r="25" spans="21:38" s="7" customFormat="1"/>
    <row r="26" spans="21:38" s="7" customFormat="1"/>
    <row r="27" spans="21:38" s="7" customFormat="1"/>
    <row r="28" spans="21:38" s="7" customFormat="1"/>
    <row r="29" spans="21:38" s="7" customFormat="1"/>
    <row r="30" spans="21:38" s="7" customFormat="1"/>
    <row r="31" spans="21:38" s="7" customFormat="1"/>
    <row r="32" spans="21:38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  <row r="42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50"/>
  <sheetViews>
    <sheetView showGridLines="0" zoomScale="110" zoomScaleNormal="110" workbookViewId="0">
      <selection activeCell="A4" sqref="A4"/>
    </sheetView>
  </sheetViews>
  <sheetFormatPr baseColWidth="10" defaultColWidth="10.6640625" defaultRowHeight="11.25"/>
  <cols>
    <col min="1" max="1" width="18.1640625" style="7" customWidth="1"/>
    <col min="2" max="34" width="8.5" style="7" customWidth="1"/>
    <col min="35" max="35" width="8.5" style="8" customWidth="1"/>
    <col min="36" max="36" width="8.5" style="9" customWidth="1"/>
    <col min="37" max="37" width="11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8" s="7" customFormat="1" ht="12.75">
      <c r="A1" s="1" t="s">
        <v>300</v>
      </c>
      <c r="AI1" s="8"/>
      <c r="AJ1" s="9"/>
    </row>
    <row r="2" spans="1:38" s="7" customFormat="1" ht="12.75">
      <c r="A2" s="133"/>
      <c r="AI2" s="8"/>
      <c r="AJ2" s="9"/>
    </row>
    <row r="3" spans="1:38" s="7" customFormat="1" ht="12.75">
      <c r="A3" s="1" t="s">
        <v>16</v>
      </c>
      <c r="AI3" s="8"/>
      <c r="AJ3" s="9"/>
    </row>
    <row r="4" spans="1:38" s="10" customFormat="1"/>
    <row r="5" spans="1:38" s="10" customFormat="1"/>
    <row r="6" spans="1:38" s="10" customFormat="1">
      <c r="A6" s="193"/>
      <c r="B6" s="130">
        <v>2018</v>
      </c>
      <c r="C6" s="130">
        <f>B6+1</f>
        <v>2019</v>
      </c>
      <c r="D6" s="130">
        <f t="shared" ref="D6:V6" si="0">C6+1</f>
        <v>2020</v>
      </c>
      <c r="E6" s="130">
        <f t="shared" si="0"/>
        <v>2021</v>
      </c>
      <c r="F6" s="130">
        <f t="shared" si="0"/>
        <v>2022</v>
      </c>
      <c r="G6" s="130">
        <f t="shared" si="0"/>
        <v>2023</v>
      </c>
      <c r="H6" s="130">
        <f t="shared" si="0"/>
        <v>2024</v>
      </c>
      <c r="I6" s="130">
        <f t="shared" si="0"/>
        <v>2025</v>
      </c>
      <c r="J6" s="130">
        <f t="shared" si="0"/>
        <v>2026</v>
      </c>
      <c r="K6" s="130">
        <f t="shared" si="0"/>
        <v>2027</v>
      </c>
      <c r="L6" s="130">
        <f t="shared" si="0"/>
        <v>2028</v>
      </c>
      <c r="M6" s="130">
        <f t="shared" si="0"/>
        <v>2029</v>
      </c>
      <c r="N6" s="130">
        <f t="shared" si="0"/>
        <v>2030</v>
      </c>
      <c r="O6" s="130">
        <f t="shared" si="0"/>
        <v>2031</v>
      </c>
      <c r="P6" s="130">
        <f t="shared" si="0"/>
        <v>2032</v>
      </c>
      <c r="Q6" s="130">
        <f t="shared" si="0"/>
        <v>2033</v>
      </c>
      <c r="R6" s="130">
        <f t="shared" si="0"/>
        <v>2034</v>
      </c>
      <c r="S6" s="130">
        <f t="shared" si="0"/>
        <v>2035</v>
      </c>
      <c r="T6" s="130">
        <f t="shared" si="0"/>
        <v>2036</v>
      </c>
      <c r="U6" s="130">
        <f t="shared" si="0"/>
        <v>2037</v>
      </c>
      <c r="V6" s="130">
        <f t="shared" si="0"/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8" s="10" customFormat="1">
      <c r="A7" s="670" t="s">
        <v>471</v>
      </c>
      <c r="B7" s="676">
        <v>176</v>
      </c>
      <c r="C7" s="676">
        <v>176</v>
      </c>
      <c r="D7" s="676">
        <v>176</v>
      </c>
      <c r="E7" s="676">
        <v>176</v>
      </c>
      <c r="F7" s="676">
        <v>176</v>
      </c>
      <c r="G7" s="676">
        <v>176</v>
      </c>
      <c r="H7" s="676">
        <v>176</v>
      </c>
      <c r="I7" s="676">
        <v>176</v>
      </c>
      <c r="J7" s="676">
        <v>176</v>
      </c>
      <c r="K7" s="676">
        <v>176</v>
      </c>
      <c r="L7" s="676">
        <v>176</v>
      </c>
      <c r="M7" s="676">
        <v>176</v>
      </c>
      <c r="N7" s="676">
        <v>176</v>
      </c>
      <c r="O7" s="676">
        <v>176</v>
      </c>
      <c r="P7" s="676">
        <v>176</v>
      </c>
      <c r="Q7" s="676">
        <v>176</v>
      </c>
      <c r="R7" s="676">
        <v>176</v>
      </c>
      <c r="S7" s="676">
        <v>176</v>
      </c>
      <c r="T7" s="676">
        <v>176</v>
      </c>
      <c r="U7" s="676">
        <v>176</v>
      </c>
      <c r="V7" s="676">
        <v>176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8" s="10" customFormat="1">
      <c r="A8" s="670" t="s">
        <v>476</v>
      </c>
      <c r="B8" s="671">
        <f>B46/1000</f>
        <v>44.927183584162094</v>
      </c>
      <c r="C8" s="671">
        <f t="shared" ref="C8:V11" si="1">C46/1000</f>
        <v>26.274937841530061</v>
      </c>
      <c r="D8" s="671">
        <f t="shared" si="1"/>
        <v>20.667465371659535</v>
      </c>
      <c r="E8" s="671">
        <f t="shared" si="1"/>
        <v>20.289136986301383</v>
      </c>
      <c r="F8" s="671">
        <f t="shared" si="1"/>
        <v>13.795810273972602</v>
      </c>
      <c r="G8" s="671">
        <f t="shared" si="1"/>
        <v>5.2935279025721247</v>
      </c>
      <c r="H8" s="671">
        <f t="shared" si="1"/>
        <v>1.8304421274242633</v>
      </c>
      <c r="I8" s="671">
        <f t="shared" si="1"/>
        <v>14.760659068157198</v>
      </c>
      <c r="J8" s="671">
        <f t="shared" si="1"/>
        <v>24.273927069313768</v>
      </c>
      <c r="K8" s="671">
        <f t="shared" si="1"/>
        <v>37.880415565200501</v>
      </c>
      <c r="L8" s="671">
        <f t="shared" si="1"/>
        <v>33.994135767910741</v>
      </c>
      <c r="M8" s="671">
        <f t="shared" si="1"/>
        <v>27.601471305367522</v>
      </c>
      <c r="N8" s="671">
        <f t="shared" si="1"/>
        <v>21.591590223788433</v>
      </c>
      <c r="O8" s="671">
        <f t="shared" si="1"/>
        <v>16.091474267734938</v>
      </c>
      <c r="P8" s="671">
        <f t="shared" si="1"/>
        <v>12.871376436068434</v>
      </c>
      <c r="Q8" s="671">
        <f t="shared" si="1"/>
        <v>9.3506965753424662</v>
      </c>
      <c r="R8" s="671">
        <f t="shared" si="1"/>
        <v>7.5287794520547946</v>
      </c>
      <c r="S8" s="671">
        <f t="shared" si="1"/>
        <v>5.8050976775956284</v>
      </c>
      <c r="T8" s="671">
        <f t="shared" si="1"/>
        <v>2.5810205479452053</v>
      </c>
      <c r="U8" s="671">
        <f t="shared" si="1"/>
        <v>2.1209171232876711</v>
      </c>
      <c r="V8" s="671">
        <f t="shared" si="1"/>
        <v>1.6097554794520548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38" s="10" customFormat="1">
      <c r="A9" s="670" t="s">
        <v>477</v>
      </c>
      <c r="B9" s="671">
        <f t="shared" ref="B9:Q11" si="2">B47/1000</f>
        <v>22.596000000000007</v>
      </c>
      <c r="C9" s="671">
        <f t="shared" si="2"/>
        <v>22.446000000000009</v>
      </c>
      <c r="D9" s="671">
        <f t="shared" si="2"/>
        <v>22.326000000000008</v>
      </c>
      <c r="E9" s="671">
        <f t="shared" si="2"/>
        <v>22.206000000000007</v>
      </c>
      <c r="F9" s="671">
        <f t="shared" si="2"/>
        <v>48.770753193554462</v>
      </c>
      <c r="G9" s="671">
        <f t="shared" si="2"/>
        <v>53.992181959681488</v>
      </c>
      <c r="H9" s="671">
        <f t="shared" si="2"/>
        <v>57.004376314963579</v>
      </c>
      <c r="I9" s="671">
        <f t="shared" si="2"/>
        <v>57.208801295098873</v>
      </c>
      <c r="J9" s="671">
        <f t="shared" si="2"/>
        <v>57.702873026297745</v>
      </c>
      <c r="K9" s="671">
        <f t="shared" si="2"/>
        <v>58.238588030784015</v>
      </c>
      <c r="L9" s="671">
        <f t="shared" si="2"/>
        <v>58.686727819905713</v>
      </c>
      <c r="M9" s="671">
        <f t="shared" si="2"/>
        <v>59.501944073371959</v>
      </c>
      <c r="N9" s="671">
        <f t="shared" si="2"/>
        <v>60.759390802853616</v>
      </c>
      <c r="O9" s="671">
        <f t="shared" si="2"/>
        <v>61.09322461381656</v>
      </c>
      <c r="P9" s="671">
        <f t="shared" si="2"/>
        <v>61.387958820596801</v>
      </c>
      <c r="Q9" s="671">
        <f t="shared" si="2"/>
        <v>60.387519917604799</v>
      </c>
      <c r="R9" s="671">
        <f t="shared" si="1"/>
        <v>51.168531629707033</v>
      </c>
      <c r="S9" s="671">
        <f t="shared" si="1"/>
        <v>27.804600734719212</v>
      </c>
      <c r="T9" s="671">
        <f t="shared" si="1"/>
        <v>20.643795638880118</v>
      </c>
      <c r="U9" s="671">
        <f t="shared" si="1"/>
        <v>2.7221540323553506</v>
      </c>
      <c r="V9" s="671">
        <f t="shared" si="1"/>
        <v>2.0737319525935174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8" s="10" customFormat="1">
      <c r="A10" s="670" t="s">
        <v>489</v>
      </c>
      <c r="B10" s="671">
        <f t="shared" si="2"/>
        <v>67.523183584162098</v>
      </c>
      <c r="C10" s="671">
        <f t="shared" si="1"/>
        <v>48.720937841530066</v>
      </c>
      <c r="D10" s="671">
        <f t="shared" si="1"/>
        <v>42.993465371659539</v>
      </c>
      <c r="E10" s="671">
        <f t="shared" si="1"/>
        <v>42.495136986301389</v>
      </c>
      <c r="F10" s="671">
        <f t="shared" si="1"/>
        <v>62.566563467527061</v>
      </c>
      <c r="G10" s="671">
        <f t="shared" si="1"/>
        <v>59.285709862253611</v>
      </c>
      <c r="H10" s="671">
        <f t="shared" si="1"/>
        <v>58.834818442387842</v>
      </c>
      <c r="I10" s="671">
        <f t="shared" si="1"/>
        <v>71.969460363256076</v>
      </c>
      <c r="J10" s="671">
        <f t="shared" si="1"/>
        <v>81.976800095611509</v>
      </c>
      <c r="K10" s="671">
        <f t="shared" si="1"/>
        <v>96.119003595984509</v>
      </c>
      <c r="L10" s="671">
        <f t="shared" si="1"/>
        <v>92.680863587816447</v>
      </c>
      <c r="M10" s="671">
        <f t="shared" si="1"/>
        <v>87.10341537873947</v>
      </c>
      <c r="N10" s="671">
        <f t="shared" si="1"/>
        <v>82.35098102664206</v>
      </c>
      <c r="O10" s="671">
        <f t="shared" si="1"/>
        <v>77.184698881551498</v>
      </c>
      <c r="P10" s="671">
        <f t="shared" si="1"/>
        <v>74.259335256665238</v>
      </c>
      <c r="Q10" s="671">
        <f t="shared" si="1"/>
        <v>69.738216492947259</v>
      </c>
      <c r="R10" s="671">
        <f t="shared" si="1"/>
        <v>58.697311081761832</v>
      </c>
      <c r="S10" s="671">
        <f t="shared" si="1"/>
        <v>33.609698412314842</v>
      </c>
      <c r="T10" s="671">
        <f t="shared" si="1"/>
        <v>23.224816186825322</v>
      </c>
      <c r="U10" s="671">
        <f t="shared" si="1"/>
        <v>4.8430711556430213</v>
      </c>
      <c r="V10" s="671">
        <f t="shared" si="1"/>
        <v>3.6834874320455722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8" s="10" customFormat="1">
      <c r="A11" s="670" t="s">
        <v>490</v>
      </c>
      <c r="B11" s="671">
        <f t="shared" si="2"/>
        <v>0</v>
      </c>
      <c r="C11" s="671">
        <f t="shared" si="1"/>
        <v>9.4235066159761054</v>
      </c>
      <c r="D11" s="671">
        <f t="shared" si="1"/>
        <v>0</v>
      </c>
      <c r="E11" s="671">
        <f t="shared" si="1"/>
        <v>0</v>
      </c>
      <c r="F11" s="671">
        <f t="shared" si="1"/>
        <v>0</v>
      </c>
      <c r="G11" s="671">
        <f t="shared" si="1"/>
        <v>0</v>
      </c>
      <c r="H11" s="671">
        <f t="shared" si="1"/>
        <v>0</v>
      </c>
      <c r="I11" s="671">
        <f t="shared" si="1"/>
        <v>0</v>
      </c>
      <c r="J11" s="671">
        <f t="shared" si="1"/>
        <v>0</v>
      </c>
      <c r="K11" s="671">
        <f t="shared" si="1"/>
        <v>0</v>
      </c>
      <c r="L11" s="671">
        <f t="shared" si="1"/>
        <v>0</v>
      </c>
      <c r="M11" s="671">
        <f t="shared" si="1"/>
        <v>0</v>
      </c>
      <c r="N11" s="671">
        <f t="shared" si="1"/>
        <v>0</v>
      </c>
      <c r="O11" s="671">
        <f t="shared" si="1"/>
        <v>0</v>
      </c>
      <c r="P11" s="671">
        <f t="shared" si="1"/>
        <v>0</v>
      </c>
      <c r="Q11" s="671">
        <f t="shared" si="1"/>
        <v>0</v>
      </c>
      <c r="R11" s="671">
        <f t="shared" si="1"/>
        <v>0</v>
      </c>
      <c r="S11" s="671">
        <f t="shared" si="1"/>
        <v>0</v>
      </c>
      <c r="T11" s="671">
        <f t="shared" si="1"/>
        <v>0</v>
      </c>
      <c r="U11" s="671">
        <f t="shared" si="1"/>
        <v>0</v>
      </c>
      <c r="V11" s="671">
        <f t="shared" si="1"/>
        <v>0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8" s="10" customFormat="1">
      <c r="A12" s="189" t="s">
        <v>7</v>
      </c>
      <c r="B12" s="131">
        <v>115.54064114092697</v>
      </c>
      <c r="C12" s="131">
        <v>84.256259244703955</v>
      </c>
      <c r="D12" s="131">
        <v>60.824430743319084</v>
      </c>
      <c r="E12" s="131">
        <v>40.821438356164421</v>
      </c>
      <c r="F12" s="131">
        <v>96.718911212590754</v>
      </c>
      <c r="G12" s="131">
        <v>108.13641545313308</v>
      </c>
      <c r="H12" s="131">
        <v>123.94722756812966</v>
      </c>
      <c r="I12" s="131">
        <v>158.11645380511146</v>
      </c>
      <c r="J12" s="131">
        <v>175.93674304613145</v>
      </c>
      <c r="K12" s="131">
        <v>192.86506416630419</v>
      </c>
      <c r="L12" s="131">
        <v>179.31281986091599</v>
      </c>
      <c r="M12" s="131">
        <v>168.86690357116169</v>
      </c>
      <c r="N12" s="131">
        <v>160.39529982488531</v>
      </c>
      <c r="O12" s="131">
        <v>151.36439622216864</v>
      </c>
      <c r="P12" s="131">
        <v>145.77560805215251</v>
      </c>
      <c r="Q12" s="131">
        <v>124.05807238575878</v>
      </c>
      <c r="R12" s="131">
        <v>71.595109700190989</v>
      </c>
      <c r="S12" s="131">
        <v>53.80583324531969</v>
      </c>
      <c r="T12" s="131">
        <v>10.290237407848721</v>
      </c>
      <c r="U12" s="131">
        <v>8.2206200622712409</v>
      </c>
      <c r="V12" s="131">
        <v>6.2635990267282882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8" s="10" customFormat="1" ht="12">
      <c r="A13" s="13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8" s="10" customFormat="1"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</row>
    <row r="15" spans="1:38" s="10" customFormat="1" ht="12">
      <c r="U15" s="13"/>
      <c r="V15" s="682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 s="17"/>
      <c r="AL15" s="17"/>
    </row>
    <row r="16" spans="1:38" s="7" customFormat="1" ht="14.25">
      <c r="B16" s="18" t="s">
        <v>491</v>
      </c>
      <c r="C16" s="18"/>
      <c r="D16" s="18"/>
      <c r="E16" s="18"/>
      <c r="F16" s="18"/>
      <c r="U16" s="13"/>
      <c r="V16" s="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 s="17"/>
      <c r="AL16" s="17"/>
    </row>
    <row r="17" spans="18:38" s="7" customFormat="1" ht="12">
      <c r="U17" s="13"/>
      <c r="V17" s="16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 s="17"/>
      <c r="AL17" s="17"/>
    </row>
    <row r="18" spans="18:38" s="7" customFormat="1" ht="12">
      <c r="U18" s="13"/>
      <c r="V18" s="16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 s="17"/>
      <c r="AL18" s="17"/>
    </row>
    <row r="19" spans="18:38" s="7" customFormat="1" ht="12">
      <c r="U19" s="13"/>
      <c r="V19" s="16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 s="17"/>
      <c r="AL19" s="17"/>
    </row>
    <row r="20" spans="18:38" s="7" customFormat="1" ht="12">
      <c r="U20" s="13"/>
      <c r="V20" s="16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 s="17"/>
      <c r="AL20" s="17"/>
    </row>
    <row r="21" spans="18:38" s="7" customFormat="1" ht="12">
      <c r="R21" s="684"/>
      <c r="S21" s="684"/>
      <c r="T21" s="684"/>
      <c r="U21" s="684"/>
      <c r="V21" s="684"/>
      <c r="W21" s="684"/>
      <c r="X21" s="684"/>
      <c r="Y21" s="684"/>
      <c r="Z21" s="684"/>
      <c r="AA21" s="684"/>
      <c r="AB21" s="684"/>
      <c r="AC21" s="684"/>
      <c r="AD21" s="684"/>
      <c r="AE21" s="684"/>
      <c r="AF21" s="684"/>
      <c r="AG21" s="684"/>
      <c r="AH21" s="684"/>
      <c r="AI21" s="684"/>
      <c r="AJ21" s="684"/>
      <c r="AK21" s="684"/>
      <c r="AL21" s="684"/>
    </row>
    <row r="22" spans="18:38" s="7" customFormat="1" ht="12">
      <c r="R22" s="684"/>
      <c r="S22" s="684"/>
      <c r="T22" s="684"/>
      <c r="U22" s="684"/>
      <c r="V22" s="684"/>
      <c r="W22" s="684"/>
      <c r="X22" s="684"/>
      <c r="Y22" s="684"/>
      <c r="Z22" s="684"/>
      <c r="AA22" s="684"/>
      <c r="AB22" s="684"/>
      <c r="AC22" s="684"/>
      <c r="AD22" s="684"/>
      <c r="AE22" s="684"/>
      <c r="AF22" s="684"/>
      <c r="AG22" s="684"/>
      <c r="AH22" s="684"/>
      <c r="AI22" s="684"/>
      <c r="AJ22" s="684"/>
      <c r="AK22" s="684"/>
      <c r="AL22" s="684"/>
    </row>
    <row r="23" spans="18:38" s="7" customFormat="1" ht="12">
      <c r="R23" s="684"/>
      <c r="S23" s="684"/>
      <c r="T23" s="684"/>
      <c r="U23" s="684"/>
      <c r="V23" s="684"/>
      <c r="W23" s="684"/>
      <c r="X23" s="684"/>
      <c r="Y23" s="684"/>
      <c r="Z23" s="684"/>
      <c r="AA23" s="684"/>
      <c r="AB23" s="684"/>
      <c r="AC23" s="684"/>
      <c r="AD23" s="684"/>
      <c r="AE23" s="684"/>
      <c r="AF23" s="684"/>
      <c r="AG23" s="684"/>
      <c r="AH23" s="684"/>
      <c r="AI23" s="684"/>
      <c r="AJ23" s="684"/>
      <c r="AK23" s="684"/>
      <c r="AL23" s="684"/>
    </row>
    <row r="24" spans="18:38" s="7" customFormat="1" ht="12">
      <c r="R24" s="684"/>
      <c r="S24" s="684"/>
      <c r="T24" s="684"/>
      <c r="U24" s="684"/>
      <c r="V24" s="684"/>
      <c r="W24" s="684"/>
      <c r="X24" s="684"/>
      <c r="Y24" s="684"/>
      <c r="Z24" s="684"/>
      <c r="AA24" s="684"/>
      <c r="AB24" s="684"/>
      <c r="AC24" s="684"/>
      <c r="AD24" s="684"/>
      <c r="AE24" s="684"/>
      <c r="AF24" s="684"/>
      <c r="AG24" s="684"/>
      <c r="AH24" s="684"/>
      <c r="AI24" s="684"/>
      <c r="AJ24" s="684"/>
      <c r="AK24" s="684"/>
      <c r="AL24" s="684"/>
    </row>
    <row r="25" spans="18:38" s="7" customFormat="1"/>
    <row r="26" spans="18:38" s="7" customFormat="1"/>
    <row r="27" spans="18:38" s="7" customFormat="1"/>
    <row r="28" spans="18:38" s="7" customFormat="1"/>
    <row r="29" spans="18:38" s="7" customFormat="1"/>
    <row r="30" spans="18:38" s="7" customFormat="1"/>
    <row r="31" spans="18:38" s="7" customFormat="1"/>
    <row r="32" spans="18:38" s="7" customFormat="1"/>
    <row r="33" spans="2:22" s="7" customFormat="1"/>
    <row r="34" spans="2:22" s="7" customFormat="1"/>
    <row r="35" spans="2:22" s="7" customFormat="1"/>
    <row r="36" spans="2:22" s="7" customFormat="1"/>
    <row r="37" spans="2:22" s="7" customFormat="1"/>
    <row r="38" spans="2:22" s="7" customFormat="1"/>
    <row r="39" spans="2:22" s="7" customFormat="1"/>
    <row r="40" spans="2:22" s="7" customFormat="1"/>
    <row r="41" spans="2:22" s="7" customFormat="1"/>
    <row r="42" spans="2:22" s="7" customFormat="1"/>
    <row r="43" spans="2:22" s="7" customFormat="1"/>
    <row r="46" spans="2:22">
      <c r="B46" s="136">
        <v>44927.183584162092</v>
      </c>
      <c r="C46" s="136">
        <v>26274.93784153006</v>
      </c>
      <c r="D46" s="136">
        <v>20667.465371659535</v>
      </c>
      <c r="E46" s="136">
        <v>20289.136986301382</v>
      </c>
      <c r="F46" s="136">
        <v>13795.810273972602</v>
      </c>
      <c r="G46" s="136">
        <v>5293.5279025721247</v>
      </c>
      <c r="H46" s="136">
        <v>1830.4421274242632</v>
      </c>
      <c r="I46" s="136">
        <v>14760.659068157198</v>
      </c>
      <c r="J46" s="136">
        <v>24273.927069313766</v>
      </c>
      <c r="K46" s="136">
        <v>37880.415565200499</v>
      </c>
      <c r="L46" s="136">
        <v>33994.135767910739</v>
      </c>
      <c r="M46" s="136">
        <v>27601.471305367522</v>
      </c>
      <c r="N46" s="136">
        <v>21591.590223788433</v>
      </c>
      <c r="O46" s="136">
        <v>16091.474267734939</v>
      </c>
      <c r="P46" s="136">
        <v>12871.376436068434</v>
      </c>
      <c r="Q46" s="136">
        <v>9350.6965753424665</v>
      </c>
      <c r="R46" s="136">
        <v>7528.779452054795</v>
      </c>
      <c r="S46" s="136">
        <v>5805.0976775956287</v>
      </c>
      <c r="T46" s="136">
        <v>2581.0205479452052</v>
      </c>
      <c r="U46" s="136">
        <v>2120.9171232876711</v>
      </c>
      <c r="V46" s="136">
        <v>1609.7554794520547</v>
      </c>
    </row>
    <row r="47" spans="2:22">
      <c r="B47" s="136">
        <v>22596.000000000007</v>
      </c>
      <c r="C47" s="136">
        <v>22446.000000000007</v>
      </c>
      <c r="D47" s="136">
        <v>22326.000000000007</v>
      </c>
      <c r="E47" s="136">
        <v>22206.000000000007</v>
      </c>
      <c r="F47" s="136">
        <v>48770.753193554461</v>
      </c>
      <c r="G47" s="136">
        <v>53992.181959681489</v>
      </c>
      <c r="H47" s="136">
        <v>57004.376314963578</v>
      </c>
      <c r="I47" s="136">
        <v>57208.80129509887</v>
      </c>
      <c r="J47" s="136">
        <v>57702.873026297748</v>
      </c>
      <c r="K47" s="136">
        <v>58238.588030784013</v>
      </c>
      <c r="L47" s="136">
        <v>58686.727819905711</v>
      </c>
      <c r="M47" s="136">
        <v>59501.94407337196</v>
      </c>
      <c r="N47" s="136">
        <v>60759.390802853617</v>
      </c>
      <c r="O47" s="136">
        <v>61093.224613816557</v>
      </c>
      <c r="P47" s="136">
        <v>61387.958820596803</v>
      </c>
      <c r="Q47" s="136">
        <v>60387.519917604797</v>
      </c>
      <c r="R47" s="136">
        <v>51168.531629707031</v>
      </c>
      <c r="S47" s="136">
        <v>27804.600734719214</v>
      </c>
      <c r="T47" s="136">
        <v>20643.795638880118</v>
      </c>
      <c r="U47" s="136">
        <v>2722.1540323553504</v>
      </c>
      <c r="V47" s="136">
        <v>2073.7319525935172</v>
      </c>
    </row>
    <row r="48" spans="2:22">
      <c r="B48" s="136">
        <v>67523.183584162092</v>
      </c>
      <c r="C48" s="136">
        <v>48720.937841530067</v>
      </c>
      <c r="D48" s="136">
        <v>42993.465371659542</v>
      </c>
      <c r="E48" s="136">
        <v>42495.13698630139</v>
      </c>
      <c r="F48" s="136">
        <v>62566.563467527063</v>
      </c>
      <c r="G48" s="136">
        <v>59285.709862253614</v>
      </c>
      <c r="H48" s="136">
        <v>58834.818442387841</v>
      </c>
      <c r="I48" s="136">
        <v>71969.460363256076</v>
      </c>
      <c r="J48" s="136">
        <v>81976.800095611514</v>
      </c>
      <c r="K48" s="136">
        <v>96119.003595984512</v>
      </c>
      <c r="L48" s="136">
        <v>92680.86358781645</v>
      </c>
      <c r="M48" s="136">
        <v>87103.415378739475</v>
      </c>
      <c r="N48" s="136">
        <v>82350.981026642054</v>
      </c>
      <c r="O48" s="136">
        <v>77184.698881551492</v>
      </c>
      <c r="P48" s="136">
        <v>74259.335256665232</v>
      </c>
      <c r="Q48" s="136">
        <v>69738.216492947264</v>
      </c>
      <c r="R48" s="136">
        <v>58697.311081761829</v>
      </c>
      <c r="S48" s="136">
        <v>33609.698412314843</v>
      </c>
      <c r="T48" s="136">
        <v>23224.816186825323</v>
      </c>
      <c r="U48" s="136">
        <v>4843.0711556430215</v>
      </c>
      <c r="V48" s="136">
        <v>3683.4874320455719</v>
      </c>
    </row>
    <row r="49" spans="2:22">
      <c r="B49" s="136">
        <v>0</v>
      </c>
      <c r="C49" s="136">
        <v>9423.5066159761045</v>
      </c>
      <c r="D49" s="136">
        <v>0</v>
      </c>
      <c r="E49" s="136">
        <v>0</v>
      </c>
      <c r="F49" s="136">
        <v>0</v>
      </c>
      <c r="G49" s="136">
        <v>0</v>
      </c>
      <c r="H49" s="136">
        <v>0</v>
      </c>
      <c r="I49" s="136">
        <v>0</v>
      </c>
      <c r="J49" s="136">
        <v>0</v>
      </c>
      <c r="K49" s="136">
        <v>0</v>
      </c>
      <c r="L49" s="136">
        <v>0</v>
      </c>
      <c r="M49" s="136">
        <v>0</v>
      </c>
      <c r="N49" s="136">
        <v>0</v>
      </c>
      <c r="O49" s="136">
        <v>0</v>
      </c>
      <c r="P49" s="136">
        <v>0</v>
      </c>
      <c r="Q49" s="136">
        <v>0</v>
      </c>
      <c r="R49" s="136">
        <v>0</v>
      </c>
      <c r="S49" s="136">
        <v>0</v>
      </c>
      <c r="T49" s="136">
        <v>0</v>
      </c>
      <c r="U49" s="136">
        <v>0</v>
      </c>
      <c r="V49" s="136">
        <v>0</v>
      </c>
    </row>
    <row r="50" spans="2:22"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48"/>
  <sheetViews>
    <sheetView showGridLines="0" zoomScale="110" zoomScaleNormal="110" workbookViewId="0">
      <selection activeCell="A4" sqref="A4"/>
    </sheetView>
  </sheetViews>
  <sheetFormatPr baseColWidth="10" defaultColWidth="10.6640625" defaultRowHeight="11.25"/>
  <cols>
    <col min="1" max="1" width="18.1640625" style="7" customWidth="1"/>
    <col min="2" max="2" width="8.5" style="7" customWidth="1"/>
    <col min="3" max="3" width="9.83203125" style="7" customWidth="1"/>
    <col min="4" max="4" width="10" style="7" customWidth="1"/>
    <col min="5" max="34" width="8.5" style="7" customWidth="1"/>
    <col min="35" max="35" width="8.5" style="8" customWidth="1"/>
    <col min="36" max="36" width="8.5" style="9" customWidth="1"/>
    <col min="37" max="37" width="11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8" s="7" customFormat="1" ht="12.75">
      <c r="A1" s="1" t="s">
        <v>300</v>
      </c>
      <c r="AI1" s="8"/>
      <c r="AJ1" s="9"/>
    </row>
    <row r="2" spans="1:38" s="7" customFormat="1" ht="12.75">
      <c r="A2" s="133"/>
      <c r="AI2" s="8"/>
      <c r="AJ2" s="9"/>
    </row>
    <row r="3" spans="1:38" s="7" customFormat="1" ht="12.75">
      <c r="A3" s="1" t="s">
        <v>16</v>
      </c>
      <c r="AI3" s="8"/>
      <c r="AJ3" s="9"/>
    </row>
    <row r="4" spans="1:38" s="10" customFormat="1">
      <c r="A4" s="19"/>
      <c r="B4" s="19"/>
      <c r="C4" s="689"/>
      <c r="D4" s="694"/>
      <c r="E4" s="694"/>
      <c r="F4" s="694"/>
      <c r="G4" s="694"/>
      <c r="H4" s="694"/>
      <c r="I4" s="694"/>
      <c r="J4" s="694"/>
      <c r="K4" s="694"/>
      <c r="L4" s="694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</row>
    <row r="5" spans="1:38" s="10" customForma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</row>
    <row r="6" spans="1:38" s="10" customFormat="1">
      <c r="A6" s="193"/>
      <c r="B6" s="130">
        <v>2018</v>
      </c>
      <c r="C6" s="130">
        <f>B6+1</f>
        <v>2019</v>
      </c>
      <c r="D6" s="130">
        <f t="shared" ref="D6:V6" si="0">C6+1</f>
        <v>2020</v>
      </c>
      <c r="E6" s="130">
        <f t="shared" si="0"/>
        <v>2021</v>
      </c>
      <c r="F6" s="130">
        <f t="shared" si="0"/>
        <v>2022</v>
      </c>
      <c r="G6" s="130">
        <f t="shared" si="0"/>
        <v>2023</v>
      </c>
      <c r="H6" s="130">
        <f t="shared" si="0"/>
        <v>2024</v>
      </c>
      <c r="I6" s="130">
        <f t="shared" si="0"/>
        <v>2025</v>
      </c>
      <c r="J6" s="130">
        <f t="shared" si="0"/>
        <v>2026</v>
      </c>
      <c r="K6" s="130">
        <f t="shared" si="0"/>
        <v>2027</v>
      </c>
      <c r="L6" s="130">
        <f t="shared" si="0"/>
        <v>2028</v>
      </c>
      <c r="M6" s="130">
        <f t="shared" si="0"/>
        <v>2029</v>
      </c>
      <c r="N6" s="130">
        <f t="shared" si="0"/>
        <v>2030</v>
      </c>
      <c r="O6" s="130">
        <f t="shared" si="0"/>
        <v>2031</v>
      </c>
      <c r="P6" s="130">
        <f t="shared" si="0"/>
        <v>2032</v>
      </c>
      <c r="Q6" s="130">
        <f t="shared" si="0"/>
        <v>2033</v>
      </c>
      <c r="R6" s="130">
        <f t="shared" si="0"/>
        <v>2034</v>
      </c>
      <c r="S6" s="130">
        <f t="shared" si="0"/>
        <v>2035</v>
      </c>
      <c r="T6" s="130">
        <f t="shared" si="0"/>
        <v>2036</v>
      </c>
      <c r="U6" s="130">
        <f t="shared" si="0"/>
        <v>2037</v>
      </c>
      <c r="V6" s="130">
        <f t="shared" si="0"/>
        <v>2038</v>
      </c>
      <c r="W6" s="3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8" s="10" customFormat="1">
      <c r="A7" s="670" t="s">
        <v>471</v>
      </c>
      <c r="B7" s="689">
        <v>195</v>
      </c>
      <c r="C7" s="689">
        <v>195</v>
      </c>
      <c r="D7" s="689">
        <v>195</v>
      </c>
      <c r="E7" s="689">
        <v>195</v>
      </c>
      <c r="F7" s="689">
        <v>195</v>
      </c>
      <c r="G7" s="689">
        <v>195</v>
      </c>
      <c r="H7" s="689">
        <v>195</v>
      </c>
      <c r="I7" s="689">
        <v>195</v>
      </c>
      <c r="J7" s="689">
        <v>195</v>
      </c>
      <c r="K7" s="689">
        <v>195</v>
      </c>
      <c r="L7" s="689">
        <v>195</v>
      </c>
      <c r="M7" s="689">
        <v>195</v>
      </c>
      <c r="N7" s="689">
        <v>195</v>
      </c>
      <c r="O7" s="689">
        <v>195</v>
      </c>
      <c r="P7" s="689">
        <v>195</v>
      </c>
      <c r="Q7" s="689">
        <v>195</v>
      </c>
      <c r="R7" s="689">
        <v>195</v>
      </c>
      <c r="S7" s="689">
        <v>195</v>
      </c>
      <c r="T7" s="689">
        <v>195</v>
      </c>
      <c r="U7" s="689">
        <v>195</v>
      </c>
      <c r="V7" s="689">
        <v>195</v>
      </c>
      <c r="W7" s="36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8" s="10" customFormat="1">
      <c r="A8" s="670" t="s">
        <v>476</v>
      </c>
      <c r="B8" s="695">
        <v>138.62819723775576</v>
      </c>
      <c r="C8" s="695">
        <v>174.72800204918033</v>
      </c>
      <c r="D8" s="695">
        <v>165.44482959802386</v>
      </c>
      <c r="E8" s="695">
        <v>164.89691575342462</v>
      </c>
      <c r="F8" s="695">
        <v>144.6957616438356</v>
      </c>
      <c r="G8" s="695">
        <v>121.30784043870308</v>
      </c>
      <c r="H8" s="695">
        <v>93.485239258437772</v>
      </c>
      <c r="I8" s="695">
        <v>58.264603964340274</v>
      </c>
      <c r="J8" s="695">
        <v>30.903601977013984</v>
      </c>
      <c r="K8" s="695">
        <v>4.910664598846961</v>
      </c>
      <c r="L8" s="695">
        <v>0</v>
      </c>
      <c r="M8" s="695">
        <v>0</v>
      </c>
      <c r="N8" s="695">
        <v>0</v>
      </c>
      <c r="O8" s="695">
        <v>0</v>
      </c>
      <c r="P8" s="695">
        <v>0</v>
      </c>
      <c r="Q8" s="695">
        <v>0</v>
      </c>
      <c r="R8" s="695">
        <v>0</v>
      </c>
      <c r="S8" s="695">
        <v>0</v>
      </c>
      <c r="T8" s="695">
        <v>0</v>
      </c>
      <c r="U8" s="695">
        <v>0</v>
      </c>
      <c r="V8" s="695">
        <v>0</v>
      </c>
      <c r="W8" s="36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38" s="10" customFormat="1">
      <c r="A9" s="670" t="s">
        <v>477</v>
      </c>
      <c r="B9" s="695">
        <v>55.763602600623734</v>
      </c>
      <c r="C9" s="695">
        <v>20.053186623382079</v>
      </c>
      <c r="D9" s="695">
        <v>29.236226574732612</v>
      </c>
      <c r="E9" s="695">
        <v>29.778230372607318</v>
      </c>
      <c r="F9" s="695">
        <v>49.761485690527728</v>
      </c>
      <c r="G9" s="695">
        <v>72.897134191705177</v>
      </c>
      <c r="H9" s="695">
        <v>100.41962820257962</v>
      </c>
      <c r="I9" s="695">
        <v>135.26035778283759</v>
      </c>
      <c r="J9" s="695">
        <v>162.14553207618849</v>
      </c>
      <c r="K9" s="695">
        <v>188.03879740928468</v>
      </c>
      <c r="L9" s="695">
        <v>140.01165494462592</v>
      </c>
      <c r="M9" s="695">
        <v>93.233391122639674</v>
      </c>
      <c r="N9" s="695">
        <v>55.687637581259935</v>
      </c>
      <c r="O9" s="695">
        <v>34.919296652977536</v>
      </c>
      <c r="P9" s="695">
        <v>17.653531707145564</v>
      </c>
      <c r="Q9" s="695">
        <v>0</v>
      </c>
      <c r="R9" s="695">
        <v>0</v>
      </c>
      <c r="S9" s="695">
        <v>0</v>
      </c>
      <c r="T9" s="695">
        <v>0</v>
      </c>
      <c r="U9" s="695">
        <v>0</v>
      </c>
      <c r="V9" s="695">
        <v>0</v>
      </c>
      <c r="W9" s="36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8" s="10" customFormat="1">
      <c r="A10" s="670"/>
      <c r="B10" s="683"/>
      <c r="C10" s="683"/>
      <c r="D10" s="683"/>
      <c r="E10" s="683"/>
      <c r="F10" s="683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3"/>
      <c r="R10" s="683"/>
      <c r="S10" s="683"/>
      <c r="T10" s="683"/>
      <c r="U10" s="683"/>
      <c r="V10" s="683"/>
      <c r="W10" s="36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8" s="10" customFormat="1">
      <c r="A11" s="189"/>
      <c r="B11" s="672"/>
      <c r="C11" s="672"/>
      <c r="D11" s="672"/>
      <c r="E11" s="672"/>
      <c r="F11" s="672"/>
      <c r="G11" s="672"/>
      <c r="H11" s="672"/>
      <c r="I11" s="672"/>
      <c r="J11" s="672"/>
      <c r="K11" s="672"/>
      <c r="L11" s="672"/>
      <c r="M11" s="672"/>
      <c r="N11" s="672"/>
      <c r="O11" s="672"/>
      <c r="P11" s="672"/>
      <c r="Q11" s="672"/>
      <c r="R11" s="672"/>
      <c r="S11" s="672"/>
      <c r="T11" s="672"/>
      <c r="U11" s="672"/>
      <c r="V11" s="672"/>
      <c r="W11" s="36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8" s="10" customFormat="1">
      <c r="A12" s="189" t="s">
        <v>7</v>
      </c>
      <c r="B12" s="131">
        <v>194.39179983837948</v>
      </c>
      <c r="C12" s="131">
        <v>194.78118867256242</v>
      </c>
      <c r="D12" s="131">
        <v>194.68105617275648</v>
      </c>
      <c r="E12" s="131">
        <v>194.67514612603193</v>
      </c>
      <c r="F12" s="131">
        <v>194.45724733436333</v>
      </c>
      <c r="G12" s="131">
        <v>194.20497463040826</v>
      </c>
      <c r="H12" s="131">
        <v>193.90486746101737</v>
      </c>
      <c r="I12" s="131">
        <v>193.52496174717785</v>
      </c>
      <c r="J12" s="131">
        <v>193.04913405320247</v>
      </c>
      <c r="K12" s="131">
        <v>192.94946200813163</v>
      </c>
      <c r="L12" s="131">
        <v>140.01165494462592</v>
      </c>
      <c r="M12" s="131">
        <v>93.233391122639674</v>
      </c>
      <c r="N12" s="131">
        <v>55.687637581259935</v>
      </c>
      <c r="O12" s="131">
        <v>34.919296652977536</v>
      </c>
      <c r="P12" s="131">
        <v>17.653531707145564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 s="36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8" s="10" customFormat="1">
      <c r="A13" s="189"/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36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8" s="10" customFormat="1">
      <c r="A14" s="189"/>
      <c r="B14" s="689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36"/>
      <c r="X14"/>
      <c r="Y14"/>
      <c r="Z14"/>
      <c r="AA14"/>
      <c r="AB14"/>
      <c r="AC14"/>
      <c r="AD14"/>
      <c r="AE14"/>
      <c r="AF14"/>
      <c r="AG14"/>
      <c r="AH14"/>
      <c r="AI14"/>
      <c r="AJ14"/>
    </row>
    <row r="15" spans="1:38" s="10" customFormat="1">
      <c r="A15" s="189"/>
      <c r="B15" s="696"/>
      <c r="C15" s="696"/>
      <c r="D15" s="696"/>
      <c r="E15" s="689"/>
      <c r="F15" s="689"/>
      <c r="G15" s="689"/>
      <c r="H15" s="689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36"/>
      <c r="X15"/>
      <c r="Y15"/>
      <c r="Z15"/>
      <c r="AA15"/>
      <c r="AB15"/>
      <c r="AC15"/>
      <c r="AD15"/>
      <c r="AE15"/>
      <c r="AF15"/>
      <c r="AG15"/>
      <c r="AH15"/>
      <c r="AI15"/>
      <c r="AJ15"/>
    </row>
    <row r="16" spans="1:38" s="10" customFormat="1" ht="12">
      <c r="U16" s="13"/>
      <c r="V16" s="682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 s="17"/>
      <c r="AL16" s="17"/>
    </row>
    <row r="17" spans="2:38" s="7" customFormat="1" ht="14.25">
      <c r="B17" s="18" t="s">
        <v>492</v>
      </c>
      <c r="C17" s="18"/>
      <c r="D17" s="18"/>
      <c r="E17" s="18"/>
      <c r="F17" s="18"/>
      <c r="U17" s="13"/>
      <c r="V17" s="16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 s="17"/>
      <c r="AL17" s="17"/>
    </row>
    <row r="18" spans="2:38" s="7" customFormat="1" ht="12">
      <c r="U18" s="13"/>
      <c r="V18" s="16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 s="17"/>
      <c r="AL18" s="17"/>
    </row>
    <row r="19" spans="2:38" s="7" customFormat="1" ht="12">
      <c r="U19" s="13"/>
      <c r="V19" s="16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 s="17"/>
      <c r="AL19" s="17"/>
    </row>
    <row r="20" spans="2:38" s="7" customFormat="1">
      <c r="AL20" s="17"/>
    </row>
    <row r="21" spans="2:38" s="7" customFormat="1" ht="12">
      <c r="U21" s="13"/>
      <c r="V21" s="16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 s="17"/>
      <c r="AL21" s="17"/>
    </row>
    <row r="22" spans="2:38" s="7" customFormat="1" ht="12">
      <c r="R22" s="684"/>
      <c r="S22" s="684"/>
      <c r="T22" s="684"/>
      <c r="U22" s="684"/>
      <c r="V22" s="684"/>
      <c r="W22" s="684"/>
      <c r="X22" s="684"/>
      <c r="Y22" s="684"/>
      <c r="Z22" s="684"/>
      <c r="AA22" s="684"/>
      <c r="AB22" s="684"/>
      <c r="AC22" s="684"/>
      <c r="AD22" s="684"/>
      <c r="AE22" s="684"/>
      <c r="AF22" s="684"/>
      <c r="AG22" s="684"/>
      <c r="AH22" s="684"/>
      <c r="AI22" s="684"/>
      <c r="AJ22" s="684"/>
      <c r="AK22" s="684"/>
      <c r="AL22" s="684"/>
    </row>
    <row r="23" spans="2:38" s="7" customFormat="1" ht="12">
      <c r="R23" s="684"/>
      <c r="S23" s="684"/>
      <c r="T23" s="684"/>
      <c r="U23" s="684"/>
      <c r="V23" s="684"/>
      <c r="W23" s="684"/>
      <c r="X23" s="684"/>
      <c r="Y23" s="684"/>
      <c r="Z23" s="684"/>
      <c r="AA23" s="684"/>
      <c r="AB23" s="684"/>
      <c r="AC23" s="684"/>
      <c r="AD23" s="684"/>
      <c r="AE23" s="684"/>
      <c r="AF23" s="684"/>
      <c r="AG23" s="684"/>
      <c r="AH23" s="684"/>
      <c r="AI23" s="684"/>
      <c r="AJ23" s="684"/>
      <c r="AK23" s="684"/>
      <c r="AL23" s="684"/>
    </row>
    <row r="24" spans="2:38" s="7" customFormat="1" ht="12">
      <c r="R24" s="684"/>
      <c r="S24" s="684"/>
      <c r="T24" s="684"/>
      <c r="U24" s="684"/>
      <c r="V24" s="684"/>
      <c r="W24" s="684"/>
      <c r="X24" s="684"/>
      <c r="Y24" s="684"/>
      <c r="Z24" s="684"/>
      <c r="AA24" s="684"/>
      <c r="AB24" s="684"/>
      <c r="AC24" s="684"/>
      <c r="AD24" s="684"/>
      <c r="AE24" s="684"/>
      <c r="AF24" s="684"/>
      <c r="AG24" s="684"/>
      <c r="AH24" s="684"/>
      <c r="AI24" s="684"/>
      <c r="AJ24" s="684"/>
      <c r="AK24" s="684"/>
      <c r="AL24" s="684"/>
    </row>
    <row r="25" spans="2:38" s="7" customFormat="1" ht="12">
      <c r="R25" s="684"/>
      <c r="S25" s="684"/>
      <c r="T25" s="684"/>
      <c r="U25" s="684"/>
      <c r="V25" s="684"/>
      <c r="W25" s="684"/>
      <c r="X25" s="684"/>
      <c r="Y25" s="684"/>
      <c r="Z25" s="684"/>
      <c r="AA25" s="684"/>
      <c r="AB25" s="684"/>
      <c r="AC25" s="684"/>
      <c r="AD25" s="684"/>
      <c r="AE25" s="684"/>
      <c r="AF25" s="684"/>
      <c r="AG25" s="684"/>
      <c r="AH25" s="684"/>
      <c r="AI25" s="684"/>
      <c r="AJ25" s="684"/>
      <c r="AK25" s="684"/>
      <c r="AL25" s="684"/>
    </row>
    <row r="26" spans="2:38" s="7" customFormat="1"/>
    <row r="27" spans="2:38" s="7" customFormat="1">
      <c r="U27" s="674"/>
      <c r="V27" s="674"/>
      <c r="W27" s="674"/>
      <c r="X27" s="674"/>
      <c r="Y27" s="674"/>
      <c r="Z27" s="674"/>
    </row>
    <row r="28" spans="2:38" s="7" customFormat="1"/>
    <row r="29" spans="2:38" s="7" customFormat="1"/>
    <row r="30" spans="2:38" s="7" customFormat="1"/>
    <row r="31" spans="2:38" s="7" customFormat="1"/>
    <row r="32" spans="2:38" s="7" customFormat="1"/>
    <row r="33" spans="1:14" s="7" customFormat="1"/>
    <row r="34" spans="1:14" s="7" customFormat="1"/>
    <row r="35" spans="1:14" s="7" customFormat="1"/>
    <row r="36" spans="1:14" s="7" customFormat="1"/>
    <row r="37" spans="1:14" s="7" customFormat="1"/>
    <row r="38" spans="1:14" s="7" customFormat="1"/>
    <row r="39" spans="1:14" s="7" customFormat="1"/>
    <row r="40" spans="1:14" s="7" customFormat="1"/>
    <row r="41" spans="1:14" s="7" customFormat="1"/>
    <row r="42" spans="1:14" s="7" customFormat="1"/>
    <row r="43" spans="1:14" s="7" customFormat="1"/>
    <row r="44" spans="1:14" s="7" customFormat="1"/>
    <row r="45" spans="1:14">
      <c r="A45" s="589"/>
      <c r="B45" s="674"/>
      <c r="C45" s="674"/>
      <c r="D45" s="674"/>
      <c r="E45" s="674"/>
      <c r="F45" s="674"/>
      <c r="G45" s="674"/>
      <c r="H45" s="674"/>
      <c r="I45" s="674"/>
      <c r="J45" s="674"/>
      <c r="K45" s="674"/>
      <c r="L45" s="674"/>
      <c r="M45" s="674"/>
      <c r="N45" s="674"/>
    </row>
    <row r="46" spans="1:14">
      <c r="A46" s="589"/>
      <c r="B46" s="697"/>
      <c r="C46" s="697"/>
      <c r="D46" s="697"/>
      <c r="E46" s="697"/>
      <c r="F46" s="697"/>
      <c r="G46" s="697"/>
      <c r="H46" s="697"/>
      <c r="I46" s="697"/>
      <c r="J46" s="697"/>
      <c r="K46" s="697"/>
      <c r="L46" s="697"/>
      <c r="M46" s="697"/>
      <c r="N46" s="697"/>
    </row>
    <row r="48" spans="1:14">
      <c r="B48" s="697"/>
      <c r="C48" s="697"/>
      <c r="D48" s="697"/>
      <c r="E48" s="697"/>
      <c r="F48" s="697"/>
      <c r="G48" s="697"/>
      <c r="H48" s="697"/>
      <c r="I48" s="697"/>
      <c r="J48" s="697"/>
      <c r="K48" s="697"/>
      <c r="L48" s="697"/>
      <c r="M48" s="697"/>
      <c r="N48" s="697"/>
    </row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55"/>
  <sheetViews>
    <sheetView showGridLines="0" zoomScale="110" zoomScaleNormal="110" workbookViewId="0">
      <selection activeCell="B7" sqref="B7"/>
    </sheetView>
  </sheetViews>
  <sheetFormatPr baseColWidth="10" defaultColWidth="10.6640625" defaultRowHeight="11.25"/>
  <cols>
    <col min="1" max="1" width="27.1640625" style="7" bestFit="1" customWidth="1"/>
    <col min="2" max="34" width="8.5" style="7" customWidth="1"/>
    <col min="35" max="35" width="8.5" style="8" customWidth="1"/>
    <col min="36" max="36" width="8.5" style="9" customWidth="1"/>
    <col min="37" max="37" width="11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6" s="7" customFormat="1" ht="12.75">
      <c r="A1" s="1" t="s">
        <v>300</v>
      </c>
      <c r="AI1" s="8"/>
      <c r="AJ1" s="9"/>
    </row>
    <row r="2" spans="1:36" s="7" customFormat="1" ht="12.75">
      <c r="A2" s="133"/>
      <c r="AI2" s="8"/>
      <c r="AJ2" s="9"/>
    </row>
    <row r="3" spans="1:36" s="7" customFormat="1" ht="12.75">
      <c r="A3" s="1" t="s">
        <v>16</v>
      </c>
      <c r="AI3" s="8"/>
      <c r="AJ3" s="9"/>
    </row>
    <row r="4" spans="1:36" s="10" customFormat="1"/>
    <row r="5" spans="1:36" s="10" customFormat="1"/>
    <row r="6" spans="1:36" s="10" customFormat="1">
      <c r="A6" s="11"/>
      <c r="B6" s="130">
        <v>2018</v>
      </c>
      <c r="C6" s="130">
        <f>B6+1</f>
        <v>2019</v>
      </c>
      <c r="D6" s="130">
        <f t="shared" ref="D6:V6" si="0">C6+1</f>
        <v>2020</v>
      </c>
      <c r="E6" s="130">
        <f t="shared" si="0"/>
        <v>2021</v>
      </c>
      <c r="F6" s="130">
        <f t="shared" si="0"/>
        <v>2022</v>
      </c>
      <c r="G6" s="130">
        <f t="shared" si="0"/>
        <v>2023</v>
      </c>
      <c r="H6" s="130">
        <f t="shared" si="0"/>
        <v>2024</v>
      </c>
      <c r="I6" s="130">
        <f t="shared" si="0"/>
        <v>2025</v>
      </c>
      <c r="J6" s="130">
        <f t="shared" si="0"/>
        <v>2026</v>
      </c>
      <c r="K6" s="130">
        <f t="shared" si="0"/>
        <v>2027</v>
      </c>
      <c r="L6" s="130">
        <f t="shared" si="0"/>
        <v>2028</v>
      </c>
      <c r="M6" s="130">
        <f t="shared" si="0"/>
        <v>2029</v>
      </c>
      <c r="N6" s="130">
        <f t="shared" si="0"/>
        <v>2030</v>
      </c>
      <c r="O6" s="130">
        <f t="shared" si="0"/>
        <v>2031</v>
      </c>
      <c r="P6" s="130">
        <f t="shared" si="0"/>
        <v>2032</v>
      </c>
      <c r="Q6" s="130">
        <f t="shared" si="0"/>
        <v>2033</v>
      </c>
      <c r="R6" s="130">
        <f t="shared" si="0"/>
        <v>2034</v>
      </c>
      <c r="S6" s="130">
        <f t="shared" si="0"/>
        <v>2035</v>
      </c>
      <c r="T6" s="130">
        <f t="shared" si="0"/>
        <v>2036</v>
      </c>
      <c r="U6" s="130">
        <f t="shared" si="0"/>
        <v>2037</v>
      </c>
      <c r="V6" s="130">
        <f t="shared" si="0"/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6" s="10" customFormat="1" ht="12">
      <c r="A7" s="686" t="s">
        <v>493</v>
      </c>
      <c r="B7" s="698">
        <f>B49+B51+B52+B54+B55</f>
        <v>499.90498240758888</v>
      </c>
      <c r="C7" s="698">
        <f t="shared" ref="C7:V7" si="1">C49+C51+C52+C54+C55</f>
        <v>542.35433115663614</v>
      </c>
      <c r="D7" s="698">
        <f t="shared" si="1"/>
        <v>479.62400194889483</v>
      </c>
      <c r="E7" s="698">
        <f t="shared" si="1"/>
        <v>395.02536992620787</v>
      </c>
      <c r="F7" s="698">
        <f t="shared" si="1"/>
        <v>327.82053375341241</v>
      </c>
      <c r="G7" s="698">
        <f t="shared" si="1"/>
        <v>338.02552358557728</v>
      </c>
      <c r="H7" s="698">
        <f t="shared" si="1"/>
        <v>364.80605899761179</v>
      </c>
      <c r="I7" s="698">
        <f t="shared" si="1"/>
        <v>354.69572421792628</v>
      </c>
      <c r="J7" s="698">
        <f t="shared" si="1"/>
        <v>279.18840535250376</v>
      </c>
      <c r="K7" s="698">
        <f t="shared" si="1"/>
        <v>231.44254713915609</v>
      </c>
      <c r="L7" s="698">
        <f t="shared" si="1"/>
        <v>164.55802670514458</v>
      </c>
      <c r="M7" s="698">
        <f t="shared" si="1"/>
        <v>111.81833457960605</v>
      </c>
      <c r="N7" s="698">
        <f t="shared" si="1"/>
        <v>69.503054022253977</v>
      </c>
      <c r="O7" s="698">
        <f t="shared" si="1"/>
        <v>46.31202581137957</v>
      </c>
      <c r="P7" s="698">
        <f t="shared" si="1"/>
        <v>27.184650831947028</v>
      </c>
      <c r="Q7" s="698">
        <f t="shared" si="1"/>
        <v>6.9297199149218125</v>
      </c>
      <c r="R7" s="698">
        <f t="shared" si="1"/>
        <v>1.3138356164383563E-2</v>
      </c>
      <c r="S7" s="698">
        <f t="shared" si="1"/>
        <v>0</v>
      </c>
      <c r="T7" s="698">
        <f t="shared" si="1"/>
        <v>0</v>
      </c>
      <c r="U7" s="698">
        <f t="shared" si="1"/>
        <v>0</v>
      </c>
      <c r="V7" s="698">
        <f t="shared" si="1"/>
        <v>0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6" s="10" customFormat="1" ht="12">
      <c r="A8" s="686" t="s">
        <v>494</v>
      </c>
      <c r="B8" s="698">
        <f>B50+B53</f>
        <v>198.65819723775576</v>
      </c>
      <c r="C8" s="698">
        <f t="shared" ref="C8:V8" si="2">C50+C53</f>
        <v>234.75800204918033</v>
      </c>
      <c r="D8" s="698">
        <f t="shared" si="2"/>
        <v>225.47482959802386</v>
      </c>
      <c r="E8" s="698">
        <f t="shared" si="2"/>
        <v>223.30368082191777</v>
      </c>
      <c r="F8" s="698">
        <f t="shared" si="2"/>
        <v>193.06531301369861</v>
      </c>
      <c r="G8" s="698">
        <f t="shared" si="2"/>
        <v>160.03416743735568</v>
      </c>
      <c r="H8" s="698">
        <f t="shared" si="2"/>
        <v>118.22839900427121</v>
      </c>
      <c r="I8" s="698">
        <f t="shared" si="2"/>
        <v>72.588699065768566</v>
      </c>
      <c r="J8" s="698">
        <f t="shared" si="2"/>
        <v>42.382376717662943</v>
      </c>
      <c r="K8" s="698">
        <f t="shared" si="2"/>
        <v>12.973459470928329</v>
      </c>
      <c r="L8" s="698">
        <f t="shared" si="2"/>
        <v>2.4681930626907125</v>
      </c>
      <c r="M8" s="698">
        <f t="shared" si="2"/>
        <v>0</v>
      </c>
      <c r="N8" s="698">
        <f t="shared" si="2"/>
        <v>0</v>
      </c>
      <c r="O8" s="698">
        <f t="shared" si="2"/>
        <v>0</v>
      </c>
      <c r="P8" s="698">
        <f t="shared" si="2"/>
        <v>0</v>
      </c>
      <c r="Q8" s="698">
        <f t="shared" si="2"/>
        <v>0</v>
      </c>
      <c r="R8" s="698">
        <f t="shared" si="2"/>
        <v>0</v>
      </c>
      <c r="S8" s="698">
        <f t="shared" si="2"/>
        <v>0</v>
      </c>
      <c r="T8" s="698">
        <f t="shared" si="2"/>
        <v>0</v>
      </c>
      <c r="U8" s="698">
        <f t="shared" si="2"/>
        <v>0</v>
      </c>
      <c r="V8" s="698">
        <f t="shared" si="2"/>
        <v>0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36" s="10" customFormat="1" ht="12">
      <c r="A9" s="686"/>
      <c r="B9" s="698"/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98"/>
      <c r="P9" s="698"/>
      <c r="Q9" s="698"/>
      <c r="R9" s="698"/>
      <c r="S9" s="698"/>
      <c r="T9" s="698"/>
      <c r="U9" s="698"/>
      <c r="V9" s="698"/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6" s="10" customFormat="1" ht="14.25">
      <c r="A10" s="686"/>
      <c r="B10" s="18" t="s">
        <v>482</v>
      </c>
      <c r="C10" s="698"/>
      <c r="D10" s="698"/>
      <c r="E10" s="698"/>
      <c r="F10" s="698"/>
      <c r="G10" s="698"/>
      <c r="H10" s="698"/>
      <c r="I10" s="698"/>
      <c r="J10" s="698"/>
      <c r="K10" s="698"/>
      <c r="L10" s="698"/>
      <c r="M10" s="698"/>
      <c r="N10" s="698"/>
      <c r="O10" s="698"/>
      <c r="P10" s="698"/>
      <c r="Q10" s="698"/>
      <c r="R10" s="698"/>
      <c r="S10" s="698"/>
      <c r="T10" s="698"/>
      <c r="U10" s="698"/>
      <c r="V10" s="698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6" s="10" customFormat="1" ht="12">
      <c r="A11" s="686"/>
      <c r="B11" s="698"/>
      <c r="C11" s="698"/>
      <c r="D11" s="698"/>
      <c r="E11" s="698"/>
      <c r="F11" s="698"/>
      <c r="G11" s="698"/>
      <c r="H11" s="698"/>
      <c r="I11" s="698"/>
      <c r="J11" s="698"/>
      <c r="K11" s="698"/>
      <c r="L11" s="698"/>
      <c r="M11" s="698"/>
      <c r="N11" s="698"/>
      <c r="O11" s="698"/>
      <c r="P11" s="698"/>
      <c r="Q11" s="698"/>
      <c r="R11" s="698"/>
      <c r="S11" s="698"/>
      <c r="T11" s="698"/>
      <c r="U11" s="698"/>
      <c r="V11" s="698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6" s="10" customFormat="1" ht="12">
      <c r="A12" s="686"/>
      <c r="B12" s="698"/>
      <c r="C12" s="698"/>
      <c r="D12" s="698"/>
      <c r="E12" s="698"/>
      <c r="F12" s="698"/>
      <c r="G12" s="698"/>
      <c r="H12" s="698"/>
      <c r="I12" s="698"/>
      <c r="J12" s="698"/>
      <c r="K12" s="698"/>
      <c r="L12" s="698"/>
      <c r="M12" s="698"/>
      <c r="N12" s="698"/>
      <c r="O12" s="698"/>
      <c r="P12" s="698"/>
      <c r="Q12" s="698"/>
      <c r="R12" s="698"/>
      <c r="S12" s="698"/>
      <c r="T12" s="698"/>
      <c r="U12" s="698"/>
      <c r="V12" s="698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6" s="10" customFormat="1" ht="12">
      <c r="A13" s="686"/>
      <c r="B13" s="698"/>
      <c r="C13" s="698"/>
      <c r="D13" s="698"/>
      <c r="E13" s="698"/>
      <c r="F13" s="698"/>
      <c r="G13" s="698"/>
      <c r="H13" s="698"/>
      <c r="I13" s="698"/>
      <c r="J13" s="698"/>
      <c r="K13" s="698"/>
      <c r="L13" s="698"/>
      <c r="M13" s="698"/>
      <c r="N13" s="698"/>
      <c r="O13" s="698"/>
      <c r="P13" s="698"/>
      <c r="Q13" s="698"/>
      <c r="R13" s="698"/>
      <c r="S13" s="698"/>
      <c r="T13" s="698"/>
      <c r="U13" s="698"/>
      <c r="V13" s="698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6" s="10" customFormat="1" ht="12">
      <c r="A14" s="13"/>
      <c r="B14" s="680"/>
      <c r="C14" s="680"/>
      <c r="D14" s="680"/>
      <c r="E14" s="680"/>
      <c r="F14" s="680"/>
      <c r="G14" s="680"/>
      <c r="H14" s="680"/>
      <c r="I14" s="680"/>
      <c r="J14" s="680"/>
      <c r="K14" s="680"/>
      <c r="L14" s="680"/>
      <c r="M14" s="680"/>
      <c r="N14" s="680"/>
      <c r="O14" s="680"/>
      <c r="P14" s="680"/>
      <c r="Q14" s="680"/>
      <c r="R14" s="680"/>
      <c r="S14" s="680"/>
      <c r="T14" s="680"/>
      <c r="U14" s="680"/>
      <c r="V14" s="680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</row>
    <row r="15" spans="1:36" s="10" customFormat="1" ht="12">
      <c r="A15" s="13"/>
      <c r="B15" s="681"/>
      <c r="C15" s="681"/>
      <c r="D15" s="681"/>
      <c r="E15" s="681"/>
      <c r="F15" s="681"/>
      <c r="G15" s="681"/>
      <c r="H15" s="681"/>
      <c r="I15" s="681"/>
      <c r="J15" s="681"/>
      <c r="K15" s="681"/>
      <c r="L15" s="681"/>
      <c r="M15" s="681"/>
      <c r="N15" s="681"/>
      <c r="O15" s="681"/>
      <c r="P15" s="681"/>
      <c r="Q15" s="681"/>
      <c r="R15" s="681"/>
      <c r="S15" s="681"/>
      <c r="T15" s="681"/>
      <c r="U15" s="681"/>
      <c r="V15" s="681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</row>
    <row r="16" spans="1:36" s="10" customFormat="1" ht="12">
      <c r="A16" s="13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</row>
    <row r="17" spans="3:38" s="10" customFormat="1"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</row>
    <row r="18" spans="3:38" s="10" customFormat="1" ht="12">
      <c r="U18" s="13"/>
      <c r="V18" s="16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 s="17"/>
      <c r="AL18" s="17"/>
    </row>
    <row r="19" spans="3:38" s="7" customFormat="1" ht="14.25">
      <c r="C19" s="18"/>
      <c r="D19" s="18"/>
      <c r="E19" s="18"/>
      <c r="F19" s="18"/>
      <c r="U19" s="13"/>
      <c r="V19" s="16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 s="17"/>
      <c r="AL19" s="17"/>
    </row>
    <row r="20" spans="3:38" s="7" customFormat="1" ht="12">
      <c r="U20" s="13"/>
      <c r="V20" s="16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 s="17"/>
      <c r="AL20" s="17"/>
    </row>
    <row r="21" spans="3:38" s="7" customFormat="1" ht="12">
      <c r="U21" s="13"/>
      <c r="V21" s="16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 s="17"/>
      <c r="AL21" s="17"/>
    </row>
    <row r="22" spans="3:38" s="7" customFormat="1" ht="12">
      <c r="U22" s="13"/>
      <c r="V22" s="16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 s="17"/>
      <c r="AL22" s="17"/>
    </row>
    <row r="23" spans="3:38" s="7" customFormat="1" ht="12">
      <c r="U23" s="13"/>
      <c r="V23" s="16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 s="17"/>
      <c r="AL23" s="17"/>
    </row>
    <row r="24" spans="3:38" s="7" customFormat="1" ht="12">
      <c r="U24" s="13"/>
      <c r="V24" s="16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 s="17"/>
      <c r="AL24" s="17"/>
    </row>
    <row r="25" spans="3:38" s="7" customFormat="1" ht="12">
      <c r="U25" s="13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</row>
    <row r="26" spans="3:38" s="7" customFormat="1"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</row>
    <row r="27" spans="3:38" s="7" customFormat="1"/>
    <row r="28" spans="3:38" s="7" customFormat="1"/>
    <row r="29" spans="3:38" s="7" customFormat="1"/>
    <row r="30" spans="3:38" s="7" customFormat="1"/>
    <row r="31" spans="3:38" s="7" customFormat="1"/>
    <row r="32" spans="3:38" s="7" customFormat="1"/>
    <row r="33" spans="21:21" s="7" customFormat="1"/>
    <row r="34" spans="21:21" s="7" customFormat="1"/>
    <row r="35" spans="21:21" s="7" customFormat="1"/>
    <row r="36" spans="21:21" s="7" customFormat="1">
      <c r="U36" s="589"/>
    </row>
    <row r="37" spans="21:21" s="7" customFormat="1">
      <c r="U37" s="589"/>
    </row>
    <row r="38" spans="21:21" s="7" customFormat="1">
      <c r="U38" s="589"/>
    </row>
    <row r="39" spans="21:21" s="7" customFormat="1"/>
    <row r="40" spans="21:21" s="7" customFormat="1"/>
    <row r="41" spans="21:21" s="7" customFormat="1"/>
    <row r="42" spans="21:21" s="7" customFormat="1"/>
    <row r="43" spans="21:21" s="7" customFormat="1"/>
    <row r="44" spans="21:21" s="7" customFormat="1"/>
    <row r="45" spans="21:21" s="7" customFormat="1"/>
    <row r="46" spans="21:21" s="7" customFormat="1"/>
    <row r="49" spans="1:22" ht="12">
      <c r="A49" s="686" t="s">
        <v>495</v>
      </c>
      <c r="B49" s="698">
        <v>0.96300547945205472</v>
      </c>
      <c r="C49" s="698">
        <v>0.91389754098360654</v>
      </c>
      <c r="D49" s="698">
        <v>0.84600136986301377</v>
      </c>
      <c r="E49" s="698">
        <v>0.71030684931506849</v>
      </c>
      <c r="F49" s="698">
        <v>0.6306979452054795</v>
      </c>
      <c r="G49" s="698">
        <v>0.57003142076502733</v>
      </c>
      <c r="H49" s="698">
        <v>0.53182465753424646</v>
      </c>
      <c r="I49" s="698">
        <v>0.43650342465753428</v>
      </c>
      <c r="J49" s="698">
        <v>0.39321027397260278</v>
      </c>
      <c r="K49" s="698">
        <v>0.26129918032786886</v>
      </c>
      <c r="L49" s="698">
        <v>0.22619041095890413</v>
      </c>
      <c r="M49" s="698">
        <v>0.1694486301369863</v>
      </c>
      <c r="N49" s="698">
        <v>0.11898013698630137</v>
      </c>
      <c r="O49" s="698">
        <v>8.1704918032786872E-2</v>
      </c>
      <c r="P49" s="698">
        <v>7.1384931506849311E-2</v>
      </c>
      <c r="Q49" s="698">
        <v>4.8799315068493145E-2</v>
      </c>
      <c r="R49" s="698">
        <v>1.3138356164383563E-2</v>
      </c>
      <c r="S49" s="698">
        <v>0</v>
      </c>
      <c r="T49" s="698">
        <v>0</v>
      </c>
      <c r="U49" s="698">
        <v>0</v>
      </c>
      <c r="V49" s="698">
        <v>0</v>
      </c>
    </row>
    <row r="50" spans="1:22" ht="12">
      <c r="A50" s="686" t="s">
        <v>496</v>
      </c>
      <c r="B50" s="698">
        <v>138.62819723775576</v>
      </c>
      <c r="C50" s="698">
        <v>174.72800204918033</v>
      </c>
      <c r="D50" s="698">
        <v>165.44482959802386</v>
      </c>
      <c r="E50" s="698">
        <v>164.89691575342462</v>
      </c>
      <c r="F50" s="698">
        <v>144.6957616438356</v>
      </c>
      <c r="G50" s="698">
        <v>121.30784043870308</v>
      </c>
      <c r="H50" s="698">
        <v>93.485239258437772</v>
      </c>
      <c r="I50" s="698">
        <v>58.264603964340274</v>
      </c>
      <c r="J50" s="698">
        <v>30.903601977013984</v>
      </c>
      <c r="K50" s="698">
        <v>4.910664598846961</v>
      </c>
      <c r="L50" s="698">
        <v>0</v>
      </c>
      <c r="M50" s="698">
        <v>0</v>
      </c>
      <c r="N50" s="698">
        <v>0</v>
      </c>
      <c r="O50" s="698">
        <v>0</v>
      </c>
      <c r="P50" s="698">
        <v>0</v>
      </c>
      <c r="Q50" s="698">
        <v>0</v>
      </c>
      <c r="R50" s="698">
        <v>0</v>
      </c>
      <c r="S50" s="698">
        <v>0</v>
      </c>
      <c r="T50" s="698">
        <v>0</v>
      </c>
      <c r="U50" s="698">
        <v>0</v>
      </c>
      <c r="V50" s="698">
        <v>0</v>
      </c>
    </row>
    <row r="51" spans="1:22" ht="12">
      <c r="A51" s="686" t="s">
        <v>497</v>
      </c>
      <c r="B51" s="698">
        <v>55.763602600623734</v>
      </c>
      <c r="C51" s="698">
        <v>20.053186623382079</v>
      </c>
      <c r="D51" s="698">
        <v>29.236226574732612</v>
      </c>
      <c r="E51" s="698">
        <v>29.778230372607318</v>
      </c>
      <c r="F51" s="698">
        <v>49.761485690527728</v>
      </c>
      <c r="G51" s="698">
        <v>72.897134191705177</v>
      </c>
      <c r="H51" s="698">
        <v>100.41962820257962</v>
      </c>
      <c r="I51" s="698">
        <v>135.26035778283759</v>
      </c>
      <c r="J51" s="698">
        <v>162.14553207618849</v>
      </c>
      <c r="K51" s="698">
        <v>188.03879740928468</v>
      </c>
      <c r="L51" s="698">
        <v>140.01165494462592</v>
      </c>
      <c r="M51" s="698">
        <v>93.233391122639674</v>
      </c>
      <c r="N51" s="698">
        <v>55.687637581259935</v>
      </c>
      <c r="O51" s="698">
        <v>34.919296652977536</v>
      </c>
      <c r="P51" s="698">
        <v>17.653531707145564</v>
      </c>
      <c r="Q51" s="698">
        <v>0</v>
      </c>
      <c r="R51" s="698">
        <v>0</v>
      </c>
      <c r="S51" s="698">
        <v>0</v>
      </c>
      <c r="T51" s="698">
        <v>0</v>
      </c>
      <c r="U51" s="698">
        <v>0</v>
      </c>
      <c r="V51" s="698">
        <v>0</v>
      </c>
    </row>
    <row r="52" spans="1:22" ht="12">
      <c r="A52" s="686" t="s">
        <v>498</v>
      </c>
      <c r="B52" s="698">
        <v>369.74965808175568</v>
      </c>
      <c r="C52" s="698">
        <v>410.52366173131963</v>
      </c>
      <c r="D52" s="698">
        <v>367.93968501393931</v>
      </c>
      <c r="E52" s="698">
        <v>297.68598670890901</v>
      </c>
      <c r="F52" s="698">
        <v>215.20478162188334</v>
      </c>
      <c r="G52" s="698">
        <v>204.42186923501072</v>
      </c>
      <c r="H52" s="698">
        <v>204.06475534491403</v>
      </c>
      <c r="I52" s="698">
        <v>168.46750119806634</v>
      </c>
      <c r="J52" s="698">
        <v>76.234696821256748</v>
      </c>
      <c r="K52" s="698">
        <v>11.167527897623804</v>
      </c>
      <c r="L52" s="698">
        <v>0</v>
      </c>
      <c r="M52" s="698">
        <v>0</v>
      </c>
      <c r="N52" s="698">
        <v>0</v>
      </c>
      <c r="O52" s="698">
        <v>0</v>
      </c>
      <c r="P52" s="698">
        <v>0</v>
      </c>
      <c r="Q52" s="698">
        <v>0</v>
      </c>
      <c r="R52" s="698">
        <v>0</v>
      </c>
      <c r="S52" s="698">
        <v>0</v>
      </c>
      <c r="T52" s="698">
        <v>0</v>
      </c>
      <c r="U52" s="698">
        <v>0</v>
      </c>
      <c r="V52" s="698">
        <v>0</v>
      </c>
    </row>
    <row r="53" spans="1:22" ht="12">
      <c r="A53" s="686" t="s">
        <v>499</v>
      </c>
      <c r="B53" s="698">
        <v>60.03</v>
      </c>
      <c r="C53" s="698">
        <v>60.03</v>
      </c>
      <c r="D53" s="698">
        <v>60.03</v>
      </c>
      <c r="E53" s="698">
        <v>58.406765068493144</v>
      </c>
      <c r="F53" s="698">
        <v>48.369551369863011</v>
      </c>
      <c r="G53" s="698">
        <v>38.726326998652596</v>
      </c>
      <c r="H53" s="698">
        <v>24.743159745833445</v>
      </c>
      <c r="I53" s="698">
        <v>14.324095101428298</v>
      </c>
      <c r="J53" s="698">
        <v>11.478774740648959</v>
      </c>
      <c r="K53" s="698">
        <v>8.0627948720813691</v>
      </c>
      <c r="L53" s="698">
        <v>2.4681930626907125</v>
      </c>
      <c r="M53" s="698">
        <v>0</v>
      </c>
      <c r="N53" s="698">
        <v>0</v>
      </c>
      <c r="O53" s="698">
        <v>0</v>
      </c>
      <c r="P53" s="698">
        <v>0</v>
      </c>
      <c r="Q53" s="698">
        <v>0</v>
      </c>
      <c r="R53" s="698">
        <v>0</v>
      </c>
      <c r="S53" s="698">
        <v>0</v>
      </c>
      <c r="T53" s="698">
        <v>0</v>
      </c>
      <c r="U53" s="698">
        <v>0</v>
      </c>
      <c r="V53" s="698">
        <v>0</v>
      </c>
    </row>
    <row r="54" spans="1:22" ht="12">
      <c r="A54" s="686" t="s">
        <v>500</v>
      </c>
      <c r="B54" s="698">
        <v>0</v>
      </c>
      <c r="C54" s="698">
        <v>0</v>
      </c>
      <c r="D54" s="698">
        <v>0</v>
      </c>
      <c r="E54" s="698">
        <v>1.621460934084562</v>
      </c>
      <c r="F54" s="698">
        <v>11.66044863013699</v>
      </c>
      <c r="G54" s="698">
        <v>21.280390690046531</v>
      </c>
      <c r="H54" s="698">
        <v>35.24827604978875</v>
      </c>
      <c r="I54" s="698">
        <v>45.655953929737848</v>
      </c>
      <c r="J54" s="698">
        <v>40.414966181085909</v>
      </c>
      <c r="K54" s="698">
        <v>31.974922651919712</v>
      </c>
      <c r="L54" s="698">
        <v>24.320181349559746</v>
      </c>
      <c r="M54" s="698">
        <v>18.415494826829388</v>
      </c>
      <c r="N54" s="698">
        <v>13.696436304007744</v>
      </c>
      <c r="O54" s="698">
        <v>11.311024240369246</v>
      </c>
      <c r="P54" s="698">
        <v>9.4597341932946151</v>
      </c>
      <c r="Q54" s="698">
        <v>6.8809205998533196</v>
      </c>
      <c r="R54" s="698">
        <v>0</v>
      </c>
      <c r="S54" s="698">
        <v>0</v>
      </c>
      <c r="T54" s="698">
        <v>0</v>
      </c>
      <c r="U54" s="698">
        <v>0</v>
      </c>
      <c r="V54" s="698">
        <v>0</v>
      </c>
    </row>
    <row r="55" spans="1:22" ht="12">
      <c r="A55" s="686" t="s">
        <v>501</v>
      </c>
      <c r="B55" s="698">
        <v>73.428716245757428</v>
      </c>
      <c r="C55" s="698">
        <v>110.86358526095083</v>
      </c>
      <c r="D55" s="698">
        <v>81.602088990359903</v>
      </c>
      <c r="E55" s="698">
        <v>65.229385061291907</v>
      </c>
      <c r="F55" s="698">
        <v>50.563119865658855</v>
      </c>
      <c r="G55" s="698">
        <v>38.856098048049745</v>
      </c>
      <c r="H55" s="698">
        <v>24.541574742795163</v>
      </c>
      <c r="I55" s="698">
        <v>4.875407882626976</v>
      </c>
      <c r="J55" s="698">
        <v>0</v>
      </c>
      <c r="K55" s="698">
        <v>0</v>
      </c>
      <c r="L55" s="698">
        <v>0</v>
      </c>
      <c r="M55" s="698">
        <v>0</v>
      </c>
      <c r="N55" s="698">
        <v>0</v>
      </c>
      <c r="O55" s="698">
        <v>0</v>
      </c>
      <c r="P55" s="698">
        <v>0</v>
      </c>
      <c r="Q55" s="698">
        <v>0</v>
      </c>
      <c r="R55" s="698">
        <v>0</v>
      </c>
      <c r="S55" s="698">
        <v>0</v>
      </c>
      <c r="T55" s="698">
        <v>0</v>
      </c>
      <c r="U55" s="698">
        <v>0</v>
      </c>
      <c r="V55" s="698">
        <v>0</v>
      </c>
    </row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4"/>
  <sheetViews>
    <sheetView zoomScale="110" zoomScaleNormal="110" workbookViewId="0">
      <selection activeCell="C41" sqref="C41"/>
    </sheetView>
  </sheetViews>
  <sheetFormatPr baseColWidth="10" defaultRowHeight="15"/>
  <cols>
    <col min="1" max="1" width="25.6640625" style="627" customWidth="1"/>
    <col min="2" max="2" width="12" style="627"/>
    <col min="3" max="3" width="25.6640625" style="627" bestFit="1" customWidth="1"/>
    <col min="4" max="5" width="14.33203125" style="627" bestFit="1" customWidth="1"/>
    <col min="6" max="6" width="13.1640625" style="627" bestFit="1" customWidth="1"/>
    <col min="7" max="9" width="12.33203125" style="627" bestFit="1" customWidth="1"/>
    <col min="10" max="10" width="13.1640625" style="627" bestFit="1" customWidth="1"/>
    <col min="11" max="24" width="12.33203125" style="627" bestFit="1" customWidth="1"/>
    <col min="25" max="16384" width="12" style="627"/>
  </cols>
  <sheetData>
    <row r="1" spans="1:24" s="701" customFormat="1" ht="11.25">
      <c r="A1" s="699" t="s">
        <v>502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</row>
    <row r="2" spans="1:24" s="701" customFormat="1" ht="11.25">
      <c r="A2" s="699"/>
      <c r="B2" s="700"/>
      <c r="C2" s="700"/>
      <c r="D2" s="700"/>
      <c r="E2" s="700"/>
      <c r="F2" s="700"/>
      <c r="G2" s="700"/>
      <c r="H2" s="700"/>
      <c r="I2" s="700"/>
      <c r="J2" s="700"/>
      <c r="K2" s="700"/>
      <c r="L2" s="700"/>
      <c r="M2" s="700"/>
      <c r="N2" s="700"/>
      <c r="O2" s="700"/>
      <c r="P2" s="700"/>
      <c r="Q2" s="700"/>
      <c r="R2" s="700"/>
      <c r="S2" s="700"/>
      <c r="T2" s="700"/>
      <c r="U2" s="700"/>
      <c r="V2" s="700"/>
      <c r="W2" s="700"/>
      <c r="X2" s="700"/>
    </row>
    <row r="3" spans="1:24" s="701" customFormat="1" ht="11.25">
      <c r="A3" s="702" t="s">
        <v>503</v>
      </c>
      <c r="B3" s="702" t="s">
        <v>504</v>
      </c>
      <c r="C3" s="703"/>
      <c r="D3" s="704">
        <v>2018</v>
      </c>
      <c r="E3" s="704">
        <f>D3+1</f>
        <v>2019</v>
      </c>
      <c r="F3" s="704">
        <f t="shared" ref="F3:W3" si="0">E3+1</f>
        <v>2020</v>
      </c>
      <c r="G3" s="704">
        <f t="shared" si="0"/>
        <v>2021</v>
      </c>
      <c r="H3" s="704">
        <f t="shared" si="0"/>
        <v>2022</v>
      </c>
      <c r="I3" s="704">
        <f t="shared" si="0"/>
        <v>2023</v>
      </c>
      <c r="J3" s="704">
        <f t="shared" si="0"/>
        <v>2024</v>
      </c>
      <c r="K3" s="704">
        <f t="shared" si="0"/>
        <v>2025</v>
      </c>
      <c r="L3" s="704">
        <f t="shared" si="0"/>
        <v>2026</v>
      </c>
      <c r="M3" s="704">
        <f t="shared" si="0"/>
        <v>2027</v>
      </c>
      <c r="N3" s="704">
        <f t="shared" si="0"/>
        <v>2028</v>
      </c>
      <c r="O3" s="704">
        <f t="shared" si="0"/>
        <v>2029</v>
      </c>
      <c r="P3" s="704">
        <f t="shared" si="0"/>
        <v>2030</v>
      </c>
      <c r="Q3" s="704">
        <f t="shared" si="0"/>
        <v>2031</v>
      </c>
      <c r="R3" s="704">
        <f t="shared" si="0"/>
        <v>2032</v>
      </c>
      <c r="S3" s="704">
        <f t="shared" si="0"/>
        <v>2033</v>
      </c>
      <c r="T3" s="704">
        <f t="shared" si="0"/>
        <v>2034</v>
      </c>
      <c r="U3" s="704">
        <f t="shared" si="0"/>
        <v>2035</v>
      </c>
      <c r="V3" s="704">
        <f t="shared" si="0"/>
        <v>2036</v>
      </c>
      <c r="W3" s="704">
        <f t="shared" si="0"/>
        <v>2037</v>
      </c>
      <c r="X3" s="704">
        <f>W3+1</f>
        <v>2038</v>
      </c>
    </row>
    <row r="4" spans="1:24" s="701" customFormat="1" ht="11.25">
      <c r="A4" s="700" t="s">
        <v>318</v>
      </c>
      <c r="B4" s="700" t="s">
        <v>505</v>
      </c>
      <c r="C4" s="700"/>
      <c r="D4" s="705">
        <v>0</v>
      </c>
      <c r="E4" s="705">
        <v>0</v>
      </c>
      <c r="F4" s="705">
        <v>0</v>
      </c>
      <c r="G4" s="705">
        <v>0</v>
      </c>
      <c r="H4" s="705">
        <v>0</v>
      </c>
      <c r="I4" s="705">
        <v>0</v>
      </c>
      <c r="J4" s="705">
        <v>0</v>
      </c>
      <c r="K4" s="705">
        <v>0</v>
      </c>
      <c r="L4" s="705">
        <v>0</v>
      </c>
      <c r="M4" s="705">
        <v>0</v>
      </c>
      <c r="N4" s="705">
        <v>0</v>
      </c>
      <c r="O4" s="705">
        <v>0</v>
      </c>
      <c r="P4" s="705">
        <v>0</v>
      </c>
      <c r="Q4" s="705">
        <v>0</v>
      </c>
      <c r="R4" s="705">
        <v>0</v>
      </c>
      <c r="S4" s="705">
        <v>0</v>
      </c>
      <c r="T4" s="705">
        <v>0</v>
      </c>
      <c r="U4" s="705">
        <v>0</v>
      </c>
      <c r="V4" s="705">
        <v>0</v>
      </c>
      <c r="W4" s="705">
        <v>0</v>
      </c>
      <c r="X4" s="705">
        <v>0</v>
      </c>
    </row>
    <row r="5" spans="1:24" s="701" customFormat="1" ht="11.25">
      <c r="A5" s="700" t="s">
        <v>505</v>
      </c>
      <c r="B5" s="700" t="s">
        <v>322</v>
      </c>
      <c r="C5" s="700"/>
      <c r="D5" s="705">
        <v>0</v>
      </c>
      <c r="E5" s="705">
        <v>0</v>
      </c>
      <c r="F5" s="705">
        <v>0</v>
      </c>
      <c r="G5" s="705">
        <v>0</v>
      </c>
      <c r="H5" s="705">
        <v>0</v>
      </c>
      <c r="I5" s="705">
        <v>0</v>
      </c>
      <c r="J5" s="705">
        <v>0</v>
      </c>
      <c r="K5" s="705">
        <v>0</v>
      </c>
      <c r="L5" s="705">
        <v>0</v>
      </c>
      <c r="M5" s="705">
        <v>0</v>
      </c>
      <c r="N5" s="705">
        <v>0</v>
      </c>
      <c r="O5" s="705">
        <v>0</v>
      </c>
      <c r="P5" s="705">
        <v>0</v>
      </c>
      <c r="Q5" s="705">
        <v>0</v>
      </c>
      <c r="R5" s="705">
        <v>0</v>
      </c>
      <c r="S5" s="705">
        <v>0</v>
      </c>
      <c r="T5" s="705">
        <v>0</v>
      </c>
      <c r="U5" s="705">
        <v>0</v>
      </c>
      <c r="V5" s="705">
        <v>0</v>
      </c>
      <c r="W5" s="705">
        <v>0</v>
      </c>
      <c r="X5" s="705">
        <v>0</v>
      </c>
    </row>
    <row r="6" spans="1:24" s="701" customFormat="1" ht="11.25">
      <c r="A6" s="700" t="s">
        <v>146</v>
      </c>
      <c r="B6" s="700" t="s">
        <v>322</v>
      </c>
      <c r="C6" s="700"/>
      <c r="D6" s="705">
        <v>0</v>
      </c>
      <c r="E6" s="705">
        <v>0</v>
      </c>
      <c r="F6" s="705">
        <v>0</v>
      </c>
      <c r="G6" s="705">
        <v>0</v>
      </c>
      <c r="H6" s="705">
        <v>0</v>
      </c>
      <c r="I6" s="705">
        <v>0</v>
      </c>
      <c r="J6" s="705">
        <v>0</v>
      </c>
      <c r="K6" s="705">
        <v>0</v>
      </c>
      <c r="L6" s="705">
        <v>0</v>
      </c>
      <c r="M6" s="705">
        <v>0</v>
      </c>
      <c r="N6" s="705">
        <v>0</v>
      </c>
      <c r="O6" s="705">
        <v>0</v>
      </c>
      <c r="P6" s="705">
        <v>0</v>
      </c>
      <c r="Q6" s="705">
        <v>0</v>
      </c>
      <c r="R6" s="705">
        <v>0</v>
      </c>
      <c r="S6" s="705">
        <v>0</v>
      </c>
      <c r="T6" s="705">
        <v>0</v>
      </c>
      <c r="U6" s="705">
        <v>0</v>
      </c>
      <c r="V6" s="705">
        <v>0</v>
      </c>
      <c r="W6" s="705">
        <v>0</v>
      </c>
      <c r="X6" s="705">
        <v>0</v>
      </c>
    </row>
    <row r="7" spans="1:24" s="701" customFormat="1" ht="11.25">
      <c r="A7" s="706" t="s">
        <v>324</v>
      </c>
      <c r="B7" s="700" t="s">
        <v>322</v>
      </c>
      <c r="C7" s="700"/>
      <c r="D7" s="705">
        <v>0</v>
      </c>
      <c r="E7" s="705">
        <v>0</v>
      </c>
      <c r="F7" s="705">
        <v>0</v>
      </c>
      <c r="G7" s="705">
        <v>0</v>
      </c>
      <c r="H7" s="705">
        <v>0</v>
      </c>
      <c r="I7" s="705">
        <v>0</v>
      </c>
      <c r="J7" s="705">
        <v>0</v>
      </c>
      <c r="K7" s="705">
        <v>0</v>
      </c>
      <c r="L7" s="705">
        <v>0</v>
      </c>
      <c r="M7" s="705">
        <v>0</v>
      </c>
      <c r="N7" s="705">
        <v>0</v>
      </c>
      <c r="O7" s="705">
        <v>0</v>
      </c>
      <c r="P7" s="705">
        <v>0</v>
      </c>
      <c r="Q7" s="705">
        <v>0</v>
      </c>
      <c r="R7" s="705">
        <v>0</v>
      </c>
      <c r="S7" s="705">
        <v>0</v>
      </c>
      <c r="T7" s="705">
        <v>0</v>
      </c>
      <c r="U7" s="705">
        <v>0</v>
      </c>
      <c r="V7" s="705">
        <v>0</v>
      </c>
      <c r="W7" s="705">
        <v>0</v>
      </c>
      <c r="X7" s="705">
        <v>0</v>
      </c>
    </row>
    <row r="8" spans="1:24" s="701" customFormat="1" ht="11.25">
      <c r="A8" s="700" t="s">
        <v>315</v>
      </c>
      <c r="B8" s="700" t="s">
        <v>318</v>
      </c>
      <c r="C8" s="700"/>
      <c r="D8" s="705">
        <v>0</v>
      </c>
      <c r="E8" s="705">
        <v>15848.840556085517</v>
      </c>
      <c r="F8" s="705">
        <v>0</v>
      </c>
      <c r="G8" s="705">
        <v>0</v>
      </c>
      <c r="H8" s="705">
        <v>0</v>
      </c>
      <c r="I8" s="705">
        <v>0</v>
      </c>
      <c r="J8" s="705">
        <v>0</v>
      </c>
      <c r="K8" s="705">
        <v>0</v>
      </c>
      <c r="L8" s="705">
        <v>0</v>
      </c>
      <c r="M8" s="705">
        <v>0</v>
      </c>
      <c r="N8" s="705">
        <v>0</v>
      </c>
      <c r="O8" s="705">
        <v>0</v>
      </c>
      <c r="P8" s="705">
        <v>0</v>
      </c>
      <c r="Q8" s="705">
        <v>0</v>
      </c>
      <c r="R8" s="705">
        <v>0</v>
      </c>
      <c r="S8" s="705">
        <v>0</v>
      </c>
      <c r="T8" s="705">
        <v>0</v>
      </c>
      <c r="U8" s="705">
        <v>0</v>
      </c>
      <c r="V8" s="705">
        <v>0</v>
      </c>
      <c r="W8" s="705">
        <v>0</v>
      </c>
      <c r="X8" s="705">
        <v>0</v>
      </c>
    </row>
    <row r="9" spans="1:24" s="701" customFormat="1" ht="11.25">
      <c r="A9" s="700" t="s">
        <v>317</v>
      </c>
      <c r="B9" s="700" t="s">
        <v>318</v>
      </c>
      <c r="C9" s="700"/>
      <c r="D9" s="705">
        <v>0</v>
      </c>
      <c r="E9" s="705">
        <v>0</v>
      </c>
      <c r="F9" s="705">
        <v>0</v>
      </c>
      <c r="G9" s="705">
        <v>0</v>
      </c>
      <c r="H9" s="705">
        <v>0</v>
      </c>
      <c r="I9" s="705">
        <v>0</v>
      </c>
      <c r="J9" s="705">
        <v>0</v>
      </c>
      <c r="K9" s="705">
        <v>0</v>
      </c>
      <c r="L9" s="705">
        <v>0</v>
      </c>
      <c r="M9" s="705">
        <v>0</v>
      </c>
      <c r="N9" s="705">
        <v>0</v>
      </c>
      <c r="O9" s="705">
        <v>0</v>
      </c>
      <c r="P9" s="705">
        <v>0</v>
      </c>
      <c r="Q9" s="705">
        <v>0</v>
      </c>
      <c r="R9" s="705">
        <v>0</v>
      </c>
      <c r="S9" s="705">
        <v>0</v>
      </c>
      <c r="T9" s="705">
        <v>0</v>
      </c>
      <c r="U9" s="705">
        <v>0</v>
      </c>
      <c r="V9" s="705">
        <v>0</v>
      </c>
      <c r="W9" s="705">
        <v>0</v>
      </c>
      <c r="X9" s="705">
        <v>0</v>
      </c>
    </row>
    <row r="10" spans="1:24" s="701" customFormat="1" ht="11.25">
      <c r="A10" s="700" t="s">
        <v>320</v>
      </c>
      <c r="B10" s="700" t="s">
        <v>318</v>
      </c>
      <c r="C10" s="700"/>
      <c r="D10" s="705">
        <v>0</v>
      </c>
      <c r="E10" s="705">
        <v>0</v>
      </c>
      <c r="F10" s="705">
        <v>0</v>
      </c>
      <c r="G10" s="705">
        <v>0</v>
      </c>
      <c r="H10" s="705">
        <v>0</v>
      </c>
      <c r="I10" s="705">
        <v>0</v>
      </c>
      <c r="J10" s="705">
        <v>0</v>
      </c>
      <c r="K10" s="705">
        <v>0</v>
      </c>
      <c r="L10" s="705">
        <v>0</v>
      </c>
      <c r="M10" s="705">
        <v>0</v>
      </c>
      <c r="N10" s="705">
        <v>0</v>
      </c>
      <c r="O10" s="705">
        <v>0</v>
      </c>
      <c r="P10" s="705">
        <v>0</v>
      </c>
      <c r="Q10" s="705">
        <v>0</v>
      </c>
      <c r="R10" s="705">
        <v>0</v>
      </c>
      <c r="S10" s="705">
        <v>0</v>
      </c>
      <c r="T10" s="705">
        <v>0</v>
      </c>
      <c r="U10" s="705">
        <v>0</v>
      </c>
      <c r="V10" s="705">
        <v>0</v>
      </c>
      <c r="W10" s="705">
        <v>0</v>
      </c>
      <c r="X10" s="705">
        <v>0</v>
      </c>
    </row>
    <row r="11" spans="1:24" s="701" customFormat="1" ht="11.25">
      <c r="A11" s="700" t="s">
        <v>325</v>
      </c>
      <c r="B11" s="700" t="s">
        <v>318</v>
      </c>
      <c r="C11" s="700"/>
      <c r="D11" s="705">
        <v>0</v>
      </c>
      <c r="E11" s="705">
        <v>0</v>
      </c>
      <c r="F11" s="705">
        <v>0</v>
      </c>
      <c r="G11" s="705">
        <v>0</v>
      </c>
      <c r="H11" s="705">
        <v>0</v>
      </c>
      <c r="I11" s="705">
        <v>0</v>
      </c>
      <c r="J11" s="705">
        <v>0</v>
      </c>
      <c r="K11" s="705">
        <v>0</v>
      </c>
      <c r="L11" s="705">
        <v>0</v>
      </c>
      <c r="M11" s="705">
        <v>0</v>
      </c>
      <c r="N11" s="705">
        <v>0</v>
      </c>
      <c r="O11" s="705">
        <v>0</v>
      </c>
      <c r="P11" s="705">
        <v>0</v>
      </c>
      <c r="Q11" s="705">
        <v>0</v>
      </c>
      <c r="R11" s="705">
        <v>0</v>
      </c>
      <c r="S11" s="705">
        <v>0</v>
      </c>
      <c r="T11" s="705">
        <v>0</v>
      </c>
      <c r="U11" s="705">
        <v>0</v>
      </c>
      <c r="V11" s="705">
        <v>0</v>
      </c>
      <c r="W11" s="705">
        <v>0</v>
      </c>
      <c r="X11" s="705">
        <v>0</v>
      </c>
    </row>
    <row r="12" spans="1:24" s="701" customFormat="1" ht="11.25">
      <c r="A12" s="700" t="s">
        <v>318</v>
      </c>
      <c r="B12" s="700" t="s">
        <v>156</v>
      </c>
      <c r="C12" s="700"/>
      <c r="D12" s="705">
        <v>0</v>
      </c>
      <c r="E12" s="705">
        <v>0</v>
      </c>
      <c r="F12" s="705">
        <v>0</v>
      </c>
      <c r="G12" s="705">
        <v>0</v>
      </c>
      <c r="H12" s="705">
        <v>0</v>
      </c>
      <c r="I12" s="705">
        <v>0</v>
      </c>
      <c r="J12" s="705">
        <v>0</v>
      </c>
      <c r="K12" s="705">
        <v>0</v>
      </c>
      <c r="L12" s="705">
        <v>0</v>
      </c>
      <c r="M12" s="705">
        <v>0</v>
      </c>
      <c r="N12" s="705">
        <v>0</v>
      </c>
      <c r="O12" s="705">
        <v>0</v>
      </c>
      <c r="P12" s="705">
        <v>0</v>
      </c>
      <c r="Q12" s="705">
        <v>0</v>
      </c>
      <c r="R12" s="705">
        <v>0</v>
      </c>
      <c r="S12" s="705">
        <v>0</v>
      </c>
      <c r="T12" s="705">
        <v>0</v>
      </c>
      <c r="U12" s="705">
        <v>0</v>
      </c>
      <c r="V12" s="705">
        <v>0</v>
      </c>
      <c r="W12" s="705">
        <v>0</v>
      </c>
      <c r="X12" s="705">
        <v>0</v>
      </c>
    </row>
    <row r="13" spans="1:24" s="701" customFormat="1" ht="11.25">
      <c r="A13" s="700" t="s">
        <v>321</v>
      </c>
      <c r="B13" s="700" t="s">
        <v>156</v>
      </c>
      <c r="C13" s="700"/>
      <c r="D13" s="705">
        <v>0</v>
      </c>
      <c r="E13" s="705">
        <v>0</v>
      </c>
      <c r="F13" s="705">
        <v>0</v>
      </c>
      <c r="G13" s="705">
        <v>0</v>
      </c>
      <c r="H13" s="705">
        <v>0</v>
      </c>
      <c r="I13" s="705">
        <v>0</v>
      </c>
      <c r="J13" s="705">
        <v>0</v>
      </c>
      <c r="K13" s="705">
        <v>0</v>
      </c>
      <c r="L13" s="705">
        <v>0</v>
      </c>
      <c r="M13" s="705">
        <v>0</v>
      </c>
      <c r="N13" s="705">
        <v>0</v>
      </c>
      <c r="O13" s="705">
        <v>0</v>
      </c>
      <c r="P13" s="705">
        <v>0</v>
      </c>
      <c r="Q13" s="705">
        <v>0</v>
      </c>
      <c r="R13" s="705">
        <v>0</v>
      </c>
      <c r="S13" s="705">
        <v>0</v>
      </c>
      <c r="T13" s="705">
        <v>0</v>
      </c>
      <c r="U13" s="705">
        <v>0</v>
      </c>
      <c r="V13" s="705">
        <v>0</v>
      </c>
      <c r="W13" s="705">
        <v>0</v>
      </c>
      <c r="X13" s="705">
        <v>0</v>
      </c>
    </row>
    <row r="14" spans="1:24" s="701" customFormat="1" ht="11.25">
      <c r="A14" s="700" t="s">
        <v>323</v>
      </c>
      <c r="B14" s="700" t="s">
        <v>156</v>
      </c>
      <c r="C14" s="700"/>
      <c r="D14" s="705">
        <v>3598.805378388708</v>
      </c>
      <c r="E14" s="705">
        <v>7581.9897469987918</v>
      </c>
      <c r="F14" s="705">
        <v>7696.4196304076831</v>
      </c>
      <c r="G14" s="705">
        <v>3720.5430730827647</v>
      </c>
      <c r="H14" s="705">
        <v>0</v>
      </c>
      <c r="I14" s="705">
        <v>0</v>
      </c>
      <c r="J14" s="705">
        <v>0</v>
      </c>
      <c r="K14" s="705">
        <v>0</v>
      </c>
      <c r="L14" s="705">
        <v>0</v>
      </c>
      <c r="M14" s="705">
        <v>0</v>
      </c>
      <c r="N14" s="705">
        <v>0</v>
      </c>
      <c r="O14" s="705">
        <v>0</v>
      </c>
      <c r="P14" s="705">
        <v>0</v>
      </c>
      <c r="Q14" s="705">
        <v>0</v>
      </c>
      <c r="R14" s="705">
        <v>0</v>
      </c>
      <c r="S14" s="705">
        <v>0</v>
      </c>
      <c r="T14" s="705">
        <v>0</v>
      </c>
      <c r="U14" s="705">
        <v>0</v>
      </c>
      <c r="V14" s="705">
        <v>0</v>
      </c>
      <c r="W14" s="705">
        <v>0</v>
      </c>
      <c r="X14" s="705">
        <v>0</v>
      </c>
    </row>
    <row r="15" spans="1:24" s="701" customFormat="1" ht="11.25">
      <c r="A15" s="700" t="s">
        <v>156</v>
      </c>
      <c r="B15" s="700" t="s">
        <v>506</v>
      </c>
      <c r="C15" s="700"/>
      <c r="D15" s="705">
        <v>0</v>
      </c>
      <c r="E15" s="705">
        <v>0</v>
      </c>
      <c r="F15" s="705">
        <v>0</v>
      </c>
      <c r="G15" s="705">
        <v>0</v>
      </c>
      <c r="H15" s="705">
        <v>0</v>
      </c>
      <c r="I15" s="705">
        <v>0</v>
      </c>
      <c r="J15" s="705">
        <v>0</v>
      </c>
      <c r="K15" s="705">
        <v>0</v>
      </c>
      <c r="L15" s="705">
        <v>0</v>
      </c>
      <c r="M15" s="705">
        <v>0</v>
      </c>
      <c r="N15" s="705">
        <v>0</v>
      </c>
      <c r="O15" s="705">
        <v>0</v>
      </c>
      <c r="P15" s="705">
        <v>0</v>
      </c>
      <c r="Q15" s="705">
        <v>0</v>
      </c>
      <c r="R15" s="705">
        <v>0</v>
      </c>
      <c r="S15" s="705">
        <v>0</v>
      </c>
      <c r="T15" s="705">
        <v>0</v>
      </c>
      <c r="U15" s="705">
        <v>0</v>
      </c>
      <c r="V15" s="705">
        <v>0</v>
      </c>
      <c r="W15" s="705">
        <v>0</v>
      </c>
      <c r="X15" s="705">
        <v>0</v>
      </c>
    </row>
    <row r="16" spans="1:24" s="701" customFormat="1" ht="11.25">
      <c r="A16" s="700" t="s">
        <v>506</v>
      </c>
      <c r="B16" s="700" t="s">
        <v>322</v>
      </c>
      <c r="C16" s="700"/>
      <c r="D16" s="705">
        <v>0</v>
      </c>
      <c r="E16" s="705">
        <v>0</v>
      </c>
      <c r="F16" s="705">
        <v>0</v>
      </c>
      <c r="G16" s="705">
        <v>0</v>
      </c>
      <c r="H16" s="705">
        <v>0</v>
      </c>
      <c r="I16" s="705">
        <v>0</v>
      </c>
      <c r="J16" s="705">
        <v>0</v>
      </c>
      <c r="K16" s="705">
        <v>0</v>
      </c>
      <c r="L16" s="705">
        <v>0</v>
      </c>
      <c r="M16" s="705">
        <v>0</v>
      </c>
      <c r="N16" s="705">
        <v>0</v>
      </c>
      <c r="O16" s="705">
        <v>0</v>
      </c>
      <c r="P16" s="705">
        <v>0</v>
      </c>
      <c r="Q16" s="705">
        <v>0</v>
      </c>
      <c r="R16" s="705">
        <v>0</v>
      </c>
      <c r="S16" s="705">
        <v>0</v>
      </c>
      <c r="T16" s="705">
        <v>0</v>
      </c>
      <c r="U16" s="705">
        <v>0</v>
      </c>
      <c r="V16" s="705">
        <v>0</v>
      </c>
      <c r="W16" s="705">
        <v>0</v>
      </c>
      <c r="X16" s="705">
        <v>0</v>
      </c>
    </row>
    <row r="17" spans="1:25" s="701" customFormat="1" ht="11.25">
      <c r="A17" s="700" t="s">
        <v>322</v>
      </c>
      <c r="B17" s="700" t="s">
        <v>326</v>
      </c>
      <c r="C17" s="700"/>
      <c r="D17" s="705">
        <v>0</v>
      </c>
      <c r="E17" s="705">
        <v>0</v>
      </c>
      <c r="F17" s="705">
        <v>0</v>
      </c>
      <c r="G17" s="705">
        <v>0</v>
      </c>
      <c r="H17" s="705">
        <v>0</v>
      </c>
      <c r="I17" s="705">
        <v>0</v>
      </c>
      <c r="J17" s="705">
        <v>0</v>
      </c>
      <c r="K17" s="705">
        <v>0</v>
      </c>
      <c r="L17" s="705">
        <v>0</v>
      </c>
      <c r="M17" s="705">
        <v>0</v>
      </c>
      <c r="N17" s="705">
        <v>0</v>
      </c>
      <c r="O17" s="705">
        <v>0</v>
      </c>
      <c r="P17" s="705">
        <v>0</v>
      </c>
      <c r="Q17" s="705">
        <v>0</v>
      </c>
      <c r="R17" s="705">
        <v>0</v>
      </c>
      <c r="S17" s="705">
        <v>0</v>
      </c>
      <c r="T17" s="705">
        <v>0</v>
      </c>
      <c r="U17" s="705">
        <v>0</v>
      </c>
      <c r="V17" s="705">
        <v>0</v>
      </c>
      <c r="W17" s="705">
        <v>0</v>
      </c>
      <c r="X17" s="705">
        <v>0</v>
      </c>
    </row>
    <row r="18" spans="1:25" s="701" customFormat="1" ht="11.25">
      <c r="A18" s="700" t="s">
        <v>326</v>
      </c>
      <c r="B18" s="700" t="s">
        <v>131</v>
      </c>
      <c r="C18" s="700"/>
      <c r="D18" s="705">
        <v>25000.800000000003</v>
      </c>
      <c r="E18" s="705">
        <v>25000.800000000003</v>
      </c>
      <c r="F18" s="705">
        <v>25000.800000000003</v>
      </c>
      <c r="G18" s="705">
        <v>25000.800000000003</v>
      </c>
      <c r="H18" s="705">
        <v>25000.800000000003</v>
      </c>
      <c r="I18" s="705">
        <v>25132.816955029572</v>
      </c>
      <c r="J18" s="705">
        <v>25132.816955029572</v>
      </c>
      <c r="K18" s="705">
        <v>25264.273762526718</v>
      </c>
      <c r="L18" s="705">
        <v>22908.403946665116</v>
      </c>
      <c r="M18" s="705">
        <v>0</v>
      </c>
      <c r="N18" s="705">
        <v>0</v>
      </c>
      <c r="O18" s="705">
        <v>0</v>
      </c>
      <c r="P18" s="705">
        <v>0</v>
      </c>
      <c r="Q18" s="705">
        <v>0</v>
      </c>
      <c r="R18" s="705">
        <v>0</v>
      </c>
      <c r="S18" s="705">
        <v>0</v>
      </c>
      <c r="T18" s="705">
        <v>0</v>
      </c>
      <c r="U18" s="705">
        <v>0</v>
      </c>
      <c r="V18" s="705">
        <v>0</v>
      </c>
      <c r="W18" s="705">
        <v>0</v>
      </c>
      <c r="X18" s="705">
        <v>0</v>
      </c>
    </row>
    <row r="19" spans="1:25" s="701" customFormat="1" ht="11.25">
      <c r="A19" s="700"/>
      <c r="B19" s="700"/>
      <c r="C19" s="700"/>
      <c r="D19" s="700"/>
      <c r="E19" s="700"/>
      <c r="F19" s="700"/>
      <c r="G19" s="700"/>
      <c r="H19" s="700"/>
      <c r="I19" s="700"/>
      <c r="J19" s="700"/>
      <c r="K19" s="700"/>
      <c r="L19" s="700"/>
      <c r="M19" s="700"/>
      <c r="N19" s="700"/>
      <c r="O19" s="700"/>
      <c r="P19" s="700"/>
      <c r="Q19" s="700"/>
      <c r="R19" s="700"/>
      <c r="S19" s="700"/>
      <c r="T19" s="700"/>
      <c r="U19" s="700"/>
      <c r="V19" s="700"/>
      <c r="W19" s="700"/>
      <c r="X19" s="700"/>
    </row>
    <row r="20" spans="1:25" s="701" customFormat="1" ht="12" thickBot="1">
      <c r="A20" s="707"/>
      <c r="B20" s="707"/>
      <c r="C20" s="707"/>
      <c r="D20" s="708">
        <v>28599.605378388711</v>
      </c>
      <c r="E20" s="708">
        <v>48431.630303084312</v>
      </c>
      <c r="F20" s="708">
        <v>32697.219630407686</v>
      </c>
      <c r="G20" s="708">
        <v>28721.343073082768</v>
      </c>
      <c r="H20" s="708">
        <v>25000.800000000003</v>
      </c>
      <c r="I20" s="708">
        <v>25132.816955029572</v>
      </c>
      <c r="J20" s="708">
        <v>25132.816955029572</v>
      </c>
      <c r="K20" s="708">
        <v>25264.273762526718</v>
      </c>
      <c r="L20" s="708">
        <v>22908.403946665116</v>
      </c>
      <c r="M20" s="708">
        <v>0</v>
      </c>
      <c r="N20" s="708">
        <v>0</v>
      </c>
      <c r="O20" s="708">
        <v>0</v>
      </c>
      <c r="P20" s="708">
        <v>0</v>
      </c>
      <c r="Q20" s="708">
        <v>0</v>
      </c>
      <c r="R20" s="708">
        <v>0</v>
      </c>
      <c r="S20" s="708">
        <v>0</v>
      </c>
      <c r="T20" s="708">
        <v>0</v>
      </c>
      <c r="U20" s="708">
        <v>0</v>
      </c>
      <c r="V20" s="708">
        <v>0</v>
      </c>
      <c r="W20" s="708">
        <v>0</v>
      </c>
      <c r="X20" s="708">
        <v>0</v>
      </c>
    </row>
    <row r="21" spans="1:25" s="701" customFormat="1" ht="12" thickTop="1"/>
    <row r="22" spans="1:25" s="701" customFormat="1" ht="11.25">
      <c r="A22" s="699" t="s">
        <v>507</v>
      </c>
      <c r="B22" s="700"/>
      <c r="C22" s="700"/>
      <c r="D22" s="700"/>
      <c r="E22" s="700"/>
      <c r="F22" s="700"/>
      <c r="G22" s="700"/>
      <c r="H22" s="700"/>
      <c r="I22" s="700"/>
      <c r="J22" s="700"/>
      <c r="K22" s="700"/>
      <c r="L22" s="700"/>
      <c r="M22" s="700"/>
      <c r="N22" s="700"/>
      <c r="O22" s="700"/>
      <c r="P22" s="700"/>
      <c r="Q22" s="700"/>
      <c r="R22" s="700"/>
      <c r="S22" s="700"/>
      <c r="T22" s="700"/>
      <c r="U22" s="700"/>
      <c r="V22" s="700"/>
      <c r="W22" s="700"/>
      <c r="X22" s="700"/>
      <c r="Y22" s="700"/>
    </row>
    <row r="23" spans="1:25" s="701" customFormat="1" ht="11.25">
      <c r="A23" s="699"/>
      <c r="B23" s="700"/>
      <c r="C23" s="700"/>
      <c r="D23" s="700"/>
      <c r="E23" s="700"/>
      <c r="F23" s="700"/>
      <c r="G23" s="700"/>
      <c r="H23" s="700"/>
      <c r="I23" s="700"/>
      <c r="J23" s="700"/>
      <c r="K23" s="700"/>
      <c r="L23" s="700"/>
      <c r="M23" s="700"/>
      <c r="N23" s="700"/>
      <c r="O23" s="700"/>
      <c r="P23" s="700"/>
      <c r="Q23" s="700"/>
      <c r="R23" s="700"/>
      <c r="S23" s="700"/>
      <c r="T23" s="700"/>
      <c r="U23" s="700"/>
      <c r="V23" s="700"/>
      <c r="W23" s="700"/>
      <c r="X23" s="700"/>
      <c r="Y23" s="700"/>
    </row>
    <row r="24" spans="1:25" s="701" customFormat="1" ht="11.25">
      <c r="A24" s="702" t="s">
        <v>503</v>
      </c>
      <c r="B24" s="702" t="s">
        <v>504</v>
      </c>
      <c r="C24" s="703"/>
      <c r="D24" s="704">
        <v>2018</v>
      </c>
      <c r="E24" s="704">
        <v>2019</v>
      </c>
      <c r="F24" s="704">
        <v>2020</v>
      </c>
      <c r="G24" s="704">
        <v>2021</v>
      </c>
      <c r="H24" s="704">
        <v>2022</v>
      </c>
      <c r="I24" s="704">
        <v>2023</v>
      </c>
      <c r="J24" s="704">
        <v>2024</v>
      </c>
      <c r="K24" s="704">
        <v>2025</v>
      </c>
      <c r="L24" s="704">
        <v>2026</v>
      </c>
      <c r="M24" s="704">
        <v>2027</v>
      </c>
      <c r="N24" s="704">
        <v>2028</v>
      </c>
      <c r="O24" s="704">
        <v>2029</v>
      </c>
      <c r="P24" s="704">
        <v>2030</v>
      </c>
      <c r="Q24" s="704">
        <v>2031</v>
      </c>
      <c r="R24" s="704">
        <v>2032</v>
      </c>
      <c r="S24" s="704">
        <v>2033</v>
      </c>
      <c r="T24" s="704">
        <v>2034</v>
      </c>
      <c r="U24" s="704">
        <v>2035</v>
      </c>
      <c r="V24" s="704">
        <v>2036</v>
      </c>
      <c r="W24" s="704">
        <v>2037</v>
      </c>
      <c r="X24" s="704">
        <v>2038</v>
      </c>
    </row>
    <row r="25" spans="1:25" s="701" customFormat="1" ht="11.25">
      <c r="A25" s="700" t="s">
        <v>318</v>
      </c>
      <c r="B25" s="700" t="s">
        <v>505</v>
      </c>
      <c r="C25" s="700" t="str">
        <f>CONCATENATE(A25," - ",B25,)</f>
        <v>Porvenir - Banadía</v>
      </c>
      <c r="D25" s="789">
        <v>0</v>
      </c>
      <c r="E25" s="789">
        <v>0</v>
      </c>
      <c r="F25" s="789">
        <v>0</v>
      </c>
      <c r="G25" s="789">
        <v>0</v>
      </c>
      <c r="H25" s="789">
        <v>0</v>
      </c>
      <c r="I25" s="789">
        <v>0</v>
      </c>
      <c r="J25" s="789">
        <v>0</v>
      </c>
      <c r="K25" s="789">
        <v>0</v>
      </c>
      <c r="L25" s="789">
        <v>0</v>
      </c>
      <c r="M25" s="789">
        <v>0</v>
      </c>
      <c r="N25" s="789">
        <v>0</v>
      </c>
      <c r="O25" s="789">
        <v>0</v>
      </c>
      <c r="P25" s="789">
        <v>0</v>
      </c>
      <c r="Q25" s="789">
        <v>0</v>
      </c>
      <c r="R25" s="789">
        <v>0</v>
      </c>
      <c r="S25" s="789">
        <v>0</v>
      </c>
      <c r="T25" s="789">
        <v>0</v>
      </c>
      <c r="U25" s="789">
        <v>0</v>
      </c>
      <c r="V25" s="789">
        <v>0</v>
      </c>
      <c r="W25" s="789">
        <v>0</v>
      </c>
      <c r="X25" s="789">
        <v>0</v>
      </c>
    </row>
    <row r="26" spans="1:25" s="701" customFormat="1" ht="11.25">
      <c r="A26" s="700" t="s">
        <v>505</v>
      </c>
      <c r="B26" s="700" t="s">
        <v>322</v>
      </c>
      <c r="C26" s="700" t="str">
        <f t="shared" ref="C26:C39" si="1">CONCATENATE(A26," - ",B26,)</f>
        <v>Banadía - Ayacucho</v>
      </c>
      <c r="D26" s="789">
        <v>0</v>
      </c>
      <c r="E26" s="789">
        <v>0</v>
      </c>
      <c r="F26" s="789">
        <v>0</v>
      </c>
      <c r="G26" s="789">
        <v>0</v>
      </c>
      <c r="H26" s="789">
        <v>0</v>
      </c>
      <c r="I26" s="789">
        <v>0</v>
      </c>
      <c r="J26" s="789">
        <v>0</v>
      </c>
      <c r="K26" s="789">
        <v>0</v>
      </c>
      <c r="L26" s="789">
        <v>0</v>
      </c>
      <c r="M26" s="789">
        <v>0</v>
      </c>
      <c r="N26" s="789">
        <v>0</v>
      </c>
      <c r="O26" s="789">
        <v>0</v>
      </c>
      <c r="P26" s="789">
        <v>0</v>
      </c>
      <c r="Q26" s="789">
        <v>0</v>
      </c>
      <c r="R26" s="789">
        <v>0</v>
      </c>
      <c r="S26" s="789">
        <v>0</v>
      </c>
      <c r="T26" s="789">
        <v>0</v>
      </c>
      <c r="U26" s="789">
        <v>0</v>
      </c>
      <c r="V26" s="789">
        <v>0</v>
      </c>
      <c r="W26" s="789">
        <v>0</v>
      </c>
      <c r="X26" s="789">
        <v>0</v>
      </c>
    </row>
    <row r="27" spans="1:25" s="701" customFormat="1" ht="11.25">
      <c r="A27" s="700" t="s">
        <v>146</v>
      </c>
      <c r="B27" s="700" t="s">
        <v>322</v>
      </c>
      <c r="C27" s="700" t="str">
        <f t="shared" si="1"/>
        <v>Caño Limon - Ayacucho</v>
      </c>
      <c r="D27" s="789">
        <v>0</v>
      </c>
      <c r="E27" s="789">
        <v>0</v>
      </c>
      <c r="F27" s="789">
        <v>0</v>
      </c>
      <c r="G27" s="789">
        <v>0</v>
      </c>
      <c r="H27" s="789">
        <v>0</v>
      </c>
      <c r="I27" s="789">
        <v>0</v>
      </c>
      <c r="J27" s="789">
        <v>0</v>
      </c>
      <c r="K27" s="789">
        <v>0</v>
      </c>
      <c r="L27" s="789">
        <v>0</v>
      </c>
      <c r="M27" s="789">
        <v>0</v>
      </c>
      <c r="N27" s="789">
        <v>0</v>
      </c>
      <c r="O27" s="789">
        <v>0</v>
      </c>
      <c r="P27" s="789">
        <v>0</v>
      </c>
      <c r="Q27" s="789">
        <v>0</v>
      </c>
      <c r="R27" s="789">
        <v>0</v>
      </c>
      <c r="S27" s="789">
        <v>0</v>
      </c>
      <c r="T27" s="789">
        <v>0</v>
      </c>
      <c r="U27" s="789">
        <v>0</v>
      </c>
      <c r="V27" s="789">
        <v>0</v>
      </c>
      <c r="W27" s="789">
        <v>0</v>
      </c>
      <c r="X27" s="789">
        <v>0</v>
      </c>
    </row>
    <row r="28" spans="1:25" s="701" customFormat="1" ht="11.25">
      <c r="A28" s="700" t="s">
        <v>324</v>
      </c>
      <c r="B28" s="700" t="s">
        <v>322</v>
      </c>
      <c r="C28" s="700" t="str">
        <f t="shared" si="1"/>
        <v>Tibu - Ayacucho</v>
      </c>
      <c r="D28" s="789">
        <v>0</v>
      </c>
      <c r="E28" s="789">
        <v>0</v>
      </c>
      <c r="F28" s="789">
        <v>0</v>
      </c>
      <c r="G28" s="789">
        <v>0</v>
      </c>
      <c r="H28" s="789">
        <v>0</v>
      </c>
      <c r="I28" s="789">
        <v>0</v>
      </c>
      <c r="J28" s="789">
        <v>0</v>
      </c>
      <c r="K28" s="789">
        <v>0</v>
      </c>
      <c r="L28" s="789">
        <v>0</v>
      </c>
      <c r="M28" s="789">
        <v>0</v>
      </c>
      <c r="N28" s="789">
        <v>0</v>
      </c>
      <c r="O28" s="789">
        <v>0</v>
      </c>
      <c r="P28" s="789">
        <v>0</v>
      </c>
      <c r="Q28" s="789">
        <v>0</v>
      </c>
      <c r="R28" s="789">
        <v>0</v>
      </c>
      <c r="S28" s="789">
        <v>0</v>
      </c>
      <c r="T28" s="789">
        <v>0</v>
      </c>
      <c r="U28" s="789">
        <v>0</v>
      </c>
      <c r="V28" s="789">
        <v>0</v>
      </c>
      <c r="W28" s="789">
        <v>0</v>
      </c>
      <c r="X28" s="789">
        <v>0</v>
      </c>
    </row>
    <row r="29" spans="1:25" s="701" customFormat="1" ht="11.25">
      <c r="A29" s="700" t="s">
        <v>315</v>
      </c>
      <c r="B29" s="700" t="s">
        <v>318</v>
      </c>
      <c r="C29" s="700" t="str">
        <f t="shared" si="1"/>
        <v>Apiay - Porvenir</v>
      </c>
      <c r="D29" s="789">
        <v>0</v>
      </c>
      <c r="E29" s="789">
        <v>81.276105415823167</v>
      </c>
      <c r="F29" s="789">
        <v>0</v>
      </c>
      <c r="G29" s="789">
        <v>0</v>
      </c>
      <c r="H29" s="789">
        <v>0</v>
      </c>
      <c r="I29" s="789">
        <v>0</v>
      </c>
      <c r="J29" s="789">
        <v>0</v>
      </c>
      <c r="K29" s="789">
        <v>0</v>
      </c>
      <c r="L29" s="789">
        <v>0</v>
      </c>
      <c r="M29" s="789">
        <v>0</v>
      </c>
      <c r="N29" s="789">
        <v>0</v>
      </c>
      <c r="O29" s="789">
        <v>0</v>
      </c>
      <c r="P29" s="789">
        <v>0</v>
      </c>
      <c r="Q29" s="789">
        <v>0</v>
      </c>
      <c r="R29" s="789">
        <v>0</v>
      </c>
      <c r="S29" s="789">
        <v>0</v>
      </c>
      <c r="T29" s="789">
        <v>0</v>
      </c>
      <c r="U29" s="789">
        <v>0</v>
      </c>
      <c r="V29" s="789">
        <v>0</v>
      </c>
      <c r="W29" s="789">
        <v>0</v>
      </c>
      <c r="X29" s="789">
        <v>0</v>
      </c>
    </row>
    <row r="30" spans="1:25" s="701" customFormat="1" ht="11.25">
      <c r="A30" s="700" t="s">
        <v>317</v>
      </c>
      <c r="B30" s="700" t="s">
        <v>318</v>
      </c>
      <c r="C30" s="700" t="str">
        <f t="shared" si="1"/>
        <v>Rubiales - Porvenir</v>
      </c>
      <c r="D30" s="789">
        <v>0</v>
      </c>
      <c r="E30" s="789">
        <v>0</v>
      </c>
      <c r="F30" s="789">
        <v>0</v>
      </c>
      <c r="G30" s="789">
        <v>0</v>
      </c>
      <c r="H30" s="789">
        <v>0</v>
      </c>
      <c r="I30" s="789">
        <v>0</v>
      </c>
      <c r="J30" s="789">
        <v>0</v>
      </c>
      <c r="K30" s="789">
        <v>0</v>
      </c>
      <c r="L30" s="789">
        <v>0</v>
      </c>
      <c r="M30" s="789">
        <v>0</v>
      </c>
      <c r="N30" s="789">
        <v>0</v>
      </c>
      <c r="O30" s="789">
        <v>0</v>
      </c>
      <c r="P30" s="789">
        <v>0</v>
      </c>
      <c r="Q30" s="789">
        <v>0</v>
      </c>
      <c r="R30" s="789">
        <v>0</v>
      </c>
      <c r="S30" s="789">
        <v>0</v>
      </c>
      <c r="T30" s="789">
        <v>0</v>
      </c>
      <c r="U30" s="789">
        <v>0</v>
      </c>
      <c r="V30" s="789">
        <v>0</v>
      </c>
      <c r="W30" s="789">
        <v>0</v>
      </c>
      <c r="X30" s="789">
        <v>0</v>
      </c>
    </row>
    <row r="31" spans="1:25" s="701" customFormat="1" ht="11.25">
      <c r="A31" s="700" t="s">
        <v>320</v>
      </c>
      <c r="B31" s="700" t="s">
        <v>318</v>
      </c>
      <c r="C31" s="700" t="str">
        <f t="shared" si="1"/>
        <v>Araguaney - Porvenir</v>
      </c>
      <c r="D31" s="789">
        <v>0</v>
      </c>
      <c r="E31" s="789">
        <v>0</v>
      </c>
      <c r="F31" s="789">
        <v>0</v>
      </c>
      <c r="G31" s="789">
        <v>0</v>
      </c>
      <c r="H31" s="789">
        <v>0</v>
      </c>
      <c r="I31" s="789">
        <v>0</v>
      </c>
      <c r="J31" s="789">
        <v>0</v>
      </c>
      <c r="K31" s="789">
        <v>0</v>
      </c>
      <c r="L31" s="789">
        <v>0</v>
      </c>
      <c r="M31" s="789">
        <v>0</v>
      </c>
      <c r="N31" s="789">
        <v>0</v>
      </c>
      <c r="O31" s="789">
        <v>0</v>
      </c>
      <c r="P31" s="789">
        <v>0</v>
      </c>
      <c r="Q31" s="789">
        <v>0</v>
      </c>
      <c r="R31" s="789">
        <v>0</v>
      </c>
      <c r="S31" s="789">
        <v>0</v>
      </c>
      <c r="T31" s="789">
        <v>0</v>
      </c>
      <c r="U31" s="789">
        <v>0</v>
      </c>
      <c r="V31" s="789">
        <v>0</v>
      </c>
      <c r="W31" s="789">
        <v>0</v>
      </c>
      <c r="X31" s="789">
        <v>0</v>
      </c>
    </row>
    <row r="32" spans="1:25" s="701" customFormat="1" ht="11.25">
      <c r="A32" s="700" t="s">
        <v>325</v>
      </c>
      <c r="B32" s="700" t="s">
        <v>318</v>
      </c>
      <c r="C32" s="700" t="str">
        <f t="shared" si="1"/>
        <v>Santiago - Porvenir</v>
      </c>
      <c r="D32" s="789">
        <v>0</v>
      </c>
      <c r="E32" s="789">
        <v>0</v>
      </c>
      <c r="F32" s="789">
        <v>0</v>
      </c>
      <c r="G32" s="789">
        <v>0</v>
      </c>
      <c r="H32" s="789">
        <v>0</v>
      </c>
      <c r="I32" s="789">
        <v>0</v>
      </c>
      <c r="J32" s="789">
        <v>0</v>
      </c>
      <c r="K32" s="789">
        <v>0</v>
      </c>
      <c r="L32" s="789">
        <v>0</v>
      </c>
      <c r="M32" s="789">
        <v>0</v>
      </c>
      <c r="N32" s="789">
        <v>0</v>
      </c>
      <c r="O32" s="789">
        <v>0</v>
      </c>
      <c r="P32" s="789">
        <v>0</v>
      </c>
      <c r="Q32" s="789">
        <v>0</v>
      </c>
      <c r="R32" s="789">
        <v>0</v>
      </c>
      <c r="S32" s="789">
        <v>0</v>
      </c>
      <c r="T32" s="789">
        <v>0</v>
      </c>
      <c r="U32" s="789">
        <v>0</v>
      </c>
      <c r="V32" s="789">
        <v>0</v>
      </c>
      <c r="W32" s="789">
        <v>0</v>
      </c>
      <c r="X32" s="789">
        <v>0</v>
      </c>
    </row>
    <row r="33" spans="1:24" s="701" customFormat="1" ht="11.25">
      <c r="A33" s="700" t="s">
        <v>318</v>
      </c>
      <c r="B33" s="700" t="s">
        <v>156</v>
      </c>
      <c r="C33" s="700" t="str">
        <f t="shared" si="1"/>
        <v>Porvenir - Vasconia</v>
      </c>
      <c r="D33" s="789">
        <v>0</v>
      </c>
      <c r="E33" s="789">
        <v>0</v>
      </c>
      <c r="F33" s="789">
        <v>0</v>
      </c>
      <c r="G33" s="789">
        <v>0</v>
      </c>
      <c r="H33" s="789">
        <v>0</v>
      </c>
      <c r="I33" s="789">
        <v>0</v>
      </c>
      <c r="J33" s="789">
        <v>0</v>
      </c>
      <c r="K33" s="789">
        <v>0</v>
      </c>
      <c r="L33" s="789">
        <v>0</v>
      </c>
      <c r="M33" s="789">
        <v>0</v>
      </c>
      <c r="N33" s="789">
        <v>0</v>
      </c>
      <c r="O33" s="789">
        <v>0</v>
      </c>
      <c r="P33" s="789">
        <v>0</v>
      </c>
      <c r="Q33" s="789">
        <v>0</v>
      </c>
      <c r="R33" s="789">
        <v>0</v>
      </c>
      <c r="S33" s="789">
        <v>0</v>
      </c>
      <c r="T33" s="789">
        <v>0</v>
      </c>
      <c r="U33" s="789">
        <v>0</v>
      </c>
      <c r="V33" s="789">
        <v>0</v>
      </c>
      <c r="W33" s="789">
        <v>0</v>
      </c>
      <c r="X33" s="789">
        <v>0</v>
      </c>
    </row>
    <row r="34" spans="1:24" s="701" customFormat="1" ht="11.25">
      <c r="A34" s="700" t="s">
        <v>321</v>
      </c>
      <c r="B34" s="700" t="s">
        <v>156</v>
      </c>
      <c r="C34" s="700" t="str">
        <f t="shared" si="1"/>
        <v>Tenay - Vasconia</v>
      </c>
      <c r="D34" s="789">
        <v>0</v>
      </c>
      <c r="E34" s="789">
        <v>0</v>
      </c>
      <c r="F34" s="789">
        <v>0</v>
      </c>
      <c r="G34" s="789">
        <v>0</v>
      </c>
      <c r="H34" s="789">
        <v>0</v>
      </c>
      <c r="I34" s="789">
        <v>0</v>
      </c>
      <c r="J34" s="789">
        <v>0</v>
      </c>
      <c r="K34" s="789">
        <v>0</v>
      </c>
      <c r="L34" s="789">
        <v>0</v>
      </c>
      <c r="M34" s="789">
        <v>0</v>
      </c>
      <c r="N34" s="789">
        <v>0</v>
      </c>
      <c r="O34" s="789">
        <v>0</v>
      </c>
      <c r="P34" s="789">
        <v>0</v>
      </c>
      <c r="Q34" s="789">
        <v>0</v>
      </c>
      <c r="R34" s="789">
        <v>0</v>
      </c>
      <c r="S34" s="789">
        <v>0</v>
      </c>
      <c r="T34" s="789">
        <v>0</v>
      </c>
      <c r="U34" s="789">
        <v>0</v>
      </c>
      <c r="V34" s="789">
        <v>0</v>
      </c>
      <c r="W34" s="789">
        <v>0</v>
      </c>
      <c r="X34" s="789">
        <v>0</v>
      </c>
    </row>
    <row r="35" spans="1:24" s="701" customFormat="1" ht="11.25">
      <c r="A35" s="700" t="s">
        <v>323</v>
      </c>
      <c r="B35" s="700" t="s">
        <v>156</v>
      </c>
      <c r="C35" s="700" t="str">
        <f t="shared" si="1"/>
        <v>Velasquez 26 - Vasconia</v>
      </c>
      <c r="D35" s="789">
        <v>5.5366236590595506</v>
      </c>
      <c r="E35" s="789">
        <v>11.664599610767372</v>
      </c>
      <c r="F35" s="789">
        <v>11.840645585242589</v>
      </c>
      <c r="G35" s="789">
        <v>5.7239124201273306</v>
      </c>
      <c r="H35" s="789">
        <v>0</v>
      </c>
      <c r="I35" s="789">
        <v>0</v>
      </c>
      <c r="J35" s="789">
        <v>0</v>
      </c>
      <c r="K35" s="789">
        <v>0</v>
      </c>
      <c r="L35" s="789">
        <v>0</v>
      </c>
      <c r="M35" s="789">
        <v>0</v>
      </c>
      <c r="N35" s="789">
        <v>0</v>
      </c>
      <c r="O35" s="789">
        <v>0</v>
      </c>
      <c r="P35" s="789">
        <v>0</v>
      </c>
      <c r="Q35" s="789">
        <v>0</v>
      </c>
      <c r="R35" s="789">
        <v>0</v>
      </c>
      <c r="S35" s="789">
        <v>0</v>
      </c>
      <c r="T35" s="789">
        <v>0</v>
      </c>
      <c r="U35" s="789">
        <v>0</v>
      </c>
      <c r="V35" s="789">
        <v>0</v>
      </c>
      <c r="W35" s="789">
        <v>0</v>
      </c>
      <c r="X35" s="789">
        <v>0</v>
      </c>
    </row>
    <row r="36" spans="1:24" s="701" customFormat="1" ht="11.25">
      <c r="A36" s="700" t="s">
        <v>156</v>
      </c>
      <c r="B36" s="700" t="s">
        <v>506</v>
      </c>
      <c r="C36" s="700" t="str">
        <f t="shared" si="1"/>
        <v>Vasconia - Galán</v>
      </c>
      <c r="D36" s="789">
        <v>0</v>
      </c>
      <c r="E36" s="789">
        <v>0</v>
      </c>
      <c r="F36" s="789">
        <v>0</v>
      </c>
      <c r="G36" s="789">
        <v>0</v>
      </c>
      <c r="H36" s="789">
        <v>0</v>
      </c>
      <c r="I36" s="789">
        <v>0</v>
      </c>
      <c r="J36" s="789">
        <v>0</v>
      </c>
      <c r="K36" s="789">
        <v>0</v>
      </c>
      <c r="L36" s="789">
        <v>0</v>
      </c>
      <c r="M36" s="789">
        <v>0</v>
      </c>
      <c r="N36" s="789">
        <v>0</v>
      </c>
      <c r="O36" s="789">
        <v>0</v>
      </c>
      <c r="P36" s="789">
        <v>0</v>
      </c>
      <c r="Q36" s="789">
        <v>0</v>
      </c>
      <c r="R36" s="789">
        <v>0</v>
      </c>
      <c r="S36" s="789">
        <v>0</v>
      </c>
      <c r="T36" s="789">
        <v>0</v>
      </c>
      <c r="U36" s="789">
        <v>0</v>
      </c>
      <c r="V36" s="789">
        <v>0</v>
      </c>
      <c r="W36" s="789">
        <v>0</v>
      </c>
      <c r="X36" s="789">
        <v>0</v>
      </c>
    </row>
    <row r="37" spans="1:24" s="701" customFormat="1" ht="11.25">
      <c r="A37" s="700" t="s">
        <v>506</v>
      </c>
      <c r="B37" s="700" t="s">
        <v>322</v>
      </c>
      <c r="C37" s="700" t="str">
        <f t="shared" si="1"/>
        <v>Galán - Ayacucho</v>
      </c>
      <c r="D37" s="789">
        <v>0</v>
      </c>
      <c r="E37" s="789">
        <v>0</v>
      </c>
      <c r="F37" s="789">
        <v>0</v>
      </c>
      <c r="G37" s="789">
        <v>0</v>
      </c>
      <c r="H37" s="789">
        <v>0</v>
      </c>
      <c r="I37" s="789">
        <v>0</v>
      </c>
      <c r="J37" s="789">
        <v>0</v>
      </c>
      <c r="K37" s="789">
        <v>0</v>
      </c>
      <c r="L37" s="789">
        <v>0</v>
      </c>
      <c r="M37" s="789">
        <v>0</v>
      </c>
      <c r="N37" s="789">
        <v>0</v>
      </c>
      <c r="O37" s="789">
        <v>0</v>
      </c>
      <c r="P37" s="789">
        <v>0</v>
      </c>
      <c r="Q37" s="789">
        <v>0</v>
      </c>
      <c r="R37" s="789">
        <v>0</v>
      </c>
      <c r="S37" s="789">
        <v>0</v>
      </c>
      <c r="T37" s="789">
        <v>0</v>
      </c>
      <c r="U37" s="789">
        <v>0</v>
      </c>
      <c r="V37" s="789">
        <v>0</v>
      </c>
      <c r="W37" s="789">
        <v>0</v>
      </c>
      <c r="X37" s="789">
        <v>0</v>
      </c>
    </row>
    <row r="38" spans="1:24" s="701" customFormat="1" ht="11.25">
      <c r="A38" s="700" t="s">
        <v>322</v>
      </c>
      <c r="B38" s="700" t="s">
        <v>326</v>
      </c>
      <c r="C38" s="700" t="str">
        <f t="shared" si="1"/>
        <v>Ayacucho - Coveñas</v>
      </c>
      <c r="D38" s="789">
        <v>0</v>
      </c>
      <c r="E38" s="789">
        <v>0</v>
      </c>
      <c r="F38" s="789">
        <v>0</v>
      </c>
      <c r="G38" s="789">
        <v>0</v>
      </c>
      <c r="H38" s="789">
        <v>0</v>
      </c>
      <c r="I38" s="789">
        <v>0</v>
      </c>
      <c r="J38" s="789">
        <v>0</v>
      </c>
      <c r="K38" s="789">
        <v>0</v>
      </c>
      <c r="L38" s="789">
        <v>0</v>
      </c>
      <c r="M38" s="789">
        <v>0</v>
      </c>
      <c r="N38" s="789">
        <v>0</v>
      </c>
      <c r="O38" s="789">
        <v>0</v>
      </c>
      <c r="P38" s="789">
        <v>0</v>
      </c>
      <c r="Q38" s="789">
        <v>0</v>
      </c>
      <c r="R38" s="789">
        <v>0</v>
      </c>
      <c r="S38" s="789">
        <v>0</v>
      </c>
      <c r="T38" s="789">
        <v>0</v>
      </c>
      <c r="U38" s="789">
        <v>0</v>
      </c>
      <c r="V38" s="789">
        <v>0</v>
      </c>
      <c r="W38" s="789">
        <v>0</v>
      </c>
      <c r="X38" s="789">
        <v>0</v>
      </c>
    </row>
    <row r="39" spans="1:24" s="701" customFormat="1" ht="11.25">
      <c r="A39" s="700" t="s">
        <v>326</v>
      </c>
      <c r="B39" s="700" t="s">
        <v>131</v>
      </c>
      <c r="C39" s="700" t="str">
        <f t="shared" si="1"/>
        <v>Coveñas - Cartagena</v>
      </c>
      <c r="D39" s="789">
        <v>106.84102564102565</v>
      </c>
      <c r="E39" s="789">
        <v>106.84102564102565</v>
      </c>
      <c r="F39" s="789">
        <v>106.84102564102565</v>
      </c>
      <c r="G39" s="789">
        <v>106.84102564102565</v>
      </c>
      <c r="H39" s="789">
        <v>106.84102564102565</v>
      </c>
      <c r="I39" s="789">
        <v>107.40520066251953</v>
      </c>
      <c r="J39" s="789">
        <v>107.40520066251953</v>
      </c>
      <c r="K39" s="789">
        <v>107.96698189113982</v>
      </c>
      <c r="L39" s="789">
        <v>97.899162165235538</v>
      </c>
      <c r="M39" s="789">
        <v>0</v>
      </c>
      <c r="N39" s="789">
        <v>0</v>
      </c>
      <c r="O39" s="789">
        <v>0</v>
      </c>
      <c r="P39" s="789">
        <v>0</v>
      </c>
      <c r="Q39" s="789">
        <v>0</v>
      </c>
      <c r="R39" s="789">
        <v>0</v>
      </c>
      <c r="S39" s="789">
        <v>0</v>
      </c>
      <c r="T39" s="789">
        <v>0</v>
      </c>
      <c r="U39" s="789">
        <v>0</v>
      </c>
      <c r="V39" s="789">
        <v>0</v>
      </c>
      <c r="W39" s="789">
        <v>0</v>
      </c>
      <c r="X39" s="789">
        <v>0</v>
      </c>
    </row>
    <row r="40" spans="1:24" s="701" customFormat="1" ht="11.25">
      <c r="A40" s="700"/>
      <c r="B40" s="700"/>
      <c r="C40" s="700"/>
      <c r="D40" s="633"/>
      <c r="E40" s="633"/>
      <c r="F40" s="633"/>
      <c r="G40" s="633"/>
      <c r="H40" s="633"/>
      <c r="I40" s="633"/>
      <c r="J40" s="633"/>
      <c r="K40" s="633"/>
      <c r="L40" s="633"/>
      <c r="M40" s="633"/>
      <c r="N40" s="633"/>
      <c r="O40" s="633"/>
      <c r="P40" s="633"/>
      <c r="Q40" s="633"/>
      <c r="R40" s="633"/>
      <c r="S40" s="633"/>
      <c r="T40" s="633"/>
      <c r="U40" s="633"/>
      <c r="V40" s="633"/>
      <c r="W40" s="633"/>
      <c r="X40" s="633"/>
    </row>
    <row r="41" spans="1:24" s="701" customFormat="1" ht="12" thickBot="1">
      <c r="A41" s="707"/>
      <c r="B41" s="707"/>
      <c r="C41" s="707"/>
      <c r="D41" s="790">
        <v>112.37764930008521</v>
      </c>
      <c r="E41" s="790">
        <v>199.78173066761619</v>
      </c>
      <c r="F41" s="790">
        <v>118.68167122626824</v>
      </c>
      <c r="G41" s="790">
        <v>112.56493806115299</v>
      </c>
      <c r="H41" s="790">
        <v>106.84102564102565</v>
      </c>
      <c r="I41" s="790">
        <v>107.40520066251953</v>
      </c>
      <c r="J41" s="790">
        <v>107.40520066251953</v>
      </c>
      <c r="K41" s="790">
        <v>107.96698189113982</v>
      </c>
      <c r="L41" s="790">
        <v>97.899162165235538</v>
      </c>
      <c r="M41" s="790">
        <v>0</v>
      </c>
      <c r="N41" s="790">
        <v>0</v>
      </c>
      <c r="O41" s="790">
        <v>0</v>
      </c>
      <c r="P41" s="790">
        <v>0</v>
      </c>
      <c r="Q41" s="790">
        <v>0</v>
      </c>
      <c r="R41" s="790">
        <v>0</v>
      </c>
      <c r="S41" s="790">
        <v>0</v>
      </c>
      <c r="T41" s="790">
        <v>0</v>
      </c>
      <c r="U41" s="790">
        <v>0</v>
      </c>
      <c r="V41" s="790">
        <v>0</v>
      </c>
      <c r="W41" s="790">
        <v>0</v>
      </c>
      <c r="X41" s="790">
        <v>0</v>
      </c>
    </row>
    <row r="42" spans="1:24" ht="15.75" thickTop="1"/>
    <row r="44" spans="1:24">
      <c r="B44" s="3" t="s">
        <v>508</v>
      </c>
      <c r="C44" s="709"/>
    </row>
  </sheetData>
  <pageMargins left="0.7" right="0.7" top="0.75" bottom="0.75" header="0.3" footer="0.3"/>
  <pageSetup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5"/>
  <sheetViews>
    <sheetView zoomScale="110" zoomScaleNormal="110" workbookViewId="0">
      <selection activeCell="E15" sqref="E15"/>
    </sheetView>
  </sheetViews>
  <sheetFormatPr baseColWidth="10" defaultRowHeight="15"/>
  <cols>
    <col min="1" max="1" width="12" style="627"/>
    <col min="2" max="2" width="33" style="627" customWidth="1"/>
    <col min="3" max="23" width="7.6640625" style="627" customWidth="1"/>
    <col min="24" max="16384" width="12" style="627"/>
  </cols>
  <sheetData>
    <row r="1" spans="1:23">
      <c r="A1" s="710" t="s">
        <v>278</v>
      </c>
      <c r="B1" s="710" t="s">
        <v>509</v>
      </c>
    </row>
    <row r="3" spans="1:23"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  <c r="V3" s="782"/>
      <c r="W3" s="782"/>
    </row>
    <row r="4" spans="1:23">
      <c r="B4" s="711" t="s">
        <v>510</v>
      </c>
      <c r="C4" s="712">
        <v>2018</v>
      </c>
      <c r="D4" s="712">
        <f>C4+1</f>
        <v>2019</v>
      </c>
      <c r="E4" s="712">
        <f t="shared" ref="E4:W4" si="0">D4+1</f>
        <v>2020</v>
      </c>
      <c r="F4" s="712">
        <f t="shared" si="0"/>
        <v>2021</v>
      </c>
      <c r="G4" s="712">
        <f t="shared" si="0"/>
        <v>2022</v>
      </c>
      <c r="H4" s="712">
        <f t="shared" si="0"/>
        <v>2023</v>
      </c>
      <c r="I4" s="712">
        <f t="shared" si="0"/>
        <v>2024</v>
      </c>
      <c r="J4" s="712">
        <f t="shared" si="0"/>
        <v>2025</v>
      </c>
      <c r="K4" s="712">
        <f t="shared" si="0"/>
        <v>2026</v>
      </c>
      <c r="L4" s="712">
        <f t="shared" si="0"/>
        <v>2027</v>
      </c>
      <c r="M4" s="712">
        <f t="shared" si="0"/>
        <v>2028</v>
      </c>
      <c r="N4" s="712">
        <f t="shared" si="0"/>
        <v>2029</v>
      </c>
      <c r="O4" s="712">
        <f t="shared" si="0"/>
        <v>2030</v>
      </c>
      <c r="P4" s="712">
        <f t="shared" si="0"/>
        <v>2031</v>
      </c>
      <c r="Q4" s="712">
        <f t="shared" si="0"/>
        <v>2032</v>
      </c>
      <c r="R4" s="712">
        <f t="shared" si="0"/>
        <v>2033</v>
      </c>
      <c r="S4" s="712">
        <f t="shared" si="0"/>
        <v>2034</v>
      </c>
      <c r="T4" s="712">
        <f t="shared" si="0"/>
        <v>2035</v>
      </c>
      <c r="U4" s="712">
        <f t="shared" si="0"/>
        <v>2036</v>
      </c>
      <c r="V4" s="712">
        <f t="shared" si="0"/>
        <v>2037</v>
      </c>
      <c r="W4" s="712">
        <f t="shared" si="0"/>
        <v>2038</v>
      </c>
    </row>
    <row r="5" spans="1:23">
      <c r="B5" s="713" t="s">
        <v>315</v>
      </c>
      <c r="C5" s="714">
        <v>37.221255468577198</v>
      </c>
      <c r="D5" s="714">
        <v>40.647361105824565</v>
      </c>
      <c r="E5" s="714">
        <v>36.782944566061673</v>
      </c>
      <c r="F5" s="714">
        <v>29.141553988647896</v>
      </c>
      <c r="G5" s="714">
        <v>27.941603996357706</v>
      </c>
      <c r="H5" s="714">
        <v>31.425452378171428</v>
      </c>
      <c r="I5" s="714">
        <v>36.046366563480603</v>
      </c>
      <c r="J5" s="714">
        <v>38.256104695643394</v>
      </c>
      <c r="K5" s="714">
        <v>31.858815192569171</v>
      </c>
      <c r="L5" s="714">
        <v>28.899506687516034</v>
      </c>
      <c r="M5" s="714">
        <v>23.295755268923806</v>
      </c>
      <c r="N5" s="714">
        <v>18.812138257272363</v>
      </c>
      <c r="O5" s="714">
        <v>15.143964890757585</v>
      </c>
      <c r="P5" s="714">
        <v>12.663163321114949</v>
      </c>
      <c r="Q5" s="714">
        <v>10.585863121509101</v>
      </c>
      <c r="R5" s="714">
        <v>8.1700373234341619</v>
      </c>
      <c r="S5" s="714">
        <v>6.9702937634116831</v>
      </c>
      <c r="T5" s="714">
        <v>3.8781339331215494</v>
      </c>
      <c r="U5" s="714">
        <v>2.892769620970908</v>
      </c>
      <c r="V5" s="714">
        <v>0.51937930646595609</v>
      </c>
      <c r="W5" s="714">
        <v>0.39992619029777665</v>
      </c>
    </row>
    <row r="6" spans="1:23">
      <c r="B6" s="713" t="s">
        <v>317</v>
      </c>
      <c r="C6" s="714">
        <v>17.373099037006398</v>
      </c>
      <c r="D6" s="714">
        <v>15.478875465310754</v>
      </c>
      <c r="E6" s="714">
        <v>13.585751116183069</v>
      </c>
      <c r="F6" s="714">
        <v>11.779582716608429</v>
      </c>
      <c r="G6" s="714">
        <v>11.372356177609355</v>
      </c>
      <c r="H6" s="714">
        <v>13.170011219862317</v>
      </c>
      <c r="I6" s="714">
        <v>15.142071119892382</v>
      </c>
      <c r="J6" s="714">
        <v>11.574466334452964</v>
      </c>
      <c r="K6" s="714">
        <v>8.5496935197721999</v>
      </c>
      <c r="L6" s="714">
        <v>6.0783837868629176</v>
      </c>
      <c r="M6" s="714">
        <v>3.7034940495822708</v>
      </c>
      <c r="N6" s="714">
        <v>2.057753919918536</v>
      </c>
      <c r="O6" s="714">
        <v>1.0926605404670853</v>
      </c>
      <c r="P6" s="714">
        <v>0.70447214661496982</v>
      </c>
      <c r="Q6" s="714">
        <v>0.34053460512927403</v>
      </c>
      <c r="R6" s="714">
        <v>0.13348764499190841</v>
      </c>
      <c r="S6" s="714">
        <v>8.7013359265984067E-2</v>
      </c>
      <c r="T6" s="714">
        <v>5.6719291820677795E-2</v>
      </c>
      <c r="U6" s="714">
        <v>3.6871214499998792E-2</v>
      </c>
      <c r="V6" s="714">
        <v>2.410019342864439E-2</v>
      </c>
      <c r="W6" s="714">
        <v>1.5709609599550887E-2</v>
      </c>
    </row>
    <row r="7" spans="1:23">
      <c r="B7" s="713" t="s">
        <v>325</v>
      </c>
      <c r="C7" s="714">
        <v>0</v>
      </c>
      <c r="D7" s="714">
        <v>0</v>
      </c>
      <c r="E7" s="714">
        <v>0</v>
      </c>
      <c r="F7" s="714">
        <v>0</v>
      </c>
      <c r="G7" s="714">
        <v>0</v>
      </c>
      <c r="H7" s="714">
        <v>0</v>
      </c>
      <c r="I7" s="714">
        <v>0</v>
      </c>
      <c r="J7" s="714">
        <v>0</v>
      </c>
      <c r="K7" s="714">
        <v>0</v>
      </c>
      <c r="L7" s="714">
        <v>0</v>
      </c>
      <c r="M7" s="714">
        <v>1.4371387614036425E-3</v>
      </c>
      <c r="N7" s="714">
        <v>7.3049292240692865E-3</v>
      </c>
      <c r="O7" s="714">
        <v>5.1153389482482279E-3</v>
      </c>
      <c r="P7" s="714">
        <v>9.3841038005116218E-3</v>
      </c>
      <c r="Q7" s="714">
        <v>1.2200408671173097E-2</v>
      </c>
      <c r="R7" s="714">
        <v>0</v>
      </c>
      <c r="S7" s="714">
        <v>0</v>
      </c>
      <c r="T7" s="714">
        <v>0</v>
      </c>
      <c r="U7" s="714">
        <v>0</v>
      </c>
      <c r="V7" s="714">
        <v>0</v>
      </c>
      <c r="W7" s="714">
        <v>0</v>
      </c>
    </row>
    <row r="8" spans="1:23">
      <c r="B8" s="713" t="s">
        <v>323</v>
      </c>
      <c r="C8" s="714">
        <v>7.6483286660599434</v>
      </c>
      <c r="D8" s="714">
        <v>8.0267185721354029</v>
      </c>
      <c r="E8" s="714">
        <v>7.7321031920515191</v>
      </c>
      <c r="F8" s="714">
        <v>6.9911636210279786</v>
      </c>
      <c r="G8" s="714">
        <v>1.1718118749386996</v>
      </c>
      <c r="H8" s="714">
        <v>0.4661790329087574</v>
      </c>
      <c r="I8" s="714">
        <v>0.2437490791017535</v>
      </c>
      <c r="J8" s="714">
        <v>0.3063306390705986</v>
      </c>
      <c r="K8" s="714">
        <v>0.2561108485018378</v>
      </c>
      <c r="L8" s="714">
        <v>0.21620965687006161</v>
      </c>
      <c r="M8" s="714">
        <v>0.17960661779596179</v>
      </c>
      <c r="N8" s="714">
        <v>0.15873997518684227</v>
      </c>
      <c r="O8" s="714">
        <v>0.10791878618845979</v>
      </c>
      <c r="P8" s="714">
        <v>0.13732221790835453</v>
      </c>
      <c r="Q8" s="714">
        <v>0.12183775474665025</v>
      </c>
      <c r="R8" s="714">
        <v>6.3618197748883346E-2</v>
      </c>
      <c r="S8" s="714">
        <v>0</v>
      </c>
      <c r="T8" s="714">
        <v>4.5615595554579329E-3</v>
      </c>
      <c r="U8" s="714">
        <v>5.4405269996940418E-2</v>
      </c>
      <c r="V8" s="714">
        <v>4.2001687610115884E-2</v>
      </c>
      <c r="W8" s="714">
        <v>3.3968662788090659E-2</v>
      </c>
    </row>
    <row r="9" spans="1:23">
      <c r="B9" s="713" t="s">
        <v>156</v>
      </c>
      <c r="C9" s="714">
        <v>0.73051019484948276</v>
      </c>
      <c r="D9" s="714">
        <v>0.66128584943098911</v>
      </c>
      <c r="E9" s="714">
        <v>0.6156195129547648</v>
      </c>
      <c r="F9" s="714">
        <v>0.54289562732083163</v>
      </c>
      <c r="G9" s="714">
        <v>0.12039458121897954</v>
      </c>
      <c r="H9" s="714">
        <v>0.10708198016155833</v>
      </c>
      <c r="I9" s="714">
        <v>9.6493133174508625E-2</v>
      </c>
      <c r="J9" s="714">
        <v>6.8935898272781418E-2</v>
      </c>
      <c r="K9" s="714">
        <v>0</v>
      </c>
      <c r="L9" s="714">
        <v>0</v>
      </c>
      <c r="M9" s="714">
        <v>0</v>
      </c>
      <c r="N9" s="714">
        <v>0</v>
      </c>
      <c r="O9" s="714">
        <v>0</v>
      </c>
      <c r="P9" s="714">
        <v>0</v>
      </c>
      <c r="Q9" s="714">
        <v>0</v>
      </c>
      <c r="R9" s="714">
        <v>0</v>
      </c>
      <c r="S9" s="714">
        <v>0</v>
      </c>
      <c r="T9" s="714">
        <v>0</v>
      </c>
      <c r="U9" s="714">
        <v>0</v>
      </c>
      <c r="V9" s="714">
        <v>0</v>
      </c>
      <c r="W9" s="714">
        <v>0</v>
      </c>
    </row>
    <row r="10" spans="1:23">
      <c r="B10" s="715" t="s">
        <v>330</v>
      </c>
      <c r="C10" s="716">
        <v>62.973193366493021</v>
      </c>
      <c r="D10" s="716">
        <v>64.814240992701727</v>
      </c>
      <c r="E10" s="716">
        <v>58.716418387251025</v>
      </c>
      <c r="F10" s="716">
        <v>48.455195953605134</v>
      </c>
      <c r="G10" s="716">
        <v>40.60616663012474</v>
      </c>
      <c r="H10" s="716">
        <v>45.168724611104061</v>
      </c>
      <c r="I10" s="716">
        <v>51.528679895649248</v>
      </c>
      <c r="J10" s="716">
        <v>50.205837567439744</v>
      </c>
      <c r="K10" s="716">
        <v>40.664619560843214</v>
      </c>
      <c r="L10" s="716">
        <v>35.194100131249016</v>
      </c>
      <c r="M10" s="716">
        <v>27.180293075063442</v>
      </c>
      <c r="N10" s="716">
        <v>21.035937081601812</v>
      </c>
      <c r="O10" s="716">
        <v>16.349659556361377</v>
      </c>
      <c r="P10" s="716">
        <v>13.514341789438785</v>
      </c>
      <c r="Q10" s="716">
        <v>11.060435890056199</v>
      </c>
      <c r="R10" s="716">
        <v>8.3671431661749534</v>
      </c>
      <c r="S10" s="716">
        <v>7.0573071226776669</v>
      </c>
      <c r="T10" s="716">
        <v>3.9394147844976848</v>
      </c>
      <c r="U10" s="716">
        <v>2.9840461054678471</v>
      </c>
      <c r="V10" s="716">
        <v>0.58548118750471634</v>
      </c>
      <c r="W10" s="716">
        <v>0.4496044626854182</v>
      </c>
    </row>
    <row r="11" spans="1:23">
      <c r="B11" s="717"/>
      <c r="C11" s="717"/>
      <c r="D11" s="717"/>
      <c r="E11" s="717"/>
      <c r="F11" s="717"/>
      <c r="G11" s="717"/>
      <c r="H11" s="717"/>
      <c r="I11" s="717"/>
      <c r="J11" s="717"/>
      <c r="K11" s="717"/>
      <c r="L11" s="717"/>
      <c r="M11" s="717"/>
      <c r="N11" s="717"/>
      <c r="O11" s="717"/>
      <c r="P11" s="717"/>
      <c r="Q11" s="717"/>
      <c r="R11" s="717"/>
      <c r="S11" s="717"/>
      <c r="T11" s="717"/>
      <c r="U11" s="717"/>
      <c r="V11" s="717"/>
      <c r="W11" s="717"/>
    </row>
    <row r="12" spans="1:23">
      <c r="B12" s="717" t="s">
        <v>511</v>
      </c>
      <c r="C12" s="718">
        <v>60</v>
      </c>
      <c r="D12" s="718">
        <v>60</v>
      </c>
      <c r="E12" s="718">
        <v>60</v>
      </c>
      <c r="F12" s="718">
        <v>60</v>
      </c>
      <c r="G12" s="718">
        <v>60</v>
      </c>
      <c r="H12" s="718">
        <v>60</v>
      </c>
      <c r="I12" s="719">
        <v>60</v>
      </c>
      <c r="J12" s="720">
        <v>60</v>
      </c>
      <c r="K12" s="720">
        <v>56.936675250588657</v>
      </c>
      <c r="L12" s="720">
        <v>44.904003312116096</v>
      </c>
      <c r="M12" s="720">
        <v>34.327272800674066</v>
      </c>
      <c r="N12" s="720">
        <v>26.063296208426056</v>
      </c>
      <c r="O12" s="720">
        <v>19.91016688985685</v>
      </c>
      <c r="P12" s="720">
        <v>16.459066800278222</v>
      </c>
      <c r="Q12" s="720">
        <v>13.478490734746165</v>
      </c>
      <c r="R12" s="720">
        <v>10.068927885565962</v>
      </c>
      <c r="S12" s="720">
        <v>5.5615239996069326</v>
      </c>
      <c r="T12" s="720">
        <v>4.1554865592995673</v>
      </c>
      <c r="U12" s="720">
        <v>0.75758965260208255</v>
      </c>
      <c r="V12" s="720">
        <v>0.58048086367273499</v>
      </c>
      <c r="W12" s="720">
        <v>0.44568614373152793</v>
      </c>
    </row>
    <row r="13" spans="1:23">
      <c r="B13" s="717" t="s">
        <v>512</v>
      </c>
      <c r="C13" s="721">
        <f>C10-C12</f>
        <v>2.973193366493021</v>
      </c>
      <c r="D13" s="721">
        <f>D10-D12</f>
        <v>4.8142409927017269</v>
      </c>
      <c r="E13" s="721">
        <v>0</v>
      </c>
      <c r="F13" s="721">
        <v>0</v>
      </c>
      <c r="G13" s="721">
        <v>0</v>
      </c>
      <c r="H13" s="722">
        <v>0</v>
      </c>
      <c r="I13" s="722">
        <v>0</v>
      </c>
      <c r="J13" s="722">
        <v>0</v>
      </c>
      <c r="K13" s="722">
        <v>0</v>
      </c>
      <c r="L13" s="722">
        <v>0</v>
      </c>
      <c r="M13" s="722">
        <v>0</v>
      </c>
      <c r="N13" s="722">
        <v>0</v>
      </c>
      <c r="O13" s="722">
        <v>0</v>
      </c>
      <c r="P13" s="722">
        <v>0</v>
      </c>
      <c r="Q13" s="722">
        <v>0</v>
      </c>
      <c r="R13" s="722">
        <v>0</v>
      </c>
      <c r="S13" s="722">
        <v>0</v>
      </c>
      <c r="T13" s="722">
        <v>0</v>
      </c>
      <c r="U13" s="722">
        <v>0</v>
      </c>
      <c r="V13" s="722">
        <v>0</v>
      </c>
      <c r="W13" s="722">
        <v>0</v>
      </c>
    </row>
    <row r="14" spans="1:23">
      <c r="B14" s="717"/>
      <c r="C14" s="717"/>
      <c r="D14" s="717"/>
      <c r="E14" s="717"/>
      <c r="F14" s="717"/>
      <c r="G14" s="717"/>
      <c r="H14" s="723"/>
      <c r="I14" s="723"/>
      <c r="J14" s="723"/>
      <c r="K14" s="723"/>
      <c r="L14" s="723"/>
      <c r="M14" s="723"/>
      <c r="N14" s="723"/>
      <c r="O14" s="723"/>
      <c r="P14" s="723"/>
      <c r="Q14" s="723"/>
      <c r="R14" s="723"/>
      <c r="S14" s="723"/>
      <c r="T14" s="723"/>
      <c r="U14" s="723"/>
      <c r="V14" s="723"/>
      <c r="W14" s="723"/>
    </row>
    <row r="15" spans="1:23" ht="15.75" thickBot="1">
      <c r="B15" s="724" t="s">
        <v>513</v>
      </c>
      <c r="C15" s="725">
        <f>(C13/220)*1000</f>
        <v>13.514515302241005</v>
      </c>
      <c r="D15" s="725">
        <f t="shared" ref="D15:E15" si="1">(D13/220)*1000</f>
        <v>21.882913603189667</v>
      </c>
      <c r="E15" s="725">
        <f t="shared" si="1"/>
        <v>0</v>
      </c>
      <c r="F15" s="725"/>
      <c r="G15" s="725"/>
      <c r="H15" s="725"/>
      <c r="I15" s="725"/>
      <c r="J15" s="725"/>
      <c r="K15" s="726"/>
      <c r="L15" s="726"/>
      <c r="M15" s="726"/>
      <c r="N15" s="726"/>
      <c r="O15" s="726"/>
      <c r="P15" s="726"/>
      <c r="Q15" s="726"/>
      <c r="R15" s="726"/>
      <c r="S15" s="726"/>
      <c r="T15" s="726"/>
      <c r="U15" s="726"/>
      <c r="V15" s="726"/>
      <c r="W15" s="726"/>
    </row>
    <row r="16" spans="1:23" ht="15.75" thickTop="1"/>
    <row r="18" spans="2:3">
      <c r="B18" s="717" t="s">
        <v>514</v>
      </c>
    </row>
    <row r="19" spans="2:3">
      <c r="C19" s="3" t="s">
        <v>515</v>
      </c>
    </row>
    <row r="45" spans="16:16">
      <c r="P45" s="727"/>
    </row>
  </sheetData>
  <mergeCells count="1">
    <mergeCell ref="C3:W3"/>
  </mergeCells>
  <pageMargins left="0.7" right="0.7" top="0.75" bottom="0.75" header="0.3" footer="0.3"/>
  <pageSetup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0" zoomScaleNormal="110" workbookViewId="0">
      <selection activeCell="T19" sqref="T19"/>
    </sheetView>
  </sheetViews>
  <sheetFormatPr baseColWidth="10" defaultRowHeight="11.25"/>
  <cols>
    <col min="1" max="16384" width="12" style="37"/>
  </cols>
  <sheetData/>
  <pageMargins left="0.25" right="0.25" top="0.75" bottom="0.75" header="0.3" footer="0.3"/>
  <pageSetup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39"/>
  <sheetViews>
    <sheetView showGridLines="0" zoomScale="110" zoomScaleNormal="110" workbookViewId="0">
      <selection activeCell="A4" sqref="A4"/>
    </sheetView>
  </sheetViews>
  <sheetFormatPr baseColWidth="10" defaultColWidth="10.6640625" defaultRowHeight="11.25"/>
  <cols>
    <col min="1" max="1" width="18.1640625" style="7" customWidth="1"/>
    <col min="2" max="33" width="8.5" style="7" customWidth="1"/>
    <col min="34" max="34" width="8.5" style="8" customWidth="1"/>
    <col min="35" max="35" width="8.5" style="9" customWidth="1"/>
    <col min="36" max="36" width="11.83203125" style="7" customWidth="1"/>
    <col min="37" max="38" width="10.6640625" style="7"/>
    <col min="39" max="39" width="19.83203125" style="19" customWidth="1"/>
    <col min="40" max="16384" width="10.6640625" style="19"/>
  </cols>
  <sheetData>
    <row r="1" spans="1:37" s="7" customFormat="1" ht="12.75">
      <c r="A1" s="1" t="s">
        <v>300</v>
      </c>
      <c r="AH1" s="8"/>
      <c r="AI1" s="9"/>
    </row>
    <row r="2" spans="1:37" s="7" customFormat="1" ht="12.75">
      <c r="A2" s="133"/>
      <c r="AH2" s="8"/>
      <c r="AI2" s="9"/>
    </row>
    <row r="3" spans="1:37" s="7" customFormat="1" ht="12.75">
      <c r="A3" s="1" t="s">
        <v>16</v>
      </c>
      <c r="AH3" s="8"/>
      <c r="AI3" s="9"/>
    </row>
    <row r="4" spans="1:37" s="10" customFormat="1"/>
    <row r="5" spans="1:37" s="10" customFormat="1"/>
    <row r="6" spans="1:37" s="10" customFormat="1">
      <c r="A6" s="193"/>
      <c r="B6" s="204">
        <v>2018</v>
      </c>
      <c r="C6" s="204">
        <v>2019</v>
      </c>
      <c r="D6" s="204">
        <v>2020</v>
      </c>
      <c r="E6" s="204">
        <v>2021</v>
      </c>
      <c r="F6" s="204">
        <v>2022</v>
      </c>
      <c r="G6" s="204">
        <v>2023</v>
      </c>
      <c r="H6" s="204">
        <v>2024</v>
      </c>
      <c r="I6" s="204">
        <v>2025</v>
      </c>
      <c r="J6" s="204">
        <v>2026</v>
      </c>
      <c r="K6" s="204">
        <v>2027</v>
      </c>
      <c r="L6" s="204">
        <v>2028</v>
      </c>
      <c r="M6" s="204">
        <v>2029</v>
      </c>
      <c r="N6" s="204">
        <v>2030</v>
      </c>
      <c r="O6" s="204">
        <v>2031</v>
      </c>
      <c r="P6" s="204">
        <v>2032</v>
      </c>
      <c r="Q6" s="204">
        <v>2033</v>
      </c>
      <c r="R6" s="204">
        <v>2034</v>
      </c>
      <c r="S6" s="204">
        <v>2035</v>
      </c>
      <c r="T6" s="204">
        <v>2036</v>
      </c>
      <c r="U6" s="204">
        <v>2037</v>
      </c>
      <c r="V6" s="204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7" s="10" customFormat="1">
      <c r="A7" s="670" t="s">
        <v>516</v>
      </c>
      <c r="B7" s="671">
        <v>27.5</v>
      </c>
      <c r="C7" s="671">
        <v>27.5</v>
      </c>
      <c r="D7" s="671">
        <v>27.5</v>
      </c>
      <c r="E7" s="671">
        <v>27.5</v>
      </c>
      <c r="F7" s="671">
        <v>27.5</v>
      </c>
      <c r="G7" s="671">
        <v>27.5</v>
      </c>
      <c r="H7" s="671">
        <v>27.5</v>
      </c>
      <c r="I7" s="671">
        <v>27.5</v>
      </c>
      <c r="J7" s="671">
        <v>27.5</v>
      </c>
      <c r="K7" s="671">
        <v>27.5</v>
      </c>
      <c r="L7" s="671">
        <v>27.5</v>
      </c>
      <c r="M7" s="671">
        <v>27.5</v>
      </c>
      <c r="N7" s="671">
        <v>27.5</v>
      </c>
      <c r="O7" s="671">
        <v>27.5</v>
      </c>
      <c r="P7" s="671">
        <v>27.5</v>
      </c>
      <c r="Q7" s="671">
        <v>27.5</v>
      </c>
      <c r="R7" s="671">
        <v>27.5</v>
      </c>
      <c r="S7" s="671">
        <v>27.5</v>
      </c>
      <c r="T7" s="671">
        <v>27.5</v>
      </c>
      <c r="U7" s="671">
        <v>27.5</v>
      </c>
      <c r="V7" s="671">
        <v>27.5</v>
      </c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7" s="10" customFormat="1" ht="12.75">
      <c r="A8" s="670" t="s">
        <v>454</v>
      </c>
      <c r="B8" s="671">
        <v>20.749545048368571</v>
      </c>
      <c r="C8" s="671">
        <v>21.354010772826626</v>
      </c>
      <c r="D8" s="671">
        <v>21.641196626415827</v>
      </c>
      <c r="E8" s="671">
        <v>22.076154135946389</v>
      </c>
      <c r="F8" s="671">
        <v>22.447189757535206</v>
      </c>
      <c r="G8" s="671">
        <v>22.773123093989085</v>
      </c>
      <c r="H8" s="671">
        <v>23.098233442774124</v>
      </c>
      <c r="I8" s="671">
        <v>23.29191255394997</v>
      </c>
      <c r="J8" s="671">
        <v>23.680767043749</v>
      </c>
      <c r="K8" s="671">
        <v>24.028936242590355</v>
      </c>
      <c r="L8" s="671">
        <v>24.337499698846472</v>
      </c>
      <c r="M8" s="671">
        <v>24.595982013989651</v>
      </c>
      <c r="N8" s="671">
        <v>24.823038462281293</v>
      </c>
      <c r="O8" s="671">
        <v>25.036945495653381</v>
      </c>
      <c r="P8" s="671">
        <v>25.230834991129736</v>
      </c>
      <c r="Q8" s="671">
        <v>25.405161152412852</v>
      </c>
      <c r="R8" s="671">
        <v>25.55406910739099</v>
      </c>
      <c r="S8" s="671">
        <v>25.373202199077873</v>
      </c>
      <c r="T8" s="671">
        <v>25.54634461599812</v>
      </c>
      <c r="U8" s="671">
        <v>25.717590234366057</v>
      </c>
      <c r="V8" s="671">
        <v>25.884944158607201</v>
      </c>
      <c r="W8" s="678"/>
      <c r="X8" s="678"/>
      <c r="Y8" s="678"/>
      <c r="Z8"/>
      <c r="AA8"/>
      <c r="AB8"/>
      <c r="AC8"/>
      <c r="AD8"/>
      <c r="AE8"/>
      <c r="AF8"/>
      <c r="AG8"/>
      <c r="AH8"/>
      <c r="AI8"/>
    </row>
    <row r="9" spans="1:37" s="10" customFormat="1" ht="12">
      <c r="A9" s="13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28"/>
      <c r="U9" s="728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7" s="10" customFormat="1" ht="12">
      <c r="A10" s="13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7" s="10" customFormat="1" ht="14.25">
      <c r="B11" s="729" t="s">
        <v>517</v>
      </c>
      <c r="C11" s="729"/>
      <c r="D11" s="729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7" s="10" customFormat="1" ht="12">
      <c r="S12" s="13"/>
      <c r="T12" s="16"/>
      <c r="U12" s="16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 s="17"/>
      <c r="AK12" s="17"/>
    </row>
    <row r="13" spans="1:37" s="7" customFormat="1" ht="14.25">
      <c r="B13" s="18"/>
      <c r="C13" s="18"/>
      <c r="D13" s="18"/>
      <c r="S13" s="13"/>
      <c r="T13" s="16"/>
      <c r="U13" s="16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 s="17"/>
      <c r="AK13" s="17"/>
    </row>
    <row r="14" spans="1:37" s="7" customFormat="1" ht="12">
      <c r="S14" s="13"/>
      <c r="T14" s="16"/>
      <c r="U14" s="16"/>
      <c r="V14" t="s">
        <v>518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 s="17"/>
      <c r="AK14" s="17"/>
    </row>
    <row r="15" spans="1:37" s="7" customFormat="1" ht="12">
      <c r="S15" s="13"/>
      <c r="T15" s="16"/>
      <c r="U15" s="16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 s="17"/>
      <c r="AK15" s="17"/>
    </row>
    <row r="16" spans="1:37" s="7" customFormat="1" ht="12">
      <c r="S16" s="13"/>
      <c r="T16" s="16"/>
      <c r="U16" s="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 s="17"/>
      <c r="AK16" s="17"/>
    </row>
    <row r="17" spans="19:37" s="7" customFormat="1" ht="12">
      <c r="S17" s="13"/>
      <c r="T17" s="16"/>
      <c r="U17" s="16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 s="17"/>
      <c r="AK17" s="17"/>
    </row>
    <row r="18" spans="19:37" s="7" customFormat="1" ht="13.5" customHeight="1">
      <c r="S18" s="13"/>
      <c r="T18" s="16"/>
      <c r="U18" s="1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 s="17"/>
      <c r="AK18" s="17"/>
    </row>
    <row r="19" spans="19:37" s="7" customFormat="1" ht="12">
      <c r="S19" s="13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9:37" s="7" customFormat="1"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9:37" s="7" customFormat="1"/>
    <row r="22" spans="19:37" s="7" customFormat="1"/>
    <row r="23" spans="19:37" s="7" customFormat="1"/>
    <row r="24" spans="19:37" s="7" customFormat="1"/>
    <row r="25" spans="19:37" s="7" customFormat="1"/>
    <row r="26" spans="19:37" s="7" customFormat="1"/>
    <row r="27" spans="19:37" s="7" customFormat="1"/>
    <row r="28" spans="19:37" s="7" customFormat="1"/>
    <row r="29" spans="19:37" s="7" customFormat="1"/>
    <row r="30" spans="19:37" s="7" customFormat="1"/>
    <row r="31" spans="19:37" s="7" customFormat="1"/>
    <row r="32" spans="19:37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1"/>
  <sheetViews>
    <sheetView showGridLines="0" zoomScale="110" zoomScaleNormal="110" workbookViewId="0">
      <selection activeCell="B7" sqref="B7"/>
    </sheetView>
  </sheetViews>
  <sheetFormatPr baseColWidth="10" defaultColWidth="10.6640625" defaultRowHeight="11.25"/>
  <cols>
    <col min="1" max="1" width="18.1640625" style="7" customWidth="1"/>
    <col min="2" max="33" width="8.5" style="7" customWidth="1"/>
    <col min="34" max="34" width="8.5" style="8" customWidth="1"/>
    <col min="35" max="35" width="8.5" style="9" customWidth="1"/>
    <col min="36" max="36" width="11.83203125" style="7" customWidth="1"/>
    <col min="37" max="38" width="10.6640625" style="7"/>
    <col min="39" max="39" width="19.83203125" style="19" customWidth="1"/>
    <col min="40" max="16384" width="10.6640625" style="19"/>
  </cols>
  <sheetData>
    <row r="1" spans="1:37" s="7" customFormat="1" ht="12.75">
      <c r="A1" s="1" t="s">
        <v>300</v>
      </c>
      <c r="AH1" s="8"/>
      <c r="AI1" s="9"/>
    </row>
    <row r="2" spans="1:37" s="7" customFormat="1" ht="12.75">
      <c r="A2" s="133"/>
      <c r="AH2" s="8"/>
      <c r="AI2" s="9"/>
    </row>
    <row r="3" spans="1:37" s="7" customFormat="1" ht="12.75">
      <c r="A3" s="1" t="s">
        <v>16</v>
      </c>
      <c r="AH3" s="8"/>
      <c r="AI3" s="9"/>
    </row>
    <row r="4" spans="1:37" s="10" customFormat="1"/>
    <row r="5" spans="1:37" s="10" customFormat="1"/>
    <row r="6" spans="1:37" s="10" customFormat="1">
      <c r="A6" s="193"/>
      <c r="B6" s="204">
        <v>2018</v>
      </c>
      <c r="C6" s="204">
        <f>B6+1</f>
        <v>2019</v>
      </c>
      <c r="D6" s="204">
        <f t="shared" ref="D6:V6" si="0">C6+1</f>
        <v>2020</v>
      </c>
      <c r="E6" s="204">
        <f t="shared" si="0"/>
        <v>2021</v>
      </c>
      <c r="F6" s="204">
        <f t="shared" si="0"/>
        <v>2022</v>
      </c>
      <c r="G6" s="204">
        <f t="shared" si="0"/>
        <v>2023</v>
      </c>
      <c r="H6" s="204">
        <f t="shared" si="0"/>
        <v>2024</v>
      </c>
      <c r="I6" s="204">
        <f t="shared" si="0"/>
        <v>2025</v>
      </c>
      <c r="J6" s="204">
        <f t="shared" si="0"/>
        <v>2026</v>
      </c>
      <c r="K6" s="204">
        <f t="shared" si="0"/>
        <v>2027</v>
      </c>
      <c r="L6" s="204">
        <f t="shared" si="0"/>
        <v>2028</v>
      </c>
      <c r="M6" s="204">
        <f t="shared" si="0"/>
        <v>2029</v>
      </c>
      <c r="N6" s="204">
        <f t="shared" si="0"/>
        <v>2030</v>
      </c>
      <c r="O6" s="204">
        <f t="shared" si="0"/>
        <v>2031</v>
      </c>
      <c r="P6" s="204">
        <f t="shared" si="0"/>
        <v>2032</v>
      </c>
      <c r="Q6" s="204">
        <f t="shared" si="0"/>
        <v>2033</v>
      </c>
      <c r="R6" s="204">
        <f t="shared" si="0"/>
        <v>2034</v>
      </c>
      <c r="S6" s="204">
        <f t="shared" si="0"/>
        <v>2035</v>
      </c>
      <c r="T6" s="204">
        <f t="shared" si="0"/>
        <v>2036</v>
      </c>
      <c r="U6" s="204">
        <f t="shared" si="0"/>
        <v>2037</v>
      </c>
      <c r="V6" s="204">
        <f t="shared" si="0"/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7" s="10" customFormat="1">
      <c r="A7" s="670" t="s">
        <v>519</v>
      </c>
      <c r="B7" s="730">
        <v>130</v>
      </c>
      <c r="C7" s="730">
        <v>130</v>
      </c>
      <c r="D7" s="730">
        <v>130</v>
      </c>
      <c r="E7" s="730">
        <v>130</v>
      </c>
      <c r="F7" s="730">
        <v>130</v>
      </c>
      <c r="G7" s="730">
        <v>130</v>
      </c>
      <c r="H7" s="730">
        <v>130</v>
      </c>
      <c r="I7" s="730">
        <v>130</v>
      </c>
      <c r="J7" s="730">
        <v>130</v>
      </c>
      <c r="K7" s="730">
        <v>130</v>
      </c>
      <c r="L7" s="730">
        <v>130</v>
      </c>
      <c r="M7" s="730">
        <v>130</v>
      </c>
      <c r="N7" s="730">
        <v>130</v>
      </c>
      <c r="O7" s="730">
        <v>130</v>
      </c>
      <c r="P7" s="730">
        <v>130</v>
      </c>
      <c r="Q7" s="730">
        <v>130</v>
      </c>
      <c r="R7" s="730">
        <v>130</v>
      </c>
      <c r="S7" s="730">
        <v>130</v>
      </c>
      <c r="T7" s="730">
        <v>130</v>
      </c>
      <c r="U7" s="730">
        <v>130</v>
      </c>
      <c r="V7" s="730">
        <v>130</v>
      </c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7" s="10" customFormat="1">
      <c r="A8" s="670" t="s">
        <v>520</v>
      </c>
      <c r="B8" s="694">
        <f>'7-7'!B10</f>
        <v>60</v>
      </c>
      <c r="C8" s="694">
        <f>'7-7'!C10</f>
        <v>58.716418387251018</v>
      </c>
      <c r="D8" s="694">
        <f>'7-7'!D10</f>
        <v>48.455195953605127</v>
      </c>
      <c r="E8" s="694">
        <f>'7-7'!E10</f>
        <v>40.60616663012474</v>
      </c>
      <c r="F8" s="694">
        <f>'7-7'!F10</f>
        <v>45.168724611104068</v>
      </c>
      <c r="G8" s="694">
        <f>'7-7'!G10</f>
        <v>51.677213857537005</v>
      </c>
      <c r="H8" s="694">
        <f>'7-7'!H10</f>
        <v>51.092640545105922</v>
      </c>
      <c r="I8" s="694">
        <f>'7-7'!I10</f>
        <v>41.698925488733479</v>
      </c>
      <c r="J8" s="694">
        <f>'7-7'!J10</f>
        <v>36.350794714416651</v>
      </c>
      <c r="K8" s="694">
        <f>'7-7'!K10</f>
        <v>27.943517828364495</v>
      </c>
      <c r="L8" s="694">
        <f>'7-7'!L10</f>
        <v>21.378018474687028</v>
      </c>
      <c r="M8" s="694">
        <f>'7-7'!M10</f>
        <v>16.499303679452215</v>
      </c>
      <c r="N8" s="694">
        <f>'7-7'!N10</f>
        <v>13.514341789438786</v>
      </c>
      <c r="O8" s="694">
        <f>'7-7'!O10</f>
        <v>11.060435890056198</v>
      </c>
      <c r="P8" s="694">
        <f>'7-7'!P10</f>
        <v>8.3671431661749534</v>
      </c>
      <c r="Q8" s="694">
        <f>'7-7'!Q10</f>
        <v>7.0573071226776678</v>
      </c>
      <c r="R8" s="694">
        <f>'7-7'!R10</f>
        <v>3.9394147844976852</v>
      </c>
      <c r="S8" s="694">
        <f>'7-7'!S10</f>
        <v>2.9840461054678467</v>
      </c>
      <c r="T8" s="694">
        <f>'7-7'!T10</f>
        <v>0.58548118750471645</v>
      </c>
      <c r="U8" s="694">
        <f>'7-7'!U10</f>
        <v>0.44960446268541826</v>
      </c>
      <c r="V8" s="694">
        <f>'7-7'!V10</f>
        <v>0</v>
      </c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37" s="10" customFormat="1" ht="12.75">
      <c r="A9" s="670" t="s">
        <v>454</v>
      </c>
      <c r="B9" s="730">
        <f>B7-B8</f>
        <v>70</v>
      </c>
      <c r="C9" s="730">
        <f t="shared" ref="C9:V9" si="1">C7-C8</f>
        <v>71.283581612748975</v>
      </c>
      <c r="D9" s="730">
        <f t="shared" si="1"/>
        <v>81.544804046394873</v>
      </c>
      <c r="E9" s="730">
        <f t="shared" si="1"/>
        <v>89.393833369875267</v>
      </c>
      <c r="F9" s="730">
        <f t="shared" si="1"/>
        <v>84.831275388895932</v>
      </c>
      <c r="G9" s="730">
        <f t="shared" si="1"/>
        <v>78.322786142463002</v>
      </c>
      <c r="H9" s="730">
        <f t="shared" si="1"/>
        <v>78.907359454894078</v>
      </c>
      <c r="I9" s="730">
        <f t="shared" si="1"/>
        <v>88.301074511266521</v>
      </c>
      <c r="J9" s="730">
        <f t="shared" si="1"/>
        <v>93.649205285583349</v>
      </c>
      <c r="K9" s="730">
        <f t="shared" si="1"/>
        <v>102.05648217163551</v>
      </c>
      <c r="L9" s="730">
        <f t="shared" si="1"/>
        <v>108.62198152531298</v>
      </c>
      <c r="M9" s="730">
        <f t="shared" si="1"/>
        <v>113.50069632054779</v>
      </c>
      <c r="N9" s="730">
        <f t="shared" si="1"/>
        <v>116.48565821056121</v>
      </c>
      <c r="O9" s="730">
        <f t="shared" si="1"/>
        <v>118.9395641099438</v>
      </c>
      <c r="P9" s="730">
        <f t="shared" si="1"/>
        <v>121.63285683382504</v>
      </c>
      <c r="Q9" s="730">
        <f t="shared" si="1"/>
        <v>122.94269287732233</v>
      </c>
      <c r="R9" s="730">
        <f t="shared" si="1"/>
        <v>126.06058521550231</v>
      </c>
      <c r="S9" s="730">
        <f t="shared" si="1"/>
        <v>127.01595389453216</v>
      </c>
      <c r="T9" s="730">
        <f t="shared" si="1"/>
        <v>129.41451881249529</v>
      </c>
      <c r="U9" s="730">
        <f t="shared" si="1"/>
        <v>129.55039553731459</v>
      </c>
      <c r="V9" s="730">
        <f t="shared" si="1"/>
        <v>130</v>
      </c>
      <c r="W9" s="678"/>
      <c r="X9" s="678"/>
      <c r="Y9" s="678"/>
      <c r="Z9"/>
      <c r="AA9"/>
      <c r="AB9"/>
      <c r="AC9"/>
      <c r="AD9"/>
      <c r="AE9"/>
      <c r="AF9"/>
      <c r="AG9"/>
      <c r="AH9"/>
      <c r="AI9"/>
    </row>
    <row r="10" spans="1:37" s="10" customFormat="1" ht="12">
      <c r="A10" s="13"/>
      <c r="B10" s="728"/>
      <c r="C10" s="728"/>
      <c r="D10" s="728"/>
      <c r="E10" s="728"/>
      <c r="F10" s="728"/>
      <c r="G10" s="728"/>
      <c r="H10" s="728"/>
      <c r="I10" s="728"/>
      <c r="J10" s="728"/>
      <c r="K10" s="728"/>
      <c r="L10" s="728"/>
      <c r="M10" s="728"/>
      <c r="N10" s="728"/>
      <c r="O10" s="728"/>
      <c r="P10" s="728"/>
      <c r="Q10" s="728"/>
      <c r="R10" s="728"/>
      <c r="S10" s="728"/>
      <c r="T10" s="728"/>
      <c r="U10" s="728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7" s="10" customFormat="1" ht="12">
      <c r="A11" s="13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7" s="10" customFormat="1" ht="14.25">
      <c r="B12" s="729" t="s">
        <v>521</v>
      </c>
      <c r="C12" s="729"/>
      <c r="D12" s="729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37" s="10" customFormat="1" ht="12">
      <c r="S13" s="13"/>
      <c r="T13" s="16"/>
      <c r="U13" s="16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 s="17"/>
      <c r="AK13" s="17"/>
    </row>
    <row r="14" spans="1:37" s="7" customFormat="1" ht="14.25">
      <c r="B14" s="18"/>
      <c r="C14" s="18"/>
      <c r="D14" s="18"/>
      <c r="S14" s="13"/>
      <c r="T14" s="16"/>
      <c r="U14" s="16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 s="17"/>
      <c r="AK14" s="17"/>
    </row>
    <row r="15" spans="1:37" s="7" customFormat="1" ht="12">
      <c r="S15" s="13"/>
      <c r="T15" s="16"/>
      <c r="U15" s="16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 s="17"/>
      <c r="AK15" s="17"/>
    </row>
    <row r="16" spans="1:37" s="7" customFormat="1" ht="12">
      <c r="S16" s="13"/>
      <c r="T16" s="16"/>
      <c r="U16" s="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 s="17"/>
      <c r="AK16" s="17"/>
    </row>
    <row r="17" spans="19:37" s="7" customFormat="1" ht="12">
      <c r="S17" s="13"/>
      <c r="T17" s="16"/>
      <c r="U17" s="16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 s="17"/>
      <c r="AK17" s="17"/>
    </row>
    <row r="18" spans="19:37" s="7" customFormat="1" ht="12">
      <c r="S18" s="13"/>
      <c r="T18" s="16"/>
      <c r="U18" s="1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 s="17"/>
      <c r="AK18" s="17"/>
    </row>
    <row r="19" spans="19:37" s="7" customFormat="1" ht="12">
      <c r="S19" s="13"/>
      <c r="T19" s="16"/>
      <c r="U19" s="16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 s="17"/>
      <c r="AK19" s="17"/>
    </row>
    <row r="20" spans="19:37" s="7" customFormat="1" ht="12">
      <c r="S20" s="13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9:37" s="7" customFormat="1"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9:37" s="7" customFormat="1"/>
    <row r="23" spans="19:37" s="7" customFormat="1"/>
    <row r="24" spans="19:37" s="7" customFormat="1"/>
    <row r="25" spans="19:37" s="7" customFormat="1"/>
    <row r="26" spans="19:37" s="7" customFormat="1"/>
    <row r="27" spans="19:37" s="7" customFormat="1"/>
    <row r="28" spans="19:37" s="7" customFormat="1"/>
    <row r="29" spans="19:37" s="7" customFormat="1"/>
    <row r="30" spans="19:37" s="7" customFormat="1"/>
    <row r="31" spans="19:37" s="7" customFormat="1"/>
    <row r="32" spans="19:37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44"/>
  <sheetViews>
    <sheetView showGridLines="0" zoomScale="110" zoomScaleNormal="110" workbookViewId="0">
      <selection activeCell="A4" sqref="A4"/>
    </sheetView>
  </sheetViews>
  <sheetFormatPr baseColWidth="10" defaultColWidth="10.6640625" defaultRowHeight="11.25"/>
  <cols>
    <col min="1" max="1" width="18.1640625" style="7" customWidth="1"/>
    <col min="2" max="34" width="8.5" style="7" customWidth="1"/>
    <col min="35" max="35" width="8.5" style="8" customWidth="1"/>
    <col min="36" max="36" width="8.5" style="9" customWidth="1"/>
    <col min="37" max="37" width="11.83203125" style="7" customWidth="1"/>
    <col min="38" max="39" width="10.6640625" style="7"/>
    <col min="40" max="40" width="19.83203125" style="19" customWidth="1"/>
    <col min="41" max="16384" width="10.6640625" style="19"/>
  </cols>
  <sheetData>
    <row r="1" spans="1:38" s="7" customFormat="1" ht="12.75">
      <c r="A1" s="1" t="s">
        <v>300</v>
      </c>
      <c r="AI1" s="8"/>
      <c r="AJ1" s="9"/>
    </row>
    <row r="2" spans="1:38" s="7" customFormat="1" ht="12.75">
      <c r="A2" s="133"/>
      <c r="AI2" s="8"/>
      <c r="AJ2" s="9"/>
    </row>
    <row r="3" spans="1:38" s="7" customFormat="1" ht="12.75">
      <c r="A3" s="1" t="s">
        <v>16</v>
      </c>
      <c r="AI3" s="8"/>
      <c r="AJ3" s="9"/>
    </row>
    <row r="4" spans="1:38" s="10" customFormat="1"/>
    <row r="5" spans="1:38" s="10" customFormat="1"/>
    <row r="6" spans="1:38" s="10" customFormat="1" ht="15">
      <c r="A6" s="193"/>
      <c r="B6" s="130">
        <v>2018</v>
      </c>
      <c r="C6" s="130">
        <f>B6+1</f>
        <v>2019</v>
      </c>
      <c r="D6" s="130">
        <f t="shared" ref="D6:V6" si="0">C6+1</f>
        <v>2020</v>
      </c>
      <c r="E6" s="130">
        <f t="shared" si="0"/>
        <v>2021</v>
      </c>
      <c r="F6" s="130">
        <f t="shared" si="0"/>
        <v>2022</v>
      </c>
      <c r="G6" s="130">
        <f t="shared" si="0"/>
        <v>2023</v>
      </c>
      <c r="H6" s="130">
        <f t="shared" si="0"/>
        <v>2024</v>
      </c>
      <c r="I6" s="130">
        <f t="shared" si="0"/>
        <v>2025</v>
      </c>
      <c r="J6" s="130">
        <f t="shared" si="0"/>
        <v>2026</v>
      </c>
      <c r="K6" s="130">
        <f t="shared" si="0"/>
        <v>2027</v>
      </c>
      <c r="L6" s="130">
        <f t="shared" si="0"/>
        <v>2028</v>
      </c>
      <c r="M6" s="130">
        <f t="shared" si="0"/>
        <v>2029</v>
      </c>
      <c r="N6" s="130">
        <f t="shared" si="0"/>
        <v>2030</v>
      </c>
      <c r="O6" s="130">
        <f t="shared" si="0"/>
        <v>2031</v>
      </c>
      <c r="P6" s="130">
        <f t="shared" si="0"/>
        <v>2032</v>
      </c>
      <c r="Q6" s="130">
        <f t="shared" si="0"/>
        <v>2033</v>
      </c>
      <c r="R6" s="130">
        <f t="shared" si="0"/>
        <v>2034</v>
      </c>
      <c r="S6" s="130">
        <f t="shared" si="0"/>
        <v>2035</v>
      </c>
      <c r="T6" s="130">
        <f t="shared" si="0"/>
        <v>2036</v>
      </c>
      <c r="U6" s="130">
        <f t="shared" si="0"/>
        <v>2037</v>
      </c>
      <c r="V6" s="130">
        <f t="shared" si="0"/>
        <v>2038</v>
      </c>
      <c r="W6" s="731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8" s="10" customFormat="1">
      <c r="A7" s="670" t="s">
        <v>126</v>
      </c>
      <c r="B7" s="671">
        <v>42.997016665128172</v>
      </c>
      <c r="C7" s="671">
        <v>46.188938973199605</v>
      </c>
      <c r="D7" s="671">
        <v>46.766055979558253</v>
      </c>
      <c r="E7" s="671">
        <v>49.04730187476212</v>
      </c>
      <c r="F7" s="671">
        <v>50.462780133398091</v>
      </c>
      <c r="G7" s="671">
        <v>51.60076510716155</v>
      </c>
      <c r="H7" s="671">
        <v>52.901309253518228</v>
      </c>
      <c r="I7" s="671">
        <v>53.798850518832282</v>
      </c>
      <c r="J7" s="671">
        <v>55.851742342681433</v>
      </c>
      <c r="K7" s="671">
        <v>57.894815759241766</v>
      </c>
      <c r="L7" s="671">
        <v>59.790447946711552</v>
      </c>
      <c r="M7" s="671">
        <v>61.455454833020788</v>
      </c>
      <c r="N7" s="671">
        <v>62.914772768960788</v>
      </c>
      <c r="O7" s="671">
        <v>64.247090544063667</v>
      </c>
      <c r="P7" s="671">
        <v>65.312466929647911</v>
      </c>
      <c r="Q7" s="671">
        <v>66.045934869164753</v>
      </c>
      <c r="R7" s="671">
        <v>66.429277347092864</v>
      </c>
      <c r="S7" s="671">
        <v>64.042939335435435</v>
      </c>
      <c r="T7" s="671">
        <v>64.466359696194587</v>
      </c>
      <c r="U7" s="671">
        <v>64.760508666310699</v>
      </c>
      <c r="V7" s="671">
        <v>64.92533906870986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8" s="10" customFormat="1" ht="15">
      <c r="A8" s="670" t="s">
        <v>203</v>
      </c>
      <c r="B8" s="671">
        <v>43.313917012783598</v>
      </c>
      <c r="C8" s="671">
        <v>44.902308398350684</v>
      </c>
      <c r="D8" s="671">
        <v>45.463180429806464</v>
      </c>
      <c r="E8" s="671">
        <v>46.878258104385907</v>
      </c>
      <c r="F8" s="671">
        <v>48.303291460002626</v>
      </c>
      <c r="G8" s="671">
        <v>49.592939784119054</v>
      </c>
      <c r="H8" s="671">
        <v>50.692318809171773</v>
      </c>
      <c r="I8" s="671">
        <v>51.276616188972298</v>
      </c>
      <c r="J8" s="671">
        <v>52.18344241268835</v>
      </c>
      <c r="K8" s="671">
        <v>52.708400689925725</v>
      </c>
      <c r="L8" s="671">
        <v>52.928629150816839</v>
      </c>
      <c r="M8" s="671">
        <v>52.851207944970433</v>
      </c>
      <c r="N8" s="671">
        <v>52.632354760988555</v>
      </c>
      <c r="O8" s="671">
        <v>52.410626045578191</v>
      </c>
      <c r="P8" s="671">
        <v>52.257909038054251</v>
      </c>
      <c r="Q8" s="671">
        <v>52.229404202188135</v>
      </c>
      <c r="R8" s="671">
        <v>52.305996231722908</v>
      </c>
      <c r="S8" s="671">
        <v>51.958634139187417</v>
      </c>
      <c r="T8" s="671">
        <v>52.3405811347181</v>
      </c>
      <c r="U8" s="671">
        <v>52.84520692689334</v>
      </c>
      <c r="V8" s="671">
        <v>53.449836791756042</v>
      </c>
      <c r="W8" s="673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38" s="10" customFormat="1" ht="15">
      <c r="A9" s="670" t="s">
        <v>212</v>
      </c>
      <c r="B9" s="671">
        <v>2.9971731271618118</v>
      </c>
      <c r="C9" s="671">
        <v>4.4221567454778414</v>
      </c>
      <c r="D9" s="671">
        <v>5.7021588939146062</v>
      </c>
      <c r="E9" s="671">
        <v>6.8203585179557482</v>
      </c>
      <c r="F9" s="671">
        <v>7.9233390926725331</v>
      </c>
      <c r="G9" s="671">
        <v>8.9261943428870723</v>
      </c>
      <c r="H9" s="671">
        <v>9.9763087462666888</v>
      </c>
      <c r="I9" s="671">
        <v>10.584269716644339</v>
      </c>
      <c r="J9" s="671">
        <v>11.86667487286916</v>
      </c>
      <c r="K9" s="671">
        <v>13.122646943425403</v>
      </c>
      <c r="L9" s="671">
        <v>14.381823024365694</v>
      </c>
      <c r="M9" s="671">
        <v>15.602550980697124</v>
      </c>
      <c r="N9" s="671">
        <v>16.798447856552027</v>
      </c>
      <c r="O9" s="671">
        <v>17.96470763635423</v>
      </c>
      <c r="P9" s="671">
        <v>19.069290216263063</v>
      </c>
      <c r="Q9" s="671">
        <v>20.112195596278486</v>
      </c>
      <c r="R9" s="671">
        <v>21.069393698520006</v>
      </c>
      <c r="S9" s="671">
        <v>21.290470415020973</v>
      </c>
      <c r="T9" s="671">
        <v>22.179583296600963</v>
      </c>
      <c r="U9" s="671">
        <v>23.033452063956144</v>
      </c>
      <c r="V9" s="671">
        <v>23.85207671708655</v>
      </c>
      <c r="W9" s="673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8" s="10" customFormat="1" ht="15.75" customHeight="1">
      <c r="A10" s="670" t="s">
        <v>522</v>
      </c>
      <c r="B10" s="671">
        <v>60</v>
      </c>
      <c r="C10" s="671">
        <v>58.716418387251018</v>
      </c>
      <c r="D10" s="671">
        <v>48.455195953605127</v>
      </c>
      <c r="E10" s="671">
        <v>40.60616663012474</v>
      </c>
      <c r="F10" s="671">
        <v>45.168724611104068</v>
      </c>
      <c r="G10" s="671">
        <v>51.677213857537005</v>
      </c>
      <c r="H10" s="671">
        <v>51.092640545105922</v>
      </c>
      <c r="I10" s="671">
        <v>41.698925488733479</v>
      </c>
      <c r="J10" s="671">
        <v>36.350794714416651</v>
      </c>
      <c r="K10" s="671">
        <v>27.943517828364495</v>
      </c>
      <c r="L10" s="671">
        <v>21.378018474687028</v>
      </c>
      <c r="M10" s="671">
        <v>16.499303679452215</v>
      </c>
      <c r="N10" s="671">
        <v>13.514341789438786</v>
      </c>
      <c r="O10" s="671">
        <v>11.060435890056198</v>
      </c>
      <c r="P10" s="671">
        <v>8.3671431661749534</v>
      </c>
      <c r="Q10" s="671">
        <v>7.0573071226776678</v>
      </c>
      <c r="R10" s="671">
        <v>3.9394147844976852</v>
      </c>
      <c r="S10" s="671">
        <v>2.9840461054678467</v>
      </c>
      <c r="T10" s="671">
        <v>0.58548118750471645</v>
      </c>
      <c r="U10" s="671">
        <v>0.44960446268541826</v>
      </c>
      <c r="V10" s="671">
        <v>0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8" s="10" customFormat="1" ht="15.75" customHeight="1">
      <c r="A11" s="670" t="s">
        <v>471</v>
      </c>
      <c r="B11" s="671">
        <v>130</v>
      </c>
      <c r="C11" s="671">
        <v>130</v>
      </c>
      <c r="D11" s="671">
        <v>130</v>
      </c>
      <c r="E11" s="671">
        <v>130</v>
      </c>
      <c r="F11" s="671">
        <v>130</v>
      </c>
      <c r="G11" s="671">
        <v>130</v>
      </c>
      <c r="H11" s="671">
        <v>130</v>
      </c>
      <c r="I11" s="671">
        <v>130</v>
      </c>
      <c r="J11" s="671">
        <v>130</v>
      </c>
      <c r="K11" s="671">
        <v>130</v>
      </c>
      <c r="L11" s="671">
        <v>130</v>
      </c>
      <c r="M11" s="671">
        <v>130</v>
      </c>
      <c r="N11" s="671">
        <v>130</v>
      </c>
      <c r="O11" s="671">
        <v>130</v>
      </c>
      <c r="P11" s="671">
        <v>130</v>
      </c>
      <c r="Q11" s="671">
        <v>130</v>
      </c>
      <c r="R11" s="671">
        <v>130</v>
      </c>
      <c r="S11" s="671">
        <v>130</v>
      </c>
      <c r="T11" s="671">
        <v>130</v>
      </c>
      <c r="U11" s="671">
        <v>130</v>
      </c>
      <c r="V11" s="671">
        <v>130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8" s="10" customFormat="1">
      <c r="A12" s="189"/>
      <c r="B12" s="672"/>
      <c r="C12" s="672"/>
      <c r="D12" s="672"/>
      <c r="E12" s="672"/>
      <c r="F12" s="672"/>
      <c r="G12" s="672"/>
      <c r="H12" s="672"/>
      <c r="I12" s="672"/>
      <c r="J12" s="672"/>
      <c r="K12" s="672"/>
      <c r="L12" s="672"/>
      <c r="M12" s="672"/>
      <c r="N12" s="672"/>
      <c r="O12" s="672"/>
      <c r="P12" s="672"/>
      <c r="Q12" s="672"/>
      <c r="R12" s="672"/>
      <c r="S12" s="672"/>
      <c r="T12" s="672"/>
      <c r="U12" s="672"/>
      <c r="V12" s="67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8" s="10" customFormat="1">
      <c r="A13" s="189" t="s">
        <v>7</v>
      </c>
      <c r="B13" s="131">
        <v>153.41907825916354</v>
      </c>
      <c r="C13" s="131">
        <v>163.48682456183462</v>
      </c>
      <c r="D13" s="131">
        <v>167.70882485511532</v>
      </c>
      <c r="E13" s="131">
        <v>174.46998520067012</v>
      </c>
      <c r="F13" s="131">
        <v>179.23289628218231</v>
      </c>
      <c r="G13" s="131">
        <v>182.76910018243814</v>
      </c>
      <c r="H13" s="131">
        <v>187.49195882834249</v>
      </c>
      <c r="I13" s="131">
        <v>190.84909664328484</v>
      </c>
      <c r="J13" s="131">
        <v>194.07333278174994</v>
      </c>
      <c r="K13" s="131">
        <v>188.18421416225297</v>
      </c>
      <c r="L13" s="131">
        <v>183.33289229155474</v>
      </c>
      <c r="M13" s="131">
        <v>180.17675770548661</v>
      </c>
      <c r="N13" s="131">
        <v>178.58748940705519</v>
      </c>
      <c r="O13" s="131">
        <v>179.34000414797021</v>
      </c>
      <c r="P13" s="131">
        <v>179.85159035362622</v>
      </c>
      <c r="Q13" s="131">
        <v>179.07250859877817</v>
      </c>
      <c r="R13" s="131">
        <v>176.27479483849964</v>
      </c>
      <c r="S13" s="131">
        <v>169.6991780929078</v>
      </c>
      <c r="T13" s="131">
        <v>167.95459398227391</v>
      </c>
      <c r="U13" s="131">
        <v>169.05498741843635</v>
      </c>
      <c r="V13" s="131">
        <v>169.82783968115987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8" s="10" customFormat="1">
      <c r="A14" s="189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</row>
    <row r="15" spans="1:38" s="10" customFormat="1">
      <c r="A15" s="19"/>
      <c r="B15" s="696"/>
      <c r="C15" s="696"/>
      <c r="D15" s="696"/>
      <c r="E15" s="696"/>
      <c r="F15" s="696"/>
      <c r="G15" s="696"/>
      <c r="H15" s="696"/>
      <c r="I15" s="696"/>
      <c r="J15" s="696"/>
      <c r="K15" s="696"/>
      <c r="L15" s="696"/>
      <c r="M15" s="696"/>
      <c r="N15" s="696"/>
      <c r="O15" s="696"/>
      <c r="P15" s="696"/>
      <c r="Q15" s="696"/>
      <c r="R15" s="696"/>
      <c r="S15" s="696"/>
      <c r="T15" s="696"/>
      <c r="U15" s="696"/>
      <c r="V15" s="696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</row>
    <row r="16" spans="1:38" s="10" customFormat="1" ht="12">
      <c r="T16" s="13"/>
      <c r="U16" s="16"/>
      <c r="V16" s="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 s="17"/>
      <c r="AL16" s="17"/>
    </row>
    <row r="17" spans="2:38" s="7" customFormat="1" ht="14.25">
      <c r="B17" s="18"/>
      <c r="C17" s="18"/>
      <c r="D17" s="18"/>
      <c r="E17" s="18"/>
      <c r="T17" s="13"/>
      <c r="U17" s="16"/>
      <c r="V17" s="16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 s="17"/>
      <c r="AL17" s="17"/>
    </row>
    <row r="18" spans="2:38" s="7" customFormat="1" ht="12">
      <c r="T18" s="13"/>
      <c r="U18" s="16"/>
      <c r="V18" s="16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 s="17"/>
      <c r="AL18" s="17"/>
    </row>
    <row r="19" spans="2:38" s="7" customFormat="1" ht="12">
      <c r="T19" s="13"/>
      <c r="U19" s="16"/>
      <c r="V19" s="16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 s="17"/>
      <c r="AL19" s="17"/>
    </row>
    <row r="20" spans="2:38" s="7" customFormat="1" ht="12">
      <c r="T20" s="13"/>
      <c r="U20" s="16"/>
      <c r="V20" s="16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 s="17"/>
      <c r="AL20" s="17"/>
    </row>
    <row r="21" spans="2:38" s="7" customFormat="1" ht="12">
      <c r="T21" s="13"/>
      <c r="U21" s="16"/>
      <c r="V21" s="16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 s="17"/>
      <c r="AL21" s="17"/>
    </row>
    <row r="22" spans="2:38" s="7" customFormat="1" ht="12">
      <c r="T22" s="13"/>
      <c r="U22" s="16"/>
      <c r="V22" s="16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 s="17"/>
      <c r="AL22" s="17"/>
    </row>
    <row r="23" spans="2:38" s="7" customFormat="1" ht="12">
      <c r="T23" s="1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</row>
    <row r="24" spans="2:38" s="7" customFormat="1"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</row>
    <row r="25" spans="2:38" s="7" customFormat="1"/>
    <row r="26" spans="2:38" s="7" customFormat="1"/>
    <row r="27" spans="2:38" s="7" customFormat="1"/>
    <row r="28" spans="2:38" s="7" customFormat="1"/>
    <row r="29" spans="2:38" s="7" customFormat="1"/>
    <row r="30" spans="2:38" s="7" customFormat="1"/>
    <row r="31" spans="2:38" s="7" customFormat="1"/>
    <row r="32" spans="2:38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  <row r="42" s="7" customFormat="1"/>
    <row r="43" s="7" customFormat="1"/>
    <row r="44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20"/>
  <sheetViews>
    <sheetView showGridLines="0" zoomScale="110" zoomScaleNormal="110" workbookViewId="0">
      <selection activeCell="X13" sqref="X13"/>
    </sheetView>
  </sheetViews>
  <sheetFormatPr baseColWidth="10" defaultColWidth="9.33203125" defaultRowHeight="11.25"/>
  <cols>
    <col min="1" max="1" width="16.6640625" customWidth="1"/>
    <col min="2" max="2" width="13.83203125" customWidth="1"/>
    <col min="3" max="6" width="12.33203125" bestFit="1" customWidth="1"/>
    <col min="7" max="7" width="16.1640625" customWidth="1"/>
    <col min="8" max="8" width="11.6640625" bestFit="1" customWidth="1"/>
    <col min="9" max="9" width="14.1640625" customWidth="1"/>
    <col min="10" max="52" width="8" customWidth="1"/>
  </cols>
  <sheetData>
    <row r="1" spans="1:52" ht="12.75">
      <c r="A1" s="1" t="s">
        <v>273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spans="1:52" ht="12.75">
      <c r="A2" s="138" t="s">
        <v>224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52" ht="12.75">
      <c r="A3" s="1" t="s">
        <v>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52" ht="12.75">
      <c r="A4" s="4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52" ht="14.25">
      <c r="A5" s="3" t="s">
        <v>274</v>
      </c>
    </row>
    <row r="8" spans="1:52" ht="18">
      <c r="A8" s="386" t="s">
        <v>229</v>
      </c>
      <c r="B8" s="387"/>
      <c r="C8" s="387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</row>
    <row r="9" spans="1:52">
      <c r="A9" s="150"/>
      <c r="B9" s="148">
        <v>1990</v>
      </c>
      <c r="C9" s="148">
        <v>1991</v>
      </c>
      <c r="D9" s="148">
        <v>1992</v>
      </c>
      <c r="E9" s="148">
        <v>1993</v>
      </c>
      <c r="F9" s="148">
        <v>1994</v>
      </c>
      <c r="G9" s="148">
        <v>1995</v>
      </c>
      <c r="H9" s="148">
        <v>1996</v>
      </c>
      <c r="I9" s="148">
        <v>1997</v>
      </c>
      <c r="J9" s="148">
        <v>1998</v>
      </c>
      <c r="K9" s="148">
        <v>1999</v>
      </c>
      <c r="L9" s="148">
        <v>2000</v>
      </c>
      <c r="M9" s="148">
        <v>2001</v>
      </c>
      <c r="N9" s="148">
        <v>2002</v>
      </c>
      <c r="O9" s="148">
        <v>2003</v>
      </c>
      <c r="P9" s="148">
        <v>2004</v>
      </c>
      <c r="Q9" s="148">
        <v>2005</v>
      </c>
      <c r="R9" s="148">
        <v>2006</v>
      </c>
      <c r="S9" s="148">
        <v>2007</v>
      </c>
      <c r="T9" s="148">
        <v>2008</v>
      </c>
      <c r="U9" s="148">
        <v>2009</v>
      </c>
      <c r="V9" s="148">
        <v>2010</v>
      </c>
      <c r="W9" s="148">
        <v>2011</v>
      </c>
      <c r="X9" s="148">
        <v>2012</v>
      </c>
      <c r="Y9" s="148">
        <v>2013</v>
      </c>
      <c r="Z9" s="148">
        <v>2014</v>
      </c>
      <c r="AA9" s="148">
        <v>2015</v>
      </c>
      <c r="AB9" s="148">
        <v>2016</v>
      </c>
      <c r="AC9" s="148">
        <v>2017</v>
      </c>
      <c r="AD9" s="148">
        <v>2018</v>
      </c>
      <c r="AE9" s="148">
        <v>2019</v>
      </c>
      <c r="AF9" s="148">
        <v>2020</v>
      </c>
      <c r="AG9" s="148">
        <v>2021</v>
      </c>
      <c r="AH9" s="148">
        <v>2022</v>
      </c>
      <c r="AI9" s="148">
        <v>2023</v>
      </c>
      <c r="AJ9" s="148">
        <v>2024</v>
      </c>
      <c r="AK9" s="148">
        <v>2025</v>
      </c>
      <c r="AL9" s="148">
        <v>2026</v>
      </c>
      <c r="AM9" s="148">
        <v>2027</v>
      </c>
      <c r="AN9" s="148">
        <v>2028</v>
      </c>
      <c r="AO9" s="148">
        <v>2029</v>
      </c>
      <c r="AP9" s="148">
        <v>2030</v>
      </c>
      <c r="AQ9" s="148">
        <v>2031</v>
      </c>
      <c r="AR9" s="148">
        <v>2032</v>
      </c>
      <c r="AS9" s="148">
        <v>2033</v>
      </c>
      <c r="AT9" s="148">
        <v>2034</v>
      </c>
      <c r="AU9" s="148">
        <v>2035</v>
      </c>
      <c r="AV9" s="148">
        <v>2036</v>
      </c>
      <c r="AW9" s="148">
        <v>2037</v>
      </c>
      <c r="AX9" s="148">
        <v>2038</v>
      </c>
      <c r="AY9" s="148">
        <v>2039</v>
      </c>
      <c r="AZ9" s="151">
        <v>2040</v>
      </c>
    </row>
    <row r="10" spans="1:52">
      <c r="A10" s="154" t="s">
        <v>1</v>
      </c>
      <c r="B10" s="152">
        <v>3153</v>
      </c>
      <c r="C10" s="152">
        <v>3179.5254041274502</v>
      </c>
      <c r="D10" s="152">
        <v>3206.2739598768871</v>
      </c>
      <c r="E10" s="152">
        <v>3233.2475445673581</v>
      </c>
      <c r="F10" s="152">
        <v>3260.4480513113272</v>
      </c>
      <c r="G10" s="152">
        <v>3287.8773891475425</v>
      </c>
      <c r="H10" s="152">
        <v>3344.2505371405409</v>
      </c>
      <c r="I10" s="152">
        <v>3401.5902454514912</v>
      </c>
      <c r="J10" s="152">
        <v>3459.9130864890931</v>
      </c>
      <c r="K10" s="152">
        <v>3519.235916808545</v>
      </c>
      <c r="L10" s="152">
        <v>3579.57588198345</v>
      </c>
      <c r="M10" s="152">
        <v>3644.2619076726392</v>
      </c>
      <c r="N10" s="152">
        <v>3710.1168656759951</v>
      </c>
      <c r="O10" s="152">
        <v>3777.1618796093303</v>
      </c>
      <c r="P10" s="152">
        <v>3845.4184548104267</v>
      </c>
      <c r="Q10" s="152">
        <v>3914.9084852370829</v>
      </c>
      <c r="R10" s="152">
        <v>3935.9814751560903</v>
      </c>
      <c r="S10" s="152">
        <v>3957.1678957991621</v>
      </c>
      <c r="T10" s="152">
        <v>3978.4683577359997</v>
      </c>
      <c r="U10" s="152">
        <v>3999.8834748228514</v>
      </c>
      <c r="V10" s="152">
        <v>4021.4138642202006</v>
      </c>
      <c r="W10" s="152">
        <v>4072.2041218785344</v>
      </c>
      <c r="X10" s="152">
        <v>4123.63585797209</v>
      </c>
      <c r="Y10" s="152">
        <v>4175.7171743416893</v>
      </c>
      <c r="Z10" s="152">
        <v>4228.4562751540025</v>
      </c>
      <c r="AA10" s="152">
        <v>4281.8614681939171</v>
      </c>
      <c r="AB10" s="152">
        <v>4335.9411661732365</v>
      </c>
      <c r="AC10" s="152">
        <v>4391.8501481436033</v>
      </c>
      <c r="AD10" s="152">
        <v>4448.480038019582</v>
      </c>
      <c r="AE10" s="152">
        <v>4505.8401314132561</v>
      </c>
      <c r="AF10" s="152">
        <v>4563.9398437972395</v>
      </c>
      <c r="AG10" s="152">
        <v>4600.7453287224553</v>
      </c>
      <c r="AH10" s="152">
        <v>4637.8476281910134</v>
      </c>
      <c r="AI10" s="152">
        <v>4675.249135837269</v>
      </c>
      <c r="AJ10" s="152">
        <v>4712.9522645988254</v>
      </c>
      <c r="AK10" s="152">
        <v>4750.9594468722071</v>
      </c>
      <c r="AL10" s="152">
        <v>4773.3341245393894</v>
      </c>
      <c r="AM10" s="152">
        <v>4795.8141759118853</v>
      </c>
      <c r="AN10" s="152">
        <v>4818.4000972479171</v>
      </c>
      <c r="AO10" s="152">
        <v>4841.0923871428395</v>
      </c>
      <c r="AP10" s="152">
        <v>4863.8915465401424</v>
      </c>
      <c r="AQ10" s="152">
        <v>4870.5762193278351</v>
      </c>
      <c r="AR10" s="152">
        <v>4877.2700791728157</v>
      </c>
      <c r="AS10" s="152">
        <v>4883.9731387012844</v>
      </c>
      <c r="AT10" s="152">
        <v>4890.6854105567954</v>
      </c>
      <c r="AU10" s="152">
        <v>4897.4069074002764</v>
      </c>
      <c r="AV10" s="152">
        <v>4884.9794804390485</v>
      </c>
      <c r="AW10" s="152">
        <v>4872.5835887257181</v>
      </c>
      <c r="AX10" s="152">
        <v>4860.219152237938</v>
      </c>
      <c r="AY10" s="152">
        <v>4847.8860911564243</v>
      </c>
      <c r="AZ10" s="152">
        <v>4835.5843258644363</v>
      </c>
    </row>
    <row r="11" spans="1:52">
      <c r="A11" s="154" t="s">
        <v>2</v>
      </c>
      <c r="B11" s="152">
        <v>1767</v>
      </c>
      <c r="C11" s="152">
        <v>1796.5243532374022</v>
      </c>
      <c r="D11" s="152">
        <v>1826.5420213780794</v>
      </c>
      <c r="E11" s="152">
        <v>1857.0612470951849</v>
      </c>
      <c r="F11" s="152">
        <v>1888.090410786599</v>
      </c>
      <c r="G11" s="152">
        <v>1919.6380328761388</v>
      </c>
      <c r="H11" s="152">
        <v>1969.4066383674317</v>
      </c>
      <c r="I11" s="152">
        <v>2020.46554653565</v>
      </c>
      <c r="J11" s="152">
        <v>2072.8482098149466</v>
      </c>
      <c r="K11" s="152">
        <v>2126.5889479284997</v>
      </c>
      <c r="L11" s="152">
        <v>2181.7229703738803</v>
      </c>
      <c r="M11" s="152">
        <v>2241.8144647063273</v>
      </c>
      <c r="N11" s="152">
        <v>2303.5610672904363</v>
      </c>
      <c r="O11" s="152">
        <v>2367.0083649992771</v>
      </c>
      <c r="P11" s="152">
        <v>2432.2032003114036</v>
      </c>
      <c r="Q11" s="152">
        <v>2499.1937058941658</v>
      </c>
      <c r="R11" s="152">
        <v>2570.0688800077301</v>
      </c>
      <c r="S11" s="152">
        <v>2642.9540184925158</v>
      </c>
      <c r="T11" s="152">
        <v>2717.9061223622648</v>
      </c>
      <c r="U11" s="152">
        <v>2794.9838091347788</v>
      </c>
      <c r="V11" s="152">
        <v>2874.2473586747074</v>
      </c>
      <c r="W11" s="152">
        <v>2926.7709970162214</v>
      </c>
      <c r="X11" s="152">
        <v>2980.2544457847343</v>
      </c>
      <c r="Y11" s="152">
        <v>3034.715244436477</v>
      </c>
      <c r="Z11" s="152">
        <v>3090.1712529415195</v>
      </c>
      <c r="AA11" s="152">
        <v>3146.6406576408012</v>
      </c>
      <c r="AB11" s="152">
        <v>3204.1419772101917</v>
      </c>
      <c r="AC11" s="152">
        <v>3283.6587265568955</v>
      </c>
      <c r="AD11" s="152">
        <v>3365.148832100559</v>
      </c>
      <c r="AE11" s="152">
        <v>3448.6612663496421</v>
      </c>
      <c r="AF11" s="152">
        <v>3534.246217156589</v>
      </c>
      <c r="AG11" s="152">
        <v>3597.2144475398709</v>
      </c>
      <c r="AH11" s="152">
        <v>3661.3045573265613</v>
      </c>
      <c r="AI11" s="152">
        <v>3726.5365345866458</v>
      </c>
      <c r="AJ11" s="152">
        <v>3792.9307235094411</v>
      </c>
      <c r="AK11" s="152">
        <v>3860.5078307484268</v>
      </c>
      <c r="AL11" s="152">
        <v>3916.4221172325142</v>
      </c>
      <c r="AM11" s="152">
        <v>3973.1462472838452</v>
      </c>
      <c r="AN11" s="152">
        <v>4030.6919504020634</v>
      </c>
      <c r="AO11" s="152">
        <v>4089.0711259729087</v>
      </c>
      <c r="AP11" s="152">
        <v>4148.2958457287887</v>
      </c>
      <c r="AQ11" s="152">
        <v>4202.4337522572614</v>
      </c>
      <c r="AR11" s="152">
        <v>4257.2781929945477</v>
      </c>
      <c r="AS11" s="152">
        <v>4312.8383886626925</v>
      </c>
      <c r="AT11" s="152">
        <v>4369.1236803200454</v>
      </c>
      <c r="AU11" s="152">
        <v>4426.1435309317239</v>
      </c>
      <c r="AV11" s="152">
        <v>4480.8484181972235</v>
      </c>
      <c r="AW11" s="152">
        <v>4536.2294301003039</v>
      </c>
      <c r="AX11" s="152">
        <v>4592.2949231982739</v>
      </c>
      <c r="AY11" s="152">
        <v>4649.0533573312505</v>
      </c>
      <c r="AZ11" s="152">
        <v>4706.5132968986754</v>
      </c>
    </row>
    <row r="12" spans="1:52">
      <c r="A12" s="154" t="s">
        <v>3</v>
      </c>
      <c r="B12" s="152">
        <v>2246</v>
      </c>
      <c r="C12" s="152">
        <v>2246.7808885980435</v>
      </c>
      <c r="D12" s="152">
        <v>2247.5620486951975</v>
      </c>
      <c r="E12" s="152">
        <v>2248.3434803858572</v>
      </c>
      <c r="F12" s="152">
        <v>2249.1251837644495</v>
      </c>
      <c r="G12" s="152">
        <v>2249.9071589254349</v>
      </c>
      <c r="H12" s="152">
        <v>2276.2456305366873</v>
      </c>
      <c r="I12" s="152">
        <v>2302.8924326868528</v>
      </c>
      <c r="J12" s="152">
        <v>2329.8511748382662</v>
      </c>
      <c r="K12" s="152">
        <v>2357.1255087073259</v>
      </c>
      <c r="L12" s="152">
        <v>2384.7191287591404</v>
      </c>
      <c r="M12" s="152">
        <v>2518.7073718067318</v>
      </c>
      <c r="N12" s="152">
        <v>2660.2239015437171</v>
      </c>
      <c r="O12" s="152">
        <v>2809.6917035932274</v>
      </c>
      <c r="P12" s="152">
        <v>2967.5575295220615</v>
      </c>
      <c r="Q12" s="152">
        <v>3134.2932321581225</v>
      </c>
      <c r="R12" s="152">
        <v>3228.7009487512464</v>
      </c>
      <c r="S12" s="152">
        <v>3325.9523102404132</v>
      </c>
      <c r="T12" s="152">
        <v>3426.1329697542715</v>
      </c>
      <c r="U12" s="152">
        <v>3529.3311603703442</v>
      </c>
      <c r="V12" s="152">
        <v>3635.6377728253974</v>
      </c>
      <c r="W12" s="152">
        <v>3651.5233572370748</v>
      </c>
      <c r="X12" s="152">
        <v>3667.478352246801</v>
      </c>
      <c r="Y12" s="152">
        <v>3683.5030611377915</v>
      </c>
      <c r="Z12" s="152">
        <v>3699.5977885184302</v>
      </c>
      <c r="AA12" s="152">
        <v>3715.7628403280587</v>
      </c>
      <c r="AB12" s="152">
        <v>3731.9985238427953</v>
      </c>
      <c r="AC12" s="152">
        <v>3723.2291426177644</v>
      </c>
      <c r="AD12" s="152">
        <v>3714.4803675228213</v>
      </c>
      <c r="AE12" s="152">
        <v>3705.752150138062</v>
      </c>
      <c r="AF12" s="152">
        <v>3697.0444421573593</v>
      </c>
      <c r="AG12" s="152">
        <v>3723.005997216675</v>
      </c>
      <c r="AH12" s="152">
        <v>3749.1498606987439</v>
      </c>
      <c r="AI12" s="152">
        <v>3775.4773128181346</v>
      </c>
      <c r="AJ12" s="152">
        <v>3801.9896427793965</v>
      </c>
      <c r="AK12" s="152">
        <v>3828.6881488401905</v>
      </c>
      <c r="AL12" s="152">
        <v>3827.1973666957283</v>
      </c>
      <c r="AM12" s="152">
        <v>3825.7071650193834</v>
      </c>
      <c r="AN12" s="152">
        <v>3824.2175435851382</v>
      </c>
      <c r="AO12" s="152">
        <v>3822.7285021670632</v>
      </c>
      <c r="AP12" s="152">
        <v>3821.2400405393159</v>
      </c>
      <c r="AQ12" s="152">
        <v>3817.249040818449</v>
      </c>
      <c r="AR12" s="152">
        <v>3813.2622093986051</v>
      </c>
      <c r="AS12" s="152">
        <v>3809.2795419263061</v>
      </c>
      <c r="AT12" s="152">
        <v>3805.3010340526193</v>
      </c>
      <c r="AU12" s="152">
        <v>3801.3266814331555</v>
      </c>
      <c r="AV12" s="152">
        <v>3793.3470173689107</v>
      </c>
      <c r="AW12" s="152">
        <v>3785.3841040456346</v>
      </c>
      <c r="AX12" s="152">
        <v>3777.4379063005281</v>
      </c>
      <c r="AY12" s="152">
        <v>3769.5083890446053</v>
      </c>
      <c r="AZ12" s="152">
        <v>3761.5955172625381</v>
      </c>
    </row>
    <row r="13" spans="1:52">
      <c r="A13" s="154" t="s">
        <v>4</v>
      </c>
      <c r="B13" s="152">
        <v>453</v>
      </c>
      <c r="C13" s="152">
        <v>466.71802050216769</v>
      </c>
      <c r="D13" s="152">
        <v>480.85145841382297</v>
      </c>
      <c r="E13" s="152">
        <v>495.41289365668842</v>
      </c>
      <c r="F13" s="152">
        <v>510.41528710529917</v>
      </c>
      <c r="G13" s="152">
        <v>525.87199212324674</v>
      </c>
      <c r="H13" s="152">
        <v>537.06620527976679</v>
      </c>
      <c r="I13" s="152">
        <v>548.49870914214409</v>
      </c>
      <c r="J13" s="152">
        <v>560.17457619378627</v>
      </c>
      <c r="K13" s="152">
        <v>572.0989868958244</v>
      </c>
      <c r="L13" s="152">
        <v>584.27723198562978</v>
      </c>
      <c r="M13" s="152">
        <v>592.41495053133247</v>
      </c>
      <c r="N13" s="152">
        <v>600.66600990139693</v>
      </c>
      <c r="O13" s="152">
        <v>609.03198868844652</v>
      </c>
      <c r="P13" s="152">
        <v>617.51448747148663</v>
      </c>
      <c r="Q13" s="152">
        <v>626.11512912212743</v>
      </c>
      <c r="R13" s="152">
        <v>626.07351539235674</v>
      </c>
      <c r="S13" s="152">
        <v>626.03190442837524</v>
      </c>
      <c r="T13" s="152">
        <v>625.99029622999922</v>
      </c>
      <c r="U13" s="152">
        <v>625.94869079704483</v>
      </c>
      <c r="V13" s="152">
        <v>625.90708812932837</v>
      </c>
      <c r="W13" s="152">
        <v>620.13405760018497</v>
      </c>
      <c r="X13" s="152">
        <v>614.41427440139228</v>
      </c>
      <c r="Y13" s="152">
        <v>608.74724740819772</v>
      </c>
      <c r="Z13" s="152">
        <v>603.13249002571968</v>
      </c>
      <c r="AA13" s="152">
        <v>597.56952014716592</v>
      </c>
      <c r="AB13" s="152">
        <v>592.05786011243845</v>
      </c>
      <c r="AC13" s="152">
        <v>611.47925862197053</v>
      </c>
      <c r="AD13" s="152">
        <v>631.53774135160643</v>
      </c>
      <c r="AE13" s="152">
        <v>652.25420670901258</v>
      </c>
      <c r="AF13" s="152">
        <v>673.65023863671763</v>
      </c>
      <c r="AG13" s="152">
        <v>673.87553482573423</v>
      </c>
      <c r="AH13" s="152">
        <v>674.10090636301004</v>
      </c>
      <c r="AI13" s="152">
        <v>674.32635327374453</v>
      </c>
      <c r="AJ13" s="152">
        <v>674.55187558314572</v>
      </c>
      <c r="AK13" s="152">
        <v>674.77747331643013</v>
      </c>
      <c r="AL13" s="152">
        <v>693.21206135668922</v>
      </c>
      <c r="AM13" s="152">
        <v>712.15027325763219</v>
      </c>
      <c r="AN13" s="152">
        <v>731.60586777494666</v>
      </c>
      <c r="AO13" s="152">
        <v>751.59297954674537</v>
      </c>
      <c r="AP13" s="152">
        <v>772.12612936248922</v>
      </c>
      <c r="AQ13" s="152">
        <v>783.36559822885215</v>
      </c>
      <c r="AR13" s="152">
        <v>794.76867464014072</v>
      </c>
      <c r="AS13" s="152">
        <v>806.33774015273229</v>
      </c>
      <c r="AT13" s="152">
        <v>818.07521099017538</v>
      </c>
      <c r="AU13" s="152">
        <v>829.98353854782329</v>
      </c>
      <c r="AV13" s="152">
        <v>845.71375133327047</v>
      </c>
      <c r="AW13" s="152">
        <v>861.74209002457405</v>
      </c>
      <c r="AX13" s="152">
        <v>878.07420483492285</v>
      </c>
      <c r="AY13" s="152">
        <v>894.71585306282907</v>
      </c>
      <c r="AZ13" s="152">
        <v>911.67290112165688</v>
      </c>
    </row>
    <row r="14" spans="1:52">
      <c r="A14" s="154" t="s">
        <v>275</v>
      </c>
      <c r="B14" s="152">
        <v>487</v>
      </c>
      <c r="C14" s="152">
        <v>501.20627957935591</v>
      </c>
      <c r="D14" s="152">
        <v>515.8269706155636</v>
      </c>
      <c r="E14" s="152">
        <v>530.87416190742579</v>
      </c>
      <c r="F14" s="152">
        <v>546.36029489615919</v>
      </c>
      <c r="G14" s="152">
        <v>562.29817395232794</v>
      </c>
      <c r="H14" s="152">
        <v>569.8542415006392</v>
      </c>
      <c r="I14" s="152">
        <v>577.51184620386118</v>
      </c>
      <c r="J14" s="152">
        <v>585.27235250107037</v>
      </c>
      <c r="K14" s="152">
        <v>593.13714316644439</v>
      </c>
      <c r="L14" s="152">
        <v>601.10761955564578</v>
      </c>
      <c r="M14" s="152">
        <v>612.59191701257419</v>
      </c>
      <c r="N14" s="152">
        <v>624.2956245780897</v>
      </c>
      <c r="O14" s="152">
        <v>636.22293413209877</v>
      </c>
      <c r="P14" s="152">
        <v>648.37811764132471</v>
      </c>
      <c r="Q14" s="152">
        <v>660.7655286893845</v>
      </c>
      <c r="R14" s="152">
        <v>682.82375263114716</v>
      </c>
      <c r="S14" s="152">
        <v>705.61834253381289</v>
      </c>
      <c r="T14" s="152">
        <v>729.17388037777175</v>
      </c>
      <c r="U14" s="152">
        <v>753.51576875950957</v>
      </c>
      <c r="V14" s="152">
        <v>778.67025828609621</v>
      </c>
      <c r="W14" s="152">
        <v>799.20462708126638</v>
      </c>
      <c r="X14" s="152">
        <v>820.28050917725807</v>
      </c>
      <c r="Y14" s="152">
        <v>841.91218485986394</v>
      </c>
      <c r="Z14" s="152">
        <v>864.11431100130949</v>
      </c>
      <c r="AA14" s="152">
        <v>886.90193099124076</v>
      </c>
      <c r="AB14" s="152">
        <v>910.29048492960226</v>
      </c>
      <c r="AC14" s="152">
        <v>935.34771669223562</v>
      </c>
      <c r="AD14" s="152">
        <v>961.09468966825193</v>
      </c>
      <c r="AE14" s="152">
        <v>987.55039011063991</v>
      </c>
      <c r="AF14" s="152">
        <v>1014.7343268999989</v>
      </c>
      <c r="AG14" s="152">
        <v>1032.2225279426038</v>
      </c>
      <c r="AH14" s="152">
        <v>1050.0121252892452</v>
      </c>
      <c r="AI14" s="152">
        <v>1068.1083132839192</v>
      </c>
      <c r="AJ14" s="152">
        <v>1086.5163757913263</v>
      </c>
      <c r="AK14" s="152">
        <v>1105.2416877396963</v>
      </c>
      <c r="AL14" s="152">
        <v>1115.9668215883678</v>
      </c>
      <c r="AM14" s="152">
        <v>1126.7960308599515</v>
      </c>
      <c r="AN14" s="152">
        <v>1137.73032548997</v>
      </c>
      <c r="AO14" s="152">
        <v>1148.7707252142395</v>
      </c>
      <c r="AP14" s="152">
        <v>1159.9182596639716</v>
      </c>
      <c r="AQ14" s="152">
        <v>1167.6249813353418</v>
      </c>
      <c r="AR14" s="152">
        <v>1175.3829079588068</v>
      </c>
      <c r="AS14" s="152">
        <v>1183.1923797499901</v>
      </c>
      <c r="AT14" s="152">
        <v>1191.0537391849739</v>
      </c>
      <c r="AU14" s="152">
        <v>1198.9673310153175</v>
      </c>
      <c r="AV14" s="152">
        <v>1207.2788625898052</v>
      </c>
      <c r="AW14" s="152">
        <v>1215.648011711766</v>
      </c>
      <c r="AX14" s="152">
        <v>1224.0751777999774</v>
      </c>
      <c r="AY14" s="152">
        <v>1232.5607630420836</v>
      </c>
      <c r="AZ14" s="152">
        <v>1241.105172413791</v>
      </c>
    </row>
    <row r="15" spans="1:52">
      <c r="A15" s="154" t="s">
        <v>6</v>
      </c>
      <c r="B15" s="150">
        <v>35</v>
      </c>
      <c r="C15" s="152">
        <v>36.768232463287838</v>
      </c>
      <c r="D15" s="152">
        <v>38.625797670696386</v>
      </c>
      <c r="E15" s="152">
        <v>40.577208795316757</v>
      </c>
      <c r="F15" s="152">
        <v>42.627207019930694</v>
      </c>
      <c r="G15" s="152">
        <v>44.780773056271606</v>
      </c>
      <c r="H15" s="152">
        <v>47.323609822815264</v>
      </c>
      <c r="I15" s="152">
        <v>50.010839336066553</v>
      </c>
      <c r="J15" s="152">
        <v>52.850660811003053</v>
      </c>
      <c r="K15" s="152">
        <v>55.851739047805069</v>
      </c>
      <c r="L15" s="152">
        <v>59.023230869701408</v>
      </c>
      <c r="M15" s="152">
        <v>66.063081001694783</v>
      </c>
      <c r="N15" s="152">
        <v>73.942591876596893</v>
      </c>
      <c r="O15" s="152">
        <v>82.761911956372572</v>
      </c>
      <c r="P15" s="152">
        <v>92.633134663518163</v>
      </c>
      <c r="Q15" s="152">
        <v>103.68172308673657</v>
      </c>
      <c r="R15" s="152">
        <v>122.02371616163043</v>
      </c>
      <c r="S15" s="152">
        <v>143.61053098469307</v>
      </c>
      <c r="T15" s="152">
        <v>169.01619831334528</v>
      </c>
      <c r="U15" s="152">
        <v>198.91629880082306</v>
      </c>
      <c r="V15" s="152">
        <v>234.10592785469203</v>
      </c>
      <c r="W15" s="152">
        <v>265.83357417257139</v>
      </c>
      <c r="X15" s="152">
        <v>301.86116944986907</v>
      </c>
      <c r="Y15" s="152">
        <v>342.77147235920631</v>
      </c>
      <c r="Z15" s="152">
        <v>389.22622103870964</v>
      </c>
      <c r="AA15" s="152">
        <v>441.97683693266515</v>
      </c>
      <c r="AB15" s="152">
        <v>501.87657929031531</v>
      </c>
      <c r="AC15" s="152">
        <v>562.87129716192624</v>
      </c>
      <c r="AD15" s="152">
        <v>631.27890450030259</v>
      </c>
      <c r="AE15" s="152">
        <v>708.00031423961263</v>
      </c>
      <c r="AF15" s="152">
        <v>794.04593023771804</v>
      </c>
      <c r="AG15" s="152">
        <v>855.78642871809882</v>
      </c>
      <c r="AH15" s="152">
        <v>922.32751745081521</v>
      </c>
      <c r="AI15" s="152">
        <v>994.04246304916057</v>
      </c>
      <c r="AJ15" s="152">
        <v>1071.3335552167725</v>
      </c>
      <c r="AK15" s="152">
        <v>1154.6343634181824</v>
      </c>
      <c r="AL15" s="152">
        <v>1224.9768113239193</v>
      </c>
      <c r="AM15" s="152">
        <v>1299.6046504618407</v>
      </c>
      <c r="AN15" s="152">
        <v>1378.7789547433565</v>
      </c>
      <c r="AO15" s="152">
        <v>1462.776703182474</v>
      </c>
      <c r="AP15" s="152">
        <v>1551.8917488638849</v>
      </c>
      <c r="AQ15" s="152">
        <v>1633.679329319863</v>
      </c>
      <c r="AR15" s="152">
        <v>1719.7772673260633</v>
      </c>
      <c r="AS15" s="152">
        <v>1810.4127267392373</v>
      </c>
      <c r="AT15" s="152">
        <v>1905.8248433737326</v>
      </c>
      <c r="AU15" s="152">
        <v>2006.2653559459166</v>
      </c>
      <c r="AV15" s="152">
        <v>2101.0256643224247</v>
      </c>
      <c r="AW15" s="152">
        <v>2200.2617096780909</v>
      </c>
      <c r="AX15" s="152">
        <v>2304.1848908765301</v>
      </c>
      <c r="AY15" s="152">
        <v>2413.016591612849</v>
      </c>
      <c r="AZ15" s="152">
        <v>2526.9886520191121</v>
      </c>
    </row>
    <row r="19" spans="2:29" ht="14.25">
      <c r="B19" s="3" t="s">
        <v>230</v>
      </c>
    </row>
    <row r="20" spans="2:29">
      <c r="Y20" s="750"/>
      <c r="Z20" s="750"/>
      <c r="AA20" s="750"/>
      <c r="AB20" s="750"/>
      <c r="AC20" s="750"/>
    </row>
  </sheetData>
  <mergeCells count="1">
    <mergeCell ref="Y20:AC20"/>
  </mergeCells>
  <hyperlinks>
    <hyperlink ref="A2" r:id="rId1"/>
  </hyperlinks>
  <pageMargins left="0.75" right="0.75" top="1" bottom="1" header="0.5" footer="0.5"/>
  <pageSetup paperSize="9" scale="64" orientation="portrait" r:id="rId2"/>
  <headerFooter alignWithMargins="0"/>
  <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38"/>
  <sheetViews>
    <sheetView showGridLines="0" zoomScale="110" zoomScaleNormal="110" workbookViewId="0">
      <selection activeCell="A4" sqref="A4"/>
    </sheetView>
  </sheetViews>
  <sheetFormatPr baseColWidth="10" defaultColWidth="10.6640625" defaultRowHeight="11.25"/>
  <cols>
    <col min="1" max="1" width="18.1640625" style="7" customWidth="1"/>
    <col min="2" max="33" width="8.5" style="7" customWidth="1"/>
    <col min="34" max="34" width="8.5" style="8" customWidth="1"/>
    <col min="35" max="35" width="8.5" style="9" customWidth="1"/>
    <col min="36" max="36" width="11.83203125" style="7" customWidth="1"/>
    <col min="37" max="38" width="10.6640625" style="7"/>
    <col min="39" max="39" width="19.83203125" style="19" customWidth="1"/>
    <col min="40" max="16384" width="10.6640625" style="19"/>
  </cols>
  <sheetData>
    <row r="1" spans="1:37" s="7" customFormat="1" ht="12.75">
      <c r="A1" s="1" t="s">
        <v>300</v>
      </c>
      <c r="AH1" s="8"/>
      <c r="AI1" s="9"/>
    </row>
    <row r="2" spans="1:37" s="7" customFormat="1" ht="12.75">
      <c r="A2" s="133"/>
      <c r="AH2" s="8"/>
      <c r="AI2" s="9"/>
    </row>
    <row r="3" spans="1:37" s="7" customFormat="1" ht="12.75">
      <c r="A3" s="1" t="s">
        <v>16</v>
      </c>
      <c r="AH3" s="8"/>
      <c r="AI3" s="9"/>
    </row>
    <row r="4" spans="1:37" s="10" customFormat="1"/>
    <row r="5" spans="1:37" s="10" customFormat="1"/>
    <row r="6" spans="1:37" s="10" customFormat="1" ht="12">
      <c r="A6" s="732"/>
      <c r="B6" s="733">
        <v>2018</v>
      </c>
      <c r="C6" s="733">
        <v>2019</v>
      </c>
      <c r="D6" s="733">
        <v>2020</v>
      </c>
      <c r="E6" s="733">
        <v>2021</v>
      </c>
      <c r="F6" s="733">
        <v>2022</v>
      </c>
      <c r="G6" s="733">
        <v>2023</v>
      </c>
      <c r="H6" s="733">
        <v>2024</v>
      </c>
      <c r="I6" s="733">
        <v>2025</v>
      </c>
      <c r="J6" s="733">
        <v>2026</v>
      </c>
      <c r="K6" s="733">
        <v>2027</v>
      </c>
      <c r="L6" s="733">
        <v>2028</v>
      </c>
      <c r="M6" s="733">
        <v>2029</v>
      </c>
      <c r="N6" s="733">
        <v>2030</v>
      </c>
      <c r="O6" s="733">
        <v>2031</v>
      </c>
      <c r="P6" s="733">
        <v>2032</v>
      </c>
      <c r="Q6" s="733">
        <v>2033</v>
      </c>
      <c r="R6" s="733">
        <v>2034</v>
      </c>
      <c r="S6" s="733">
        <v>2035</v>
      </c>
      <c r="T6" s="733">
        <v>2036</v>
      </c>
      <c r="U6" s="733">
        <v>2037</v>
      </c>
      <c r="V6" s="733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7" s="10" customFormat="1" ht="12">
      <c r="A7" s="686" t="s">
        <v>519</v>
      </c>
      <c r="B7" s="734">
        <v>23.236000000000001</v>
      </c>
      <c r="C7" s="734">
        <v>34.853999999999999</v>
      </c>
      <c r="D7" s="734">
        <v>34.853999999999999</v>
      </c>
      <c r="E7" s="734">
        <v>34.853999999999999</v>
      </c>
      <c r="F7" s="734">
        <v>34.853999999999999</v>
      </c>
      <c r="G7" s="734">
        <v>34.853999999999999</v>
      </c>
      <c r="H7" s="734">
        <v>34.853999999999999</v>
      </c>
      <c r="I7" s="734">
        <v>34.853999999999999</v>
      </c>
      <c r="J7" s="734">
        <v>34.853999999999999</v>
      </c>
      <c r="K7" s="734">
        <v>34.853999999999999</v>
      </c>
      <c r="L7" s="734">
        <v>34.853999999999999</v>
      </c>
      <c r="M7" s="734">
        <v>34.853999999999999</v>
      </c>
      <c r="N7" s="734">
        <v>34.853999999999999</v>
      </c>
      <c r="O7" s="734">
        <v>34.853999999999999</v>
      </c>
      <c r="P7" s="734">
        <v>34.853999999999999</v>
      </c>
      <c r="Q7" s="734">
        <v>34.853999999999999</v>
      </c>
      <c r="R7" s="734">
        <v>34.853999999999999</v>
      </c>
      <c r="S7" s="734">
        <v>34.853999999999999</v>
      </c>
      <c r="T7" s="734">
        <v>34.853999999999999</v>
      </c>
      <c r="U7" s="734">
        <v>34.853999999999999</v>
      </c>
      <c r="V7" s="734">
        <v>34.853999999999999</v>
      </c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7" s="10" customFormat="1" ht="12.75">
      <c r="A8" s="686" t="s">
        <v>454</v>
      </c>
      <c r="B8" s="734">
        <v>24.28962091745818</v>
      </c>
      <c r="C8" s="734">
        <v>24.797202338129622</v>
      </c>
      <c r="D8" s="734">
        <v>25.05802335891503</v>
      </c>
      <c r="E8" s="734">
        <v>25.461073236189876</v>
      </c>
      <c r="F8" s="734">
        <v>25.78692805965288</v>
      </c>
      <c r="G8" s="734">
        <v>26.068872884769561</v>
      </c>
      <c r="H8" s="734">
        <v>26.339239721235348</v>
      </c>
      <c r="I8" s="734">
        <v>26.501595995229501</v>
      </c>
      <c r="J8" s="734">
        <v>26.813408467198371</v>
      </c>
      <c r="K8" s="734">
        <v>27.071288701349491</v>
      </c>
      <c r="L8" s="734">
        <v>27.273668897262155</v>
      </c>
      <c r="M8" s="734">
        <v>27.41374709371825</v>
      </c>
      <c r="N8" s="734">
        <v>27.515694243207538</v>
      </c>
      <c r="O8" s="734">
        <v>27.605602572000247</v>
      </c>
      <c r="P8" s="734">
        <v>27.680971265206672</v>
      </c>
      <c r="Q8" s="734">
        <v>27.743447439876181</v>
      </c>
      <c r="R8" s="734">
        <v>27.78887973235932</v>
      </c>
      <c r="S8" s="734">
        <v>27.524418562679536</v>
      </c>
      <c r="T8" s="734">
        <v>27.615830129044603</v>
      </c>
      <c r="U8" s="734">
        <v>27.712398182093761</v>
      </c>
      <c r="V8" s="734">
        <v>27.811193634602059</v>
      </c>
      <c r="W8" s="678"/>
      <c r="X8" s="678"/>
      <c r="Y8" s="678"/>
      <c r="Z8"/>
      <c r="AA8"/>
      <c r="AB8"/>
      <c r="AC8"/>
      <c r="AD8"/>
      <c r="AE8"/>
      <c r="AF8"/>
      <c r="AG8"/>
      <c r="AH8"/>
      <c r="AI8"/>
    </row>
    <row r="9" spans="1:37" s="10" customFormat="1" ht="12">
      <c r="A9" s="13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28"/>
      <c r="U9" s="728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7" s="10" customFormat="1" ht="12">
      <c r="A10" s="13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7" s="10" customFormat="1" ht="14.25">
      <c r="B11" s="729" t="s">
        <v>523</v>
      </c>
      <c r="C11" s="729"/>
      <c r="D11" s="729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7" s="10" customFormat="1" ht="12">
      <c r="S12" s="13"/>
      <c r="T12" s="16"/>
      <c r="U12" s="16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 s="17"/>
      <c r="AK12" s="17"/>
    </row>
    <row r="13" spans="1:37" s="7" customFormat="1" ht="14.25">
      <c r="B13" s="18"/>
      <c r="C13" s="18"/>
      <c r="D13" s="18"/>
      <c r="S13" s="13"/>
      <c r="T13" s="16"/>
      <c r="U13" s="16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 s="17"/>
      <c r="AK13" s="17"/>
    </row>
    <row r="14" spans="1:37" s="7" customFormat="1" ht="12">
      <c r="S14" s="13"/>
      <c r="T14" s="16"/>
      <c r="U14" s="16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 s="17"/>
      <c r="AK14" s="17"/>
    </row>
    <row r="15" spans="1:37" s="7" customFormat="1" ht="12">
      <c r="S15" s="13"/>
      <c r="T15" s="16"/>
      <c r="U15" s="16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 s="17"/>
      <c r="AK15" s="17"/>
    </row>
    <row r="16" spans="1:37" s="7" customFormat="1" ht="12">
      <c r="S16" s="13"/>
      <c r="T16" s="16"/>
      <c r="U16" s="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 s="17"/>
      <c r="AK16" s="17"/>
    </row>
    <row r="17" spans="19:37" s="7" customFormat="1" ht="12">
      <c r="S17" s="13"/>
      <c r="T17" s="16"/>
      <c r="U17" s="16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 s="17"/>
      <c r="AK17" s="17"/>
    </row>
    <row r="18" spans="19:37" s="7" customFormat="1" ht="12">
      <c r="S18" s="13"/>
      <c r="T18" s="16"/>
      <c r="U18" s="1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 s="17"/>
      <c r="AK18" s="17"/>
    </row>
    <row r="19" spans="19:37" s="7" customFormat="1" ht="12">
      <c r="S19" s="13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9:37" s="7" customFormat="1"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9:37" s="7" customFormat="1"/>
    <row r="22" spans="19:37" s="7" customFormat="1"/>
    <row r="23" spans="19:37" s="7" customFormat="1"/>
    <row r="24" spans="19:37" s="7" customFormat="1"/>
    <row r="25" spans="19:37" s="7" customFormat="1"/>
    <row r="26" spans="19:37" s="7" customFormat="1"/>
    <row r="27" spans="19:37" s="7" customFormat="1"/>
    <row r="28" spans="19:37" s="7" customFormat="1">
      <c r="W28" s="735"/>
    </row>
    <row r="29" spans="19:37" s="7" customFormat="1"/>
    <row r="30" spans="19:37" s="7" customFormat="1"/>
    <row r="31" spans="19:37" s="7" customFormat="1"/>
    <row r="32" spans="19:37" s="7" customFormat="1"/>
    <row r="33" s="7" customFormat="1"/>
    <row r="34" s="7" customFormat="1"/>
    <row r="35" s="7" customFormat="1"/>
    <row r="36" s="7" customFormat="1"/>
    <row r="37" s="7" customFormat="1"/>
    <row r="38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38"/>
  <sheetViews>
    <sheetView showGridLines="0" zoomScale="110" zoomScaleNormal="110" workbookViewId="0">
      <selection activeCell="A5" sqref="A5"/>
    </sheetView>
  </sheetViews>
  <sheetFormatPr baseColWidth="10" defaultColWidth="10.6640625" defaultRowHeight="11.25"/>
  <cols>
    <col min="1" max="1" width="18.1640625" style="7" customWidth="1"/>
    <col min="2" max="33" width="8.5" style="7" customWidth="1"/>
    <col min="34" max="34" width="8.5" style="8" customWidth="1"/>
    <col min="35" max="35" width="8.5" style="9" customWidth="1"/>
    <col min="36" max="36" width="11.83203125" style="7" customWidth="1"/>
    <col min="37" max="38" width="10.6640625" style="7"/>
    <col min="39" max="39" width="19.83203125" style="19" customWidth="1"/>
    <col min="40" max="16384" width="10.6640625" style="19"/>
  </cols>
  <sheetData>
    <row r="1" spans="1:37" s="7" customFormat="1" ht="12.75">
      <c r="A1" s="1" t="s">
        <v>300</v>
      </c>
      <c r="AH1" s="8"/>
      <c r="AI1" s="9"/>
    </row>
    <row r="2" spans="1:37" s="7" customFormat="1" ht="12.75">
      <c r="A2" s="133"/>
      <c r="AH2" s="8"/>
      <c r="AI2" s="9"/>
    </row>
    <row r="3" spans="1:37" s="7" customFormat="1" ht="12.75">
      <c r="A3" s="1" t="s">
        <v>16</v>
      </c>
      <c r="AH3" s="8"/>
      <c r="AI3" s="9"/>
    </row>
    <row r="4" spans="1:37" s="10" customFormat="1"/>
    <row r="5" spans="1:37" s="10" customFormat="1"/>
    <row r="6" spans="1:37" s="10" customFormat="1" ht="12">
      <c r="A6" s="732"/>
      <c r="B6" s="733">
        <v>2018</v>
      </c>
      <c r="C6" s="733">
        <v>2019</v>
      </c>
      <c r="D6" s="733">
        <v>2020</v>
      </c>
      <c r="E6" s="733">
        <v>2021</v>
      </c>
      <c r="F6" s="733">
        <v>2022</v>
      </c>
      <c r="G6" s="733">
        <v>2023</v>
      </c>
      <c r="H6" s="733">
        <v>2024</v>
      </c>
      <c r="I6" s="733">
        <v>2025</v>
      </c>
      <c r="J6" s="733">
        <v>2026</v>
      </c>
      <c r="K6" s="733">
        <v>2027</v>
      </c>
      <c r="L6" s="733">
        <v>2028</v>
      </c>
      <c r="M6" s="733">
        <v>2029</v>
      </c>
      <c r="N6" s="733">
        <v>2030</v>
      </c>
      <c r="O6" s="733">
        <v>2031</v>
      </c>
      <c r="P6" s="733">
        <v>2032</v>
      </c>
      <c r="Q6" s="733">
        <v>2033</v>
      </c>
      <c r="R6" s="733">
        <v>2034</v>
      </c>
      <c r="S6" s="733">
        <v>2035</v>
      </c>
      <c r="T6" s="733">
        <v>2036</v>
      </c>
      <c r="U6" s="733">
        <v>2037</v>
      </c>
      <c r="V6" s="733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7" s="10" customFormat="1" ht="12">
      <c r="A7" s="686" t="s">
        <v>519</v>
      </c>
      <c r="B7" s="736">
        <v>23.236000000000001</v>
      </c>
      <c r="C7" s="736">
        <v>23.236000000000001</v>
      </c>
      <c r="D7" s="736">
        <v>23.236000000000001</v>
      </c>
      <c r="E7" s="736">
        <v>23.236000000000001</v>
      </c>
      <c r="F7" s="736">
        <v>23.236000000000001</v>
      </c>
      <c r="G7" s="736">
        <v>23.236000000000001</v>
      </c>
      <c r="H7" s="736">
        <v>23.236000000000001</v>
      </c>
      <c r="I7" s="736">
        <v>23.236000000000001</v>
      </c>
      <c r="J7" s="736">
        <v>23.236000000000001</v>
      </c>
      <c r="K7" s="736">
        <v>23.236000000000001</v>
      </c>
      <c r="L7" s="736">
        <v>23.236000000000001</v>
      </c>
      <c r="M7" s="736">
        <v>23.236000000000001</v>
      </c>
      <c r="N7" s="736">
        <v>23.236000000000001</v>
      </c>
      <c r="O7" s="736">
        <v>23.236000000000001</v>
      </c>
      <c r="P7" s="736">
        <v>23.236000000000001</v>
      </c>
      <c r="Q7" s="736">
        <v>23.236000000000001</v>
      </c>
      <c r="R7" s="736">
        <v>23.236000000000001</v>
      </c>
      <c r="S7" s="736">
        <v>23.236000000000001</v>
      </c>
      <c r="T7" s="736">
        <v>23.236000000000001</v>
      </c>
      <c r="U7" s="736">
        <v>23.236000000000001</v>
      </c>
      <c r="V7" s="736">
        <v>23.236000000000001</v>
      </c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7" s="10" customFormat="1" ht="12.75">
      <c r="A8" s="686" t="s">
        <v>454</v>
      </c>
      <c r="B8" s="736">
        <v>14.837515234664277</v>
      </c>
      <c r="C8" s="736">
        <v>15.168669081756821</v>
      </c>
      <c r="D8" s="736">
        <v>15.316544318163151</v>
      </c>
      <c r="E8" s="736">
        <v>15.574176410664204</v>
      </c>
      <c r="F8" s="736">
        <v>15.773442913700681</v>
      </c>
      <c r="G8" s="736">
        <v>15.944029533029482</v>
      </c>
      <c r="H8" s="736">
        <v>16.112017573257528</v>
      </c>
      <c r="I8" s="736">
        <v>16.215340283618467</v>
      </c>
      <c r="J8" s="736">
        <v>16.420713340597356</v>
      </c>
      <c r="K8" s="736">
        <v>16.59782214181698</v>
      </c>
      <c r="L8" s="736">
        <v>16.742959421992111</v>
      </c>
      <c r="M8" s="736">
        <v>16.850841776325357</v>
      </c>
      <c r="N8" s="736">
        <v>16.934573452385496</v>
      </c>
      <c r="O8" s="736">
        <v>17.009358015157613</v>
      </c>
      <c r="P8" s="736">
        <v>17.07097702538244</v>
      </c>
      <c r="Q8" s="736">
        <v>17.118893035815631</v>
      </c>
      <c r="R8" s="736">
        <v>17.150595520842757</v>
      </c>
      <c r="S8" s="736">
        <v>16.9628342643556</v>
      </c>
      <c r="T8" s="736">
        <v>17.019294324796601</v>
      </c>
      <c r="U8" s="736">
        <v>17.075704835846331</v>
      </c>
      <c r="V8" s="736">
        <v>17.130562855514469</v>
      </c>
      <c r="W8" s="678"/>
      <c r="X8" s="737">
        <f>1-V8/B7</f>
        <v>0.2627576667449445</v>
      </c>
      <c r="Y8" s="678"/>
      <c r="Z8"/>
      <c r="AA8"/>
      <c r="AB8"/>
      <c r="AC8"/>
      <c r="AD8"/>
      <c r="AE8"/>
      <c r="AF8"/>
      <c r="AG8"/>
      <c r="AH8"/>
      <c r="AI8"/>
    </row>
    <row r="9" spans="1:37" s="10" customFormat="1" ht="12">
      <c r="A9" s="13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28"/>
      <c r="U9" s="728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7" s="10" customFormat="1" ht="12">
      <c r="A10" s="13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7" s="10" customFormat="1" ht="14.25">
      <c r="B11" s="729" t="s">
        <v>524</v>
      </c>
      <c r="C11" s="729"/>
      <c r="D11" s="729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7" s="10" customFormat="1" ht="12">
      <c r="S12" s="13"/>
      <c r="T12" s="16"/>
      <c r="U12" s="16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 s="17"/>
      <c r="AK12" s="17"/>
    </row>
    <row r="13" spans="1:37" s="7" customFormat="1" ht="14.25">
      <c r="B13" s="18"/>
      <c r="C13" s="18"/>
      <c r="D13" s="18"/>
      <c r="S13" s="13"/>
      <c r="T13" s="16"/>
      <c r="U13" s="16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 s="17"/>
      <c r="AK13" s="17"/>
    </row>
    <row r="14" spans="1:37" s="7" customFormat="1" ht="12">
      <c r="S14" s="13"/>
      <c r="T14" s="16"/>
      <c r="U14" s="16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 s="17"/>
      <c r="AK14" s="17"/>
    </row>
    <row r="15" spans="1:37" s="7" customFormat="1" ht="12">
      <c r="S15" s="13"/>
      <c r="T15" s="16"/>
      <c r="U15" s="16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 s="17"/>
      <c r="AK15" s="17"/>
    </row>
    <row r="16" spans="1:37" s="7" customFormat="1" ht="12">
      <c r="S16" s="13"/>
      <c r="T16" s="16"/>
      <c r="U16" s="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 s="17"/>
      <c r="AK16" s="17"/>
    </row>
    <row r="17" spans="19:37" s="7" customFormat="1" ht="12">
      <c r="S17" s="13"/>
      <c r="T17" s="16"/>
      <c r="U17" s="16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 s="17"/>
      <c r="AK17" s="17"/>
    </row>
    <row r="18" spans="19:37" s="7" customFormat="1" ht="12">
      <c r="S18" s="13"/>
      <c r="T18" s="16"/>
      <c r="U18" s="1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 s="17"/>
      <c r="AK18" s="17"/>
    </row>
    <row r="19" spans="19:37" s="7" customFormat="1" ht="12">
      <c r="S19" s="13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9:37" s="7" customFormat="1"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9:37" s="7" customFormat="1"/>
    <row r="22" spans="19:37" s="7" customFormat="1"/>
    <row r="23" spans="19:37" s="7" customFormat="1"/>
    <row r="24" spans="19:37" s="7" customFormat="1"/>
    <row r="25" spans="19:37" s="7" customFormat="1"/>
    <row r="26" spans="19:37" s="7" customFormat="1"/>
    <row r="27" spans="19:37" s="7" customFormat="1"/>
    <row r="28" spans="19:37" s="7" customFormat="1"/>
    <row r="29" spans="19:37" s="7" customFormat="1"/>
    <row r="30" spans="19:37" s="7" customFormat="1"/>
    <row r="31" spans="19:37" s="7" customFormat="1"/>
    <row r="32" spans="19:37" s="7" customFormat="1"/>
    <row r="33" s="7" customFormat="1"/>
    <row r="34" s="7" customFormat="1"/>
    <row r="35" s="7" customFormat="1" ht="15" customHeight="1"/>
    <row r="36" s="7" customFormat="1"/>
    <row r="37" s="7" customFormat="1"/>
    <row r="38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39"/>
  <sheetViews>
    <sheetView showGridLines="0" zoomScale="110" zoomScaleNormal="110" workbookViewId="0">
      <selection activeCell="A4" sqref="A4"/>
    </sheetView>
  </sheetViews>
  <sheetFormatPr baseColWidth="10" defaultColWidth="10.6640625" defaultRowHeight="11.25"/>
  <cols>
    <col min="1" max="1" width="18.1640625" style="7" customWidth="1"/>
    <col min="2" max="33" width="8.5" style="7" customWidth="1"/>
    <col min="34" max="34" width="8.5" style="8" customWidth="1"/>
    <col min="35" max="35" width="8.5" style="9" customWidth="1"/>
    <col min="36" max="36" width="11.83203125" style="7" customWidth="1"/>
    <col min="37" max="38" width="10.6640625" style="7"/>
    <col min="39" max="39" width="19.83203125" style="19" customWidth="1"/>
    <col min="40" max="16384" width="10.6640625" style="19"/>
  </cols>
  <sheetData>
    <row r="1" spans="1:37" s="7" customFormat="1" ht="12.75">
      <c r="A1" s="1" t="s">
        <v>300</v>
      </c>
      <c r="AH1" s="8"/>
      <c r="AI1" s="9"/>
    </row>
    <row r="2" spans="1:37" s="7" customFormat="1" ht="12.75">
      <c r="A2" s="133"/>
      <c r="AH2" s="8"/>
      <c r="AI2" s="9"/>
    </row>
    <row r="3" spans="1:37" s="7" customFormat="1" ht="12.75">
      <c r="A3" s="1" t="s">
        <v>16</v>
      </c>
      <c r="AH3" s="8"/>
      <c r="AI3" s="9"/>
    </row>
    <row r="4" spans="1:37" s="10" customFormat="1"/>
    <row r="5" spans="1:37" s="10" customFormat="1"/>
    <row r="6" spans="1:37" s="10" customFormat="1" ht="12">
      <c r="A6" s="732"/>
      <c r="B6" s="733">
        <v>2018</v>
      </c>
      <c r="C6" s="733">
        <v>2019</v>
      </c>
      <c r="D6" s="733">
        <v>2020</v>
      </c>
      <c r="E6" s="733">
        <v>2021</v>
      </c>
      <c r="F6" s="733">
        <v>2022</v>
      </c>
      <c r="G6" s="733">
        <v>2023</v>
      </c>
      <c r="H6" s="733">
        <v>2024</v>
      </c>
      <c r="I6" s="733">
        <v>2025</v>
      </c>
      <c r="J6" s="733">
        <v>2026</v>
      </c>
      <c r="K6" s="733">
        <v>2027</v>
      </c>
      <c r="L6" s="733">
        <v>2028</v>
      </c>
      <c r="M6" s="733">
        <v>2029</v>
      </c>
      <c r="N6" s="733">
        <v>2030</v>
      </c>
      <c r="O6" s="733">
        <v>2031</v>
      </c>
      <c r="P6" s="733">
        <v>2032</v>
      </c>
      <c r="Q6" s="733">
        <v>2033</v>
      </c>
      <c r="R6" s="733">
        <v>2034</v>
      </c>
      <c r="S6" s="733">
        <v>2035</v>
      </c>
      <c r="T6" s="733">
        <v>2036</v>
      </c>
      <c r="U6" s="733">
        <v>2037</v>
      </c>
      <c r="V6" s="733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7" s="10" customFormat="1" ht="12.75">
      <c r="A7" s="686" t="s">
        <v>471</v>
      </c>
      <c r="B7" s="791">
        <v>275</v>
      </c>
      <c r="C7" s="791">
        <v>412</v>
      </c>
      <c r="D7" s="791">
        <v>412</v>
      </c>
      <c r="E7" s="791">
        <v>412</v>
      </c>
      <c r="F7" s="791">
        <v>412</v>
      </c>
      <c r="G7" s="791">
        <v>412</v>
      </c>
      <c r="H7" s="791">
        <v>412</v>
      </c>
      <c r="I7" s="791">
        <v>412</v>
      </c>
      <c r="J7" s="791">
        <v>412</v>
      </c>
      <c r="K7" s="791">
        <v>412</v>
      </c>
      <c r="L7" s="791">
        <v>412</v>
      </c>
      <c r="M7" s="791">
        <v>412</v>
      </c>
      <c r="N7" s="791">
        <v>412</v>
      </c>
      <c r="O7" s="791">
        <v>412</v>
      </c>
      <c r="P7" s="791">
        <v>412</v>
      </c>
      <c r="Q7" s="791">
        <v>412</v>
      </c>
      <c r="R7" s="791">
        <v>412</v>
      </c>
      <c r="S7" s="791">
        <v>412</v>
      </c>
      <c r="T7" s="791">
        <v>412</v>
      </c>
      <c r="U7" s="791">
        <v>412</v>
      </c>
      <c r="V7" s="791">
        <v>412</v>
      </c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7" s="10" customFormat="1" ht="12.75">
      <c r="A8" s="686" t="s">
        <v>520</v>
      </c>
      <c r="B8" s="791">
        <v>60</v>
      </c>
      <c r="C8" s="791">
        <v>58.716418387251018</v>
      </c>
      <c r="D8" s="791">
        <v>48.455195953605127</v>
      </c>
      <c r="E8" s="791">
        <v>40.60616663012474</v>
      </c>
      <c r="F8" s="791">
        <v>45.168724611104068</v>
      </c>
      <c r="G8" s="791">
        <v>51.677213857537005</v>
      </c>
      <c r="H8" s="791">
        <v>51.092640545105922</v>
      </c>
      <c r="I8" s="791">
        <v>41.698925488733479</v>
      </c>
      <c r="J8" s="791">
        <v>36.350794714416651</v>
      </c>
      <c r="K8" s="791">
        <v>27.943517828364495</v>
      </c>
      <c r="L8" s="791">
        <v>21.378018474687028</v>
      </c>
      <c r="M8" s="791">
        <v>16.499303679452215</v>
      </c>
      <c r="N8" s="791">
        <v>13.514341789438786</v>
      </c>
      <c r="O8" s="791">
        <v>11.060435890056198</v>
      </c>
      <c r="P8" s="791">
        <v>8.3671431661749534</v>
      </c>
      <c r="Q8" s="791">
        <v>7.0573071226776678</v>
      </c>
      <c r="R8" s="791">
        <v>3.9394147844976852</v>
      </c>
      <c r="S8" s="791">
        <v>2.9840461054678467</v>
      </c>
      <c r="T8" s="791">
        <v>0.58548118750471645</v>
      </c>
      <c r="U8" s="791">
        <v>0.44960446268541826</v>
      </c>
      <c r="V8" s="791">
        <v>0</v>
      </c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37" s="10" customFormat="1" ht="12.75">
      <c r="A9" s="686" t="s">
        <v>454</v>
      </c>
      <c r="B9" s="791">
        <v>210.9319289657729</v>
      </c>
      <c r="C9" s="791">
        <v>217.82586750435539</v>
      </c>
      <c r="D9" s="791">
        <v>228.88214233516226</v>
      </c>
      <c r="E9" s="791">
        <v>230.81276522780934</v>
      </c>
      <c r="F9" s="791">
        <v>221.95100208910284</v>
      </c>
      <c r="G9" s="791">
        <v>223.09197024697332</v>
      </c>
      <c r="H9" s="791">
        <v>233.30040511295883</v>
      </c>
      <c r="I9" s="791">
        <v>243.99980208174514</v>
      </c>
      <c r="J9" s="791">
        <v>243.80641023998399</v>
      </c>
      <c r="K9" s="791">
        <v>250.35546007165308</v>
      </c>
      <c r="L9" s="791">
        <v>251.61027036050339</v>
      </c>
      <c r="M9" s="791">
        <v>252.51818961419531</v>
      </c>
      <c r="N9" s="791">
        <v>252.88698313746545</v>
      </c>
      <c r="O9" s="791">
        <v>254.47273461300526</v>
      </c>
      <c r="P9" s="791">
        <v>256.58756797361912</v>
      </c>
      <c r="Q9" s="791">
        <v>256.8266434217569</v>
      </c>
      <c r="R9" s="791">
        <v>259.94866900302401</v>
      </c>
      <c r="S9" s="791">
        <v>255.52495629830244</v>
      </c>
      <c r="T9" s="791">
        <v>258.51730188597793</v>
      </c>
      <c r="U9" s="791">
        <v>257.17324945833155</v>
      </c>
      <c r="V9" s="791">
        <v>259.06223370803571</v>
      </c>
      <c r="W9" s="678"/>
      <c r="X9" s="678"/>
      <c r="Z9"/>
      <c r="AA9"/>
      <c r="AB9"/>
      <c r="AC9"/>
      <c r="AD9"/>
      <c r="AE9"/>
      <c r="AF9"/>
      <c r="AG9"/>
      <c r="AH9"/>
      <c r="AI9"/>
    </row>
    <row r="10" spans="1:37" s="10" customFormat="1" ht="12">
      <c r="A10" s="13"/>
      <c r="B10" s="728"/>
      <c r="C10" s="728"/>
      <c r="D10" s="728"/>
      <c r="E10" s="728"/>
      <c r="F10" s="728"/>
      <c r="G10" s="728"/>
      <c r="H10" s="728"/>
      <c r="I10" s="728"/>
      <c r="J10" s="728"/>
      <c r="K10" s="728"/>
      <c r="L10" s="728"/>
      <c r="M10" s="728"/>
      <c r="N10" s="728"/>
      <c r="O10" s="728"/>
      <c r="P10" s="728"/>
      <c r="Q10" s="728"/>
      <c r="R10" s="728"/>
      <c r="S10" s="728"/>
      <c r="T10" s="728"/>
      <c r="U10" s="728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7" s="10" customFormat="1" ht="12">
      <c r="A11" s="13"/>
      <c r="B11" s="736"/>
      <c r="C11" s="736"/>
      <c r="D11" s="736"/>
      <c r="E11" s="736"/>
      <c r="F11" s="736"/>
      <c r="G11" s="736"/>
      <c r="H11" s="736"/>
      <c r="I11" s="736"/>
      <c r="J11" s="736"/>
      <c r="K11" s="736"/>
      <c r="L11" s="736"/>
      <c r="M11" s="736"/>
      <c r="N11" s="736"/>
      <c r="O11" s="736"/>
      <c r="P11" s="736"/>
      <c r="Q11" s="736"/>
      <c r="R11" s="736"/>
      <c r="S11" s="736"/>
      <c r="T11" s="736"/>
      <c r="U11" s="736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7" s="10" customFormat="1" ht="14.25">
      <c r="B12" s="729" t="s">
        <v>525</v>
      </c>
      <c r="C12" s="729"/>
      <c r="D12" s="729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37" s="10" customFormat="1" ht="12">
      <c r="S13" s="13"/>
      <c r="T13" s="16"/>
      <c r="U13" s="16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 s="17"/>
      <c r="AK13" s="17"/>
    </row>
    <row r="14" spans="1:37" s="7" customFormat="1" ht="14.25">
      <c r="B14" s="18"/>
      <c r="C14" s="18"/>
      <c r="D14" s="18"/>
      <c r="S14" s="13"/>
      <c r="T14" s="16"/>
      <c r="U14" s="16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 s="17"/>
      <c r="AK14" s="17"/>
    </row>
    <row r="15" spans="1:37" s="7" customFormat="1" ht="12">
      <c r="S15" s="13"/>
      <c r="T15" s="16"/>
      <c r="U15" s="16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 s="17"/>
      <c r="AK15" s="17"/>
    </row>
    <row r="16" spans="1:37" s="7" customFormat="1" ht="12">
      <c r="S16" s="13"/>
      <c r="T16" s="16"/>
      <c r="U16" s="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 s="17"/>
      <c r="AK16" s="17"/>
    </row>
    <row r="17" spans="19:37" s="7" customFormat="1" ht="12">
      <c r="S17" s="13"/>
      <c r="T17" s="16"/>
      <c r="U17" s="16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 s="17"/>
      <c r="AK17" s="17"/>
    </row>
    <row r="18" spans="19:37" s="7" customFormat="1" ht="12">
      <c r="S18" s="13"/>
      <c r="T18" s="16"/>
      <c r="U18" s="1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 s="17"/>
      <c r="AK18" s="17"/>
    </row>
    <row r="19" spans="19:37" s="7" customFormat="1" ht="12">
      <c r="S19" s="13"/>
      <c r="T19" s="16"/>
      <c r="U19" s="16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 s="17"/>
      <c r="AK19" s="17"/>
    </row>
    <row r="20" spans="19:37" s="7" customFormat="1" ht="12">
      <c r="S20" s="13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9:37" s="7" customFormat="1"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9:37" s="7" customFormat="1"/>
    <row r="23" spans="19:37" s="7" customFormat="1"/>
    <row r="24" spans="19:37" s="7" customFormat="1"/>
    <row r="25" spans="19:37" s="7" customFormat="1"/>
    <row r="26" spans="19:37" s="7" customFormat="1"/>
    <row r="27" spans="19:37" s="7" customFormat="1"/>
    <row r="28" spans="19:37" s="7" customFormat="1"/>
    <row r="29" spans="19:37" s="7" customFormat="1"/>
    <row r="30" spans="19:37" s="7" customFormat="1"/>
    <row r="31" spans="19:37" s="7" customFormat="1"/>
    <row r="32" spans="19:37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0"/>
  <sheetViews>
    <sheetView showGridLines="0" zoomScale="110" zoomScaleNormal="110" workbookViewId="0">
      <selection activeCell="A4" sqref="A4"/>
    </sheetView>
  </sheetViews>
  <sheetFormatPr baseColWidth="10" defaultColWidth="10.6640625" defaultRowHeight="11.25"/>
  <cols>
    <col min="1" max="1" width="18.1640625" style="7" customWidth="1"/>
    <col min="2" max="33" width="8.5" style="7" customWidth="1"/>
    <col min="34" max="34" width="8.5" style="8" customWidth="1"/>
    <col min="35" max="35" width="8.5" style="9" customWidth="1"/>
    <col min="36" max="36" width="11.83203125" style="7" customWidth="1"/>
    <col min="37" max="38" width="10.6640625" style="7"/>
    <col min="39" max="39" width="19.83203125" style="19" customWidth="1"/>
    <col min="40" max="16384" width="10.6640625" style="19"/>
  </cols>
  <sheetData>
    <row r="1" spans="1:37" s="7" customFormat="1" ht="12.75">
      <c r="A1" s="1" t="s">
        <v>300</v>
      </c>
      <c r="AH1" s="8"/>
      <c r="AI1" s="9"/>
    </row>
    <row r="2" spans="1:37" s="7" customFormat="1" ht="12.75">
      <c r="A2" s="133"/>
      <c r="AH2" s="8"/>
      <c r="AI2" s="9"/>
    </row>
    <row r="3" spans="1:37" s="7" customFormat="1" ht="12.75">
      <c r="A3" s="1" t="s">
        <v>16</v>
      </c>
      <c r="AH3" s="8"/>
      <c r="AI3" s="9"/>
    </row>
    <row r="4" spans="1:37" s="10" customFormat="1"/>
    <row r="5" spans="1:37" s="10" customFormat="1"/>
    <row r="6" spans="1:37" s="10" customFormat="1">
      <c r="A6" s="193"/>
      <c r="B6" s="204">
        <v>2018</v>
      </c>
      <c r="C6" s="204">
        <v>2019</v>
      </c>
      <c r="D6" s="204">
        <v>2020</v>
      </c>
      <c r="E6" s="204">
        <v>2021</v>
      </c>
      <c r="F6" s="204">
        <v>2022</v>
      </c>
      <c r="G6" s="204">
        <v>2023</v>
      </c>
      <c r="H6" s="204">
        <v>2024</v>
      </c>
      <c r="I6" s="204">
        <v>2025</v>
      </c>
      <c r="J6" s="204">
        <v>2026</v>
      </c>
      <c r="K6" s="204">
        <v>2027</v>
      </c>
      <c r="L6" s="204">
        <v>2028</v>
      </c>
      <c r="M6" s="204">
        <v>2029</v>
      </c>
      <c r="N6" s="204">
        <v>2030</v>
      </c>
      <c r="O6" s="204">
        <v>2031</v>
      </c>
      <c r="P6" s="204">
        <v>2032</v>
      </c>
      <c r="Q6" s="204">
        <v>2033</v>
      </c>
      <c r="R6" s="204">
        <v>2034</v>
      </c>
      <c r="S6" s="204">
        <v>2035</v>
      </c>
      <c r="T6" s="204">
        <v>2036</v>
      </c>
      <c r="U6" s="204">
        <v>2037</v>
      </c>
      <c r="V6" s="204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7" s="10" customFormat="1">
      <c r="A7" s="670" t="s">
        <v>471</v>
      </c>
      <c r="B7" s="671">
        <v>152.5</v>
      </c>
      <c r="C7" s="671">
        <v>152.5</v>
      </c>
      <c r="D7" s="671">
        <v>152.5</v>
      </c>
      <c r="E7" s="671">
        <v>152.5</v>
      </c>
      <c r="F7" s="671">
        <v>152.5</v>
      </c>
      <c r="G7" s="671">
        <v>152.5</v>
      </c>
      <c r="H7" s="671">
        <v>152.5</v>
      </c>
      <c r="I7" s="671">
        <v>152.5</v>
      </c>
      <c r="J7" s="671">
        <v>152.5</v>
      </c>
      <c r="K7" s="671">
        <v>152.5</v>
      </c>
      <c r="L7" s="671">
        <v>152.5</v>
      </c>
      <c r="M7" s="671">
        <v>152.5</v>
      </c>
      <c r="N7" s="671">
        <v>228.75</v>
      </c>
      <c r="O7" s="671">
        <v>228.75</v>
      </c>
      <c r="P7" s="671">
        <v>228.75</v>
      </c>
      <c r="Q7" s="671">
        <v>228.75</v>
      </c>
      <c r="R7" s="671">
        <v>228.75</v>
      </c>
      <c r="S7" s="671">
        <v>228.75</v>
      </c>
      <c r="T7" s="671">
        <v>228.75</v>
      </c>
      <c r="U7" s="671">
        <v>228.75</v>
      </c>
      <c r="V7" s="671">
        <v>228.75</v>
      </c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7" s="10" customFormat="1" ht="12.75">
      <c r="A8" s="670" t="s">
        <v>454</v>
      </c>
      <c r="B8" s="671">
        <v>125.45080741668951</v>
      </c>
      <c r="C8" s="671">
        <v>129.05987659305549</v>
      </c>
      <c r="D8" s="671">
        <v>130.53804122761653</v>
      </c>
      <c r="E8" s="671">
        <v>133.33935760343078</v>
      </c>
      <c r="F8" s="671">
        <v>135.70581959380985</v>
      </c>
      <c r="G8" s="671">
        <v>137.78121064959771</v>
      </c>
      <c r="H8" s="671">
        <v>139.88636293021804</v>
      </c>
      <c r="I8" s="671">
        <v>141.1510543479595</v>
      </c>
      <c r="J8" s="671">
        <v>143.73952740751341</v>
      </c>
      <c r="K8" s="671">
        <v>146.11470108533641</v>
      </c>
      <c r="L8" s="671">
        <v>148.27251949322863</v>
      </c>
      <c r="M8" s="671">
        <v>150.13848375263638</v>
      </c>
      <c r="N8" s="671">
        <v>151.81257641375205</v>
      </c>
      <c r="O8" s="671">
        <v>153.39649450780055</v>
      </c>
      <c r="P8" s="671">
        <v>154.82767649750903</v>
      </c>
      <c r="Q8" s="671">
        <v>156.1009040178896</v>
      </c>
      <c r="R8" s="671">
        <v>157.17657515250059</v>
      </c>
      <c r="S8" s="671">
        <v>156.02994861339994</v>
      </c>
      <c r="T8" s="671">
        <v>157.21281623899068</v>
      </c>
      <c r="U8" s="671">
        <v>158.36025014115071</v>
      </c>
      <c r="V8" s="671">
        <v>159.46113186195643</v>
      </c>
      <c r="W8" s="678"/>
      <c r="X8" s="678"/>
      <c r="Y8" s="678"/>
      <c r="Z8"/>
      <c r="AA8"/>
      <c r="AB8"/>
      <c r="AC8"/>
      <c r="AD8"/>
      <c r="AE8"/>
      <c r="AF8"/>
      <c r="AG8"/>
      <c r="AH8"/>
      <c r="AI8"/>
    </row>
    <row r="9" spans="1:37" s="10" customFormat="1" ht="12">
      <c r="A9" s="13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28"/>
      <c r="U9" s="728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7" s="10" customFormat="1" ht="12">
      <c r="A10" s="13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7" s="10" customFormat="1" ht="14.25">
      <c r="B11" s="729" t="s">
        <v>526</v>
      </c>
      <c r="C11" s="729"/>
      <c r="D11" s="729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7" s="10" customFormat="1" ht="12">
      <c r="S12" s="13"/>
      <c r="T12" s="16"/>
      <c r="U12" s="16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 s="17"/>
      <c r="AK12" s="17"/>
    </row>
    <row r="13" spans="1:37" s="7" customFormat="1" ht="14.25">
      <c r="B13" s="18"/>
      <c r="C13" s="18"/>
      <c r="D13" s="18"/>
      <c r="S13" s="13"/>
      <c r="T13" s="16"/>
      <c r="U13" s="16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 s="17"/>
      <c r="AK13" s="17"/>
    </row>
    <row r="14" spans="1:37" s="7" customFormat="1" ht="12">
      <c r="S14" s="13"/>
      <c r="T14" s="16"/>
      <c r="U14" s="16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 s="17"/>
      <c r="AK14" s="17"/>
    </row>
    <row r="15" spans="1:37" s="7" customFormat="1" ht="12">
      <c r="S15" s="13"/>
      <c r="T15" s="16"/>
      <c r="U15" s="16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 s="17"/>
      <c r="AK15" s="17"/>
    </row>
    <row r="16" spans="1:37" s="7" customFormat="1" ht="12">
      <c r="S16" s="13"/>
      <c r="T16" s="16"/>
      <c r="U16" s="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 s="17"/>
      <c r="AK16" s="17"/>
    </row>
    <row r="17" spans="19:37" s="7" customFormat="1" ht="12">
      <c r="S17" s="13"/>
      <c r="T17" s="16"/>
      <c r="U17" s="16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 s="17"/>
      <c r="AK17" s="17"/>
    </row>
    <row r="18" spans="19:37" s="7" customFormat="1" ht="12">
      <c r="S18" s="13"/>
      <c r="T18" s="16"/>
      <c r="U18" s="1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 s="17"/>
      <c r="AK18" s="17"/>
    </row>
    <row r="19" spans="19:37" s="7" customFormat="1" ht="12">
      <c r="S19" s="13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9:37" s="7" customFormat="1"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9:37" s="7" customFormat="1"/>
    <row r="22" spans="19:37" s="7" customFormat="1"/>
    <row r="23" spans="19:37" s="7" customFormat="1"/>
    <row r="24" spans="19:37" s="7" customFormat="1"/>
    <row r="25" spans="19:37" s="7" customFormat="1"/>
    <row r="26" spans="19:37" s="7" customFormat="1"/>
    <row r="27" spans="19:37" s="7" customFormat="1"/>
    <row r="28" spans="19:37" s="7" customFormat="1"/>
    <row r="29" spans="19:37" s="7" customFormat="1"/>
    <row r="30" spans="19:37" s="7" customFormat="1"/>
    <row r="31" spans="19:37" s="7" customFormat="1"/>
    <row r="32" spans="19:37" s="7" customFormat="1"/>
    <row r="33" spans="2:22" s="7" customFormat="1"/>
    <row r="34" spans="2:22" s="7" customFormat="1"/>
    <row r="35" spans="2:22" s="7" customFormat="1"/>
    <row r="36" spans="2:22" s="7" customFormat="1"/>
    <row r="37" spans="2:22" s="7" customFormat="1">
      <c r="B37" s="738"/>
      <c r="C37" s="738"/>
      <c r="D37" s="738"/>
      <c r="E37" s="738"/>
      <c r="F37" s="738"/>
      <c r="G37" s="738"/>
      <c r="H37" s="738"/>
      <c r="I37" s="738"/>
      <c r="J37" s="738"/>
      <c r="K37" s="738"/>
      <c r="L37" s="738"/>
      <c r="M37" s="738"/>
      <c r="N37" s="738"/>
      <c r="O37" s="738"/>
      <c r="P37" s="738"/>
      <c r="Q37" s="738"/>
      <c r="R37" s="738"/>
      <c r="S37" s="738"/>
      <c r="T37" s="738"/>
      <c r="U37" s="738"/>
      <c r="V37" s="738"/>
    </row>
    <row r="38" spans="2:22" s="7" customFormat="1">
      <c r="B38" s="739"/>
      <c r="C38" s="739"/>
      <c r="D38" s="739"/>
      <c r="E38" s="739"/>
      <c r="F38" s="739"/>
      <c r="G38" s="739"/>
      <c r="H38" s="739"/>
      <c r="I38" s="739"/>
      <c r="J38" s="739"/>
      <c r="K38" s="739"/>
      <c r="L38" s="739"/>
      <c r="M38" s="739"/>
      <c r="N38" s="739"/>
      <c r="O38" s="739"/>
      <c r="P38" s="739"/>
      <c r="Q38" s="739"/>
      <c r="R38" s="739"/>
      <c r="S38" s="739"/>
      <c r="T38" s="739"/>
      <c r="U38" s="739"/>
      <c r="V38" s="739"/>
    </row>
    <row r="39" spans="2:22" s="7" customFormat="1"/>
    <row r="40" spans="2:22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0"/>
  <sheetViews>
    <sheetView showGridLines="0" zoomScale="110" zoomScaleNormal="110" workbookViewId="0">
      <selection activeCell="A4" sqref="A4"/>
    </sheetView>
  </sheetViews>
  <sheetFormatPr baseColWidth="10" defaultColWidth="10.6640625" defaultRowHeight="11.25"/>
  <cols>
    <col min="1" max="1" width="18.1640625" style="7" customWidth="1"/>
    <col min="2" max="33" width="8.5" style="7" customWidth="1"/>
    <col min="34" max="34" width="8.5" style="8" customWidth="1"/>
    <col min="35" max="35" width="8.5" style="9" customWidth="1"/>
    <col min="36" max="36" width="11.83203125" style="7" customWidth="1"/>
    <col min="37" max="38" width="10.6640625" style="7"/>
    <col min="39" max="39" width="19.83203125" style="19" customWidth="1"/>
    <col min="40" max="16384" width="10.6640625" style="19"/>
  </cols>
  <sheetData>
    <row r="1" spans="1:37" s="7" customFormat="1" ht="12.75">
      <c r="A1" s="1" t="s">
        <v>300</v>
      </c>
      <c r="AH1" s="8"/>
      <c r="AI1" s="9"/>
    </row>
    <row r="2" spans="1:37" s="7" customFormat="1" ht="12.75">
      <c r="A2" s="133"/>
      <c r="AH2" s="8"/>
      <c r="AI2" s="9"/>
    </row>
    <row r="3" spans="1:37" s="7" customFormat="1" ht="12.75">
      <c r="A3" s="1" t="s">
        <v>16</v>
      </c>
      <c r="AH3" s="8"/>
      <c r="AI3" s="9"/>
    </row>
    <row r="4" spans="1:37" s="10" customFormat="1"/>
    <row r="5" spans="1:37" s="10" customFormat="1"/>
    <row r="6" spans="1:37" s="10" customFormat="1">
      <c r="A6" s="193"/>
      <c r="B6" s="204">
        <v>2018</v>
      </c>
      <c r="C6" s="204">
        <v>2019</v>
      </c>
      <c r="D6" s="204">
        <v>2020</v>
      </c>
      <c r="E6" s="204">
        <v>2021</v>
      </c>
      <c r="F6" s="204">
        <v>2022</v>
      </c>
      <c r="G6" s="204">
        <v>2023</v>
      </c>
      <c r="H6" s="204">
        <v>2024</v>
      </c>
      <c r="I6" s="204">
        <v>2025</v>
      </c>
      <c r="J6" s="204">
        <v>2026</v>
      </c>
      <c r="K6" s="204">
        <v>2027</v>
      </c>
      <c r="L6" s="204">
        <v>2028</v>
      </c>
      <c r="M6" s="204">
        <v>2029</v>
      </c>
      <c r="N6" s="204">
        <v>2030</v>
      </c>
      <c r="O6" s="204">
        <v>2031</v>
      </c>
      <c r="P6" s="204">
        <v>2032</v>
      </c>
      <c r="Q6" s="204">
        <v>2033</v>
      </c>
      <c r="R6" s="204">
        <v>2034</v>
      </c>
      <c r="S6" s="204">
        <v>2035</v>
      </c>
      <c r="T6" s="204">
        <v>2036</v>
      </c>
      <c r="U6" s="204">
        <v>2037</v>
      </c>
      <c r="V6" s="204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7" s="10" customFormat="1">
      <c r="A7" s="670" t="s">
        <v>471</v>
      </c>
      <c r="B7" s="671">
        <v>63</v>
      </c>
      <c r="C7" s="671">
        <v>63</v>
      </c>
      <c r="D7" s="671">
        <v>94.5</v>
      </c>
      <c r="E7" s="671">
        <v>94.5</v>
      </c>
      <c r="F7" s="671">
        <v>94.5</v>
      </c>
      <c r="G7" s="671">
        <v>94.5</v>
      </c>
      <c r="H7" s="671">
        <v>94.5</v>
      </c>
      <c r="I7" s="671">
        <v>94.5</v>
      </c>
      <c r="J7" s="671">
        <v>94.5</v>
      </c>
      <c r="K7" s="671">
        <v>94.5</v>
      </c>
      <c r="L7" s="671">
        <v>94.5</v>
      </c>
      <c r="M7" s="671">
        <v>94.5</v>
      </c>
      <c r="N7" s="671">
        <v>94.5</v>
      </c>
      <c r="O7" s="671">
        <v>94.5</v>
      </c>
      <c r="P7" s="671">
        <v>94.5</v>
      </c>
      <c r="Q7" s="671">
        <v>94.5</v>
      </c>
      <c r="R7" s="671">
        <v>94.5</v>
      </c>
      <c r="S7" s="671">
        <v>94.5</v>
      </c>
      <c r="T7" s="671">
        <v>94.5</v>
      </c>
      <c r="U7" s="671">
        <v>94.5</v>
      </c>
      <c r="V7" s="671">
        <v>94.5</v>
      </c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7" s="10" customFormat="1" ht="12.75">
      <c r="A8" s="670" t="s">
        <v>454</v>
      </c>
      <c r="B8" s="671">
        <v>60.25017159867901</v>
      </c>
      <c r="C8" s="671">
        <v>61.701640035774517</v>
      </c>
      <c r="D8" s="671">
        <v>62.320345317648304</v>
      </c>
      <c r="E8" s="671">
        <v>63.434773847221386</v>
      </c>
      <c r="F8" s="671">
        <v>64.283365013851167</v>
      </c>
      <c r="G8" s="671">
        <v>65.007333491849622</v>
      </c>
      <c r="H8" s="671">
        <v>65.73675080203256</v>
      </c>
      <c r="I8" s="671">
        <v>66.190731717183297</v>
      </c>
      <c r="J8" s="671">
        <v>67.116925124609921</v>
      </c>
      <c r="K8" s="671">
        <v>67.943893644867813</v>
      </c>
      <c r="L8" s="671">
        <v>68.649672603747959</v>
      </c>
      <c r="M8" s="671">
        <v>69.208359701496164</v>
      </c>
      <c r="N8" s="671">
        <v>69.667094921046058</v>
      </c>
      <c r="O8" s="671">
        <v>70.084272761415576</v>
      </c>
      <c r="P8" s="671">
        <v>70.432936298249928</v>
      </c>
      <c r="Q8" s="671">
        <v>70.706558899417587</v>
      </c>
      <c r="R8" s="671">
        <v>70.893701448276303</v>
      </c>
      <c r="S8" s="671">
        <v>70.08128659237822</v>
      </c>
      <c r="T8" s="671">
        <v>70.353117476389116</v>
      </c>
      <c r="U8" s="671">
        <v>70.613589692801327</v>
      </c>
      <c r="V8" s="671">
        <v>70.857157403818093</v>
      </c>
      <c r="W8" s="678"/>
      <c r="X8" s="678"/>
      <c r="Y8" s="678"/>
      <c r="Z8"/>
      <c r="AA8"/>
      <c r="AB8"/>
      <c r="AC8"/>
      <c r="AD8"/>
      <c r="AE8"/>
      <c r="AF8"/>
      <c r="AG8"/>
      <c r="AH8"/>
      <c r="AI8"/>
    </row>
    <row r="9" spans="1:37" s="10" customFormat="1" ht="12">
      <c r="A9" s="13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28"/>
      <c r="U9" s="728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7" s="10" customFormat="1" ht="12">
      <c r="A10" s="13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7" s="10" customFormat="1" ht="14.25">
      <c r="B11" s="729" t="s">
        <v>527</v>
      </c>
      <c r="C11" s="729"/>
      <c r="D11" s="729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7" s="10" customFormat="1" ht="12">
      <c r="S12" s="13"/>
      <c r="T12" s="16"/>
      <c r="U12" s="16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 s="17"/>
      <c r="AK12" s="17"/>
    </row>
    <row r="13" spans="1:37" s="7" customFormat="1" ht="14.25">
      <c r="B13" s="18"/>
      <c r="C13" s="18"/>
      <c r="D13" s="18"/>
      <c r="S13" s="13"/>
      <c r="T13" s="16"/>
      <c r="U13" s="16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 s="17"/>
      <c r="AK13" s="17"/>
    </row>
    <row r="14" spans="1:37" s="7" customFormat="1" ht="12">
      <c r="S14" s="13"/>
      <c r="T14" s="16"/>
      <c r="U14" s="16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 s="17"/>
      <c r="AK14" s="17"/>
    </row>
    <row r="15" spans="1:37" s="7" customFormat="1" ht="12">
      <c r="S15" s="13"/>
      <c r="T15" s="16"/>
      <c r="U15" s="16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 s="17"/>
      <c r="AK15" s="17"/>
    </row>
    <row r="16" spans="1:37" s="7" customFormat="1" ht="12">
      <c r="S16" s="13"/>
      <c r="T16" s="16"/>
      <c r="U16" s="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 s="17"/>
      <c r="AK16" s="17"/>
    </row>
    <row r="17" spans="19:37" s="7" customFormat="1" ht="12">
      <c r="S17" s="13"/>
      <c r="T17" s="16"/>
      <c r="U17" s="16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 s="17"/>
      <c r="AK17" s="17"/>
    </row>
    <row r="18" spans="19:37" s="7" customFormat="1" ht="12">
      <c r="S18" s="13"/>
      <c r="T18" s="16"/>
      <c r="U18" s="1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 s="17"/>
      <c r="AK18" s="17"/>
    </row>
    <row r="19" spans="19:37" s="7" customFormat="1" ht="12">
      <c r="S19" s="13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9:37" s="7" customFormat="1"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9:37" s="7" customFormat="1"/>
    <row r="22" spans="19:37" s="7" customFormat="1"/>
    <row r="23" spans="19:37" s="7" customFormat="1"/>
    <row r="24" spans="19:37" s="7" customFormat="1"/>
    <row r="25" spans="19:37" s="7" customFormat="1"/>
    <row r="26" spans="19:37" s="7" customFormat="1"/>
    <row r="27" spans="19:37" s="7" customFormat="1"/>
    <row r="28" spans="19:37" s="7" customFormat="1"/>
    <row r="29" spans="19:37" s="7" customFormat="1"/>
    <row r="30" spans="19:37" s="7" customFormat="1"/>
    <row r="31" spans="19:37" s="7" customFormat="1"/>
    <row r="32" spans="19:37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0"/>
  <sheetViews>
    <sheetView showGridLines="0" zoomScale="115" zoomScaleNormal="115" workbookViewId="0">
      <selection activeCell="A4" sqref="A4"/>
    </sheetView>
  </sheetViews>
  <sheetFormatPr baseColWidth="10" defaultColWidth="10.6640625" defaultRowHeight="11.25"/>
  <cols>
    <col min="1" max="1" width="18.1640625" style="7" customWidth="1"/>
    <col min="2" max="33" width="8.5" style="7" customWidth="1"/>
    <col min="34" max="34" width="8.5" style="8" customWidth="1"/>
    <col min="35" max="35" width="8.5" style="9" customWidth="1"/>
    <col min="36" max="36" width="11.83203125" style="7" customWidth="1"/>
    <col min="37" max="38" width="10.6640625" style="7"/>
    <col min="39" max="39" width="19.83203125" style="19" customWidth="1"/>
    <col min="40" max="16384" width="10.6640625" style="19"/>
  </cols>
  <sheetData>
    <row r="1" spans="1:37" s="7" customFormat="1" ht="12.75">
      <c r="A1" s="1" t="s">
        <v>300</v>
      </c>
      <c r="AH1" s="8"/>
      <c r="AI1" s="9"/>
    </row>
    <row r="2" spans="1:37" s="7" customFormat="1" ht="12.75">
      <c r="A2" s="133"/>
      <c r="AH2" s="8"/>
      <c r="AI2" s="9"/>
    </row>
    <row r="3" spans="1:37" s="7" customFormat="1" ht="12.75">
      <c r="A3" s="1" t="s">
        <v>16</v>
      </c>
      <c r="AH3" s="8"/>
      <c r="AI3" s="9"/>
    </row>
    <row r="4" spans="1:37" s="10" customFormat="1"/>
    <row r="5" spans="1:37" s="10" customFormat="1"/>
    <row r="6" spans="1:37" s="10" customFormat="1" ht="12">
      <c r="A6" s="732"/>
      <c r="B6" s="733">
        <v>2018</v>
      </c>
      <c r="C6" s="733">
        <v>2019</v>
      </c>
      <c r="D6" s="733">
        <v>2020</v>
      </c>
      <c r="E6" s="733">
        <v>2021</v>
      </c>
      <c r="F6" s="733">
        <v>2022</v>
      </c>
      <c r="G6" s="733">
        <v>2023</v>
      </c>
      <c r="H6" s="733">
        <v>2024</v>
      </c>
      <c r="I6" s="733">
        <v>2025</v>
      </c>
      <c r="J6" s="733">
        <v>2026</v>
      </c>
      <c r="K6" s="733">
        <v>2027</v>
      </c>
      <c r="L6" s="733">
        <v>2028</v>
      </c>
      <c r="M6" s="733">
        <v>2029</v>
      </c>
      <c r="N6" s="733">
        <v>2030</v>
      </c>
      <c r="O6" s="733">
        <v>2031</v>
      </c>
      <c r="P6" s="733">
        <v>2032</v>
      </c>
      <c r="Q6" s="733">
        <v>2033</v>
      </c>
      <c r="R6" s="733">
        <v>2034</v>
      </c>
      <c r="S6" s="733">
        <v>2035</v>
      </c>
      <c r="T6" s="733">
        <v>2036</v>
      </c>
      <c r="U6" s="733">
        <v>2037</v>
      </c>
      <c r="V6" s="733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7" s="10" customFormat="1" ht="12">
      <c r="A7" s="686" t="s">
        <v>471</v>
      </c>
      <c r="B7" s="736">
        <v>45</v>
      </c>
      <c r="C7" s="736">
        <v>45</v>
      </c>
      <c r="D7" s="736">
        <v>45</v>
      </c>
      <c r="E7" s="736">
        <v>45</v>
      </c>
      <c r="F7" s="736">
        <v>45</v>
      </c>
      <c r="G7" s="736">
        <v>45</v>
      </c>
      <c r="H7" s="736">
        <v>45</v>
      </c>
      <c r="I7" s="736">
        <v>45</v>
      </c>
      <c r="J7" s="736">
        <v>45</v>
      </c>
      <c r="K7" s="736">
        <v>45</v>
      </c>
      <c r="L7" s="736">
        <v>45</v>
      </c>
      <c r="M7" s="736">
        <v>45</v>
      </c>
      <c r="N7" s="736">
        <v>45</v>
      </c>
      <c r="O7" s="736">
        <v>45</v>
      </c>
      <c r="P7" s="736">
        <v>45</v>
      </c>
      <c r="Q7" s="736">
        <v>45</v>
      </c>
      <c r="R7" s="736">
        <v>45</v>
      </c>
      <c r="S7" s="736">
        <v>45</v>
      </c>
      <c r="T7" s="736">
        <v>45</v>
      </c>
      <c r="U7" s="736">
        <v>45</v>
      </c>
      <c r="V7" s="736">
        <v>45</v>
      </c>
      <c r="W7" s="736"/>
      <c r="X7"/>
      <c r="Y7"/>
      <c r="Z7"/>
      <c r="AA7"/>
      <c r="AB7"/>
      <c r="AC7"/>
      <c r="AD7"/>
      <c r="AE7"/>
      <c r="AF7"/>
      <c r="AG7"/>
      <c r="AH7"/>
      <c r="AI7"/>
    </row>
    <row r="8" spans="1:37" s="10" customFormat="1" ht="12.75">
      <c r="A8" s="686" t="s">
        <v>454</v>
      </c>
      <c r="B8" s="736">
        <v>30.981623084805506</v>
      </c>
      <c r="C8" s="736">
        <v>31.738255175809218</v>
      </c>
      <c r="D8" s="736">
        <v>32.086579769223569</v>
      </c>
      <c r="E8" s="736">
        <v>32.670124641644151</v>
      </c>
      <c r="F8" s="736">
        <v>33.124852118367563</v>
      </c>
      <c r="G8" s="736">
        <v>33.515231039131962</v>
      </c>
      <c r="H8" s="736">
        <v>33.907474999051601</v>
      </c>
      <c r="I8" s="736">
        <v>34.149447699696893</v>
      </c>
      <c r="J8" s="736">
        <v>34.641146584607888</v>
      </c>
      <c r="K8" s="736">
        <v>35.08034257099262</v>
      </c>
      <c r="L8" s="736">
        <v>35.457778070370921</v>
      </c>
      <c r="M8" s="736">
        <v>35.760045820908957</v>
      </c>
      <c r="N8" s="736">
        <v>36.011664729207212</v>
      </c>
      <c r="O8" s="736">
        <v>36.242581123829893</v>
      </c>
      <c r="P8" s="736">
        <v>36.439211019369438</v>
      </c>
      <c r="Q8" s="736">
        <v>36.599338014506927</v>
      </c>
      <c r="R8" s="736">
        <v>36.716152096167768</v>
      </c>
      <c r="S8" s="736">
        <v>36.325497747584372</v>
      </c>
      <c r="T8" s="736">
        <v>36.484613310603422</v>
      </c>
      <c r="U8" s="736">
        <v>36.638763707780839</v>
      </c>
      <c r="V8" s="736">
        <v>36.784682292623472</v>
      </c>
      <c r="W8" s="736"/>
      <c r="X8" s="678"/>
      <c r="Y8" s="678"/>
      <c r="Z8"/>
      <c r="AA8"/>
      <c r="AB8"/>
      <c r="AC8"/>
      <c r="AD8"/>
      <c r="AE8"/>
      <c r="AF8"/>
      <c r="AG8"/>
      <c r="AH8"/>
      <c r="AI8"/>
    </row>
    <row r="9" spans="1:37" s="10" customFormat="1" ht="12">
      <c r="A9" s="13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28"/>
      <c r="U9" s="728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7" s="10" customFormat="1" ht="12">
      <c r="A10" s="13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7" s="10" customFormat="1" ht="14.25">
      <c r="B11" s="729" t="s">
        <v>528</v>
      </c>
      <c r="C11" s="729"/>
      <c r="D11" s="729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7" s="10" customFormat="1" ht="12">
      <c r="S12" s="13"/>
      <c r="T12" s="16"/>
      <c r="U12" s="16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 s="17"/>
      <c r="AK12" s="17"/>
    </row>
    <row r="13" spans="1:37" s="7" customFormat="1" ht="14.25">
      <c r="B13" s="18"/>
      <c r="C13" s="18"/>
      <c r="D13" s="18"/>
      <c r="S13" s="13"/>
      <c r="T13" s="16"/>
      <c r="U13" s="16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 s="17"/>
      <c r="AK13" s="17"/>
    </row>
    <row r="14" spans="1:37" s="7" customFormat="1" ht="12">
      <c r="S14" s="13"/>
      <c r="T14" s="16"/>
      <c r="U14" s="16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 s="17"/>
      <c r="AK14" s="17"/>
    </row>
    <row r="15" spans="1:37" s="7" customFormat="1" ht="12">
      <c r="S15" s="13"/>
      <c r="T15" s="16"/>
      <c r="U15" s="16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 s="17"/>
      <c r="AK15" s="17"/>
    </row>
    <row r="16" spans="1:37" s="7" customFormat="1" ht="12">
      <c r="S16" s="13"/>
      <c r="T16" s="16"/>
      <c r="U16" s="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 s="17"/>
      <c r="AK16" s="17"/>
    </row>
    <row r="17" spans="19:37" s="7" customFormat="1" ht="12">
      <c r="S17" s="13"/>
      <c r="T17" s="16"/>
      <c r="U17" s="16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 s="17"/>
      <c r="AK17" s="17"/>
    </row>
    <row r="18" spans="19:37" s="7" customFormat="1" ht="12">
      <c r="S18" s="13"/>
      <c r="T18" s="16"/>
      <c r="U18" s="1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 s="17"/>
      <c r="AK18" s="17"/>
    </row>
    <row r="19" spans="19:37" s="7" customFormat="1" ht="12">
      <c r="S19" s="13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9:37" s="7" customFormat="1"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9:37" s="7" customFormat="1"/>
    <row r="22" spans="19:37" s="7" customFormat="1"/>
    <row r="23" spans="19:37" s="7" customFormat="1"/>
    <row r="24" spans="19:37" s="7" customFormat="1"/>
    <row r="25" spans="19:37" s="7" customFormat="1"/>
    <row r="26" spans="19:37" s="7" customFormat="1"/>
    <row r="27" spans="19:37" s="7" customFormat="1"/>
    <row r="28" spans="19:37" s="7" customFormat="1"/>
    <row r="29" spans="19:37" s="7" customFormat="1"/>
    <row r="30" spans="19:37" s="7" customFormat="1"/>
    <row r="31" spans="19:37" s="7" customFormat="1"/>
    <row r="32" spans="19:37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0"/>
  <sheetViews>
    <sheetView showGridLines="0" zoomScale="110" zoomScaleNormal="110" workbookViewId="0">
      <selection activeCell="A2" sqref="A2"/>
    </sheetView>
  </sheetViews>
  <sheetFormatPr baseColWidth="10" defaultColWidth="10.6640625" defaultRowHeight="11.25"/>
  <cols>
    <col min="1" max="1" width="18.1640625" style="7" customWidth="1"/>
    <col min="2" max="33" width="8.5" style="7" customWidth="1"/>
    <col min="34" max="34" width="8.5" style="8" customWidth="1"/>
    <col min="35" max="35" width="8.5" style="9" customWidth="1"/>
    <col min="36" max="36" width="11.83203125" style="7" customWidth="1"/>
    <col min="37" max="38" width="10.6640625" style="7"/>
    <col min="39" max="39" width="19.83203125" style="19" customWidth="1"/>
    <col min="40" max="16384" width="10.6640625" style="19"/>
  </cols>
  <sheetData>
    <row r="1" spans="1:37" s="7" customFormat="1" ht="12.75">
      <c r="A1" s="1" t="s">
        <v>300</v>
      </c>
      <c r="AH1" s="8"/>
      <c r="AI1" s="9"/>
    </row>
    <row r="2" spans="1:37" s="7" customFormat="1" ht="12.75">
      <c r="A2" s="133"/>
      <c r="AH2" s="8"/>
      <c r="AI2" s="9"/>
    </row>
    <row r="3" spans="1:37" s="7" customFormat="1" ht="12.75">
      <c r="A3" s="1" t="s">
        <v>16</v>
      </c>
      <c r="AH3" s="8"/>
      <c r="AI3" s="9"/>
    </row>
    <row r="4" spans="1:37" s="10" customFormat="1"/>
    <row r="5" spans="1:37" s="10" customFormat="1"/>
    <row r="6" spans="1:37" s="10" customFormat="1">
      <c r="A6" s="193"/>
      <c r="B6" s="204">
        <v>2018</v>
      </c>
      <c r="C6" s="204">
        <v>2019</v>
      </c>
      <c r="D6" s="204">
        <v>2020</v>
      </c>
      <c r="E6" s="204">
        <v>2021</v>
      </c>
      <c r="F6" s="204">
        <v>2022</v>
      </c>
      <c r="G6" s="204">
        <v>2023</v>
      </c>
      <c r="H6" s="204">
        <v>2024</v>
      </c>
      <c r="I6" s="204">
        <v>2025</v>
      </c>
      <c r="J6" s="204">
        <v>2026</v>
      </c>
      <c r="K6" s="204">
        <v>2027</v>
      </c>
      <c r="L6" s="204">
        <v>2028</v>
      </c>
      <c r="M6" s="204">
        <v>2029</v>
      </c>
      <c r="N6" s="204">
        <v>2030</v>
      </c>
      <c r="O6" s="204">
        <v>2031</v>
      </c>
      <c r="P6" s="204">
        <v>2032</v>
      </c>
      <c r="Q6" s="204">
        <v>2033</v>
      </c>
      <c r="R6" s="204">
        <v>2034</v>
      </c>
      <c r="S6" s="204">
        <v>2035</v>
      </c>
      <c r="T6" s="204">
        <v>2036</v>
      </c>
      <c r="U6" s="204">
        <v>2037</v>
      </c>
      <c r="V6" s="204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7" s="10" customFormat="1">
      <c r="A7" s="670" t="s">
        <v>471</v>
      </c>
      <c r="B7" s="671">
        <v>18.309999999999999</v>
      </c>
      <c r="C7" s="671">
        <v>27.465</v>
      </c>
      <c r="D7" s="671">
        <v>27.465</v>
      </c>
      <c r="E7" s="671">
        <v>27.465</v>
      </c>
      <c r="F7" s="671">
        <v>27.465</v>
      </c>
      <c r="G7" s="671">
        <v>27.465</v>
      </c>
      <c r="H7" s="671">
        <v>27.465</v>
      </c>
      <c r="I7" s="671">
        <v>27.465</v>
      </c>
      <c r="J7" s="671">
        <v>27.465</v>
      </c>
      <c r="K7" s="671">
        <v>27.465</v>
      </c>
      <c r="L7" s="671">
        <v>27.465</v>
      </c>
      <c r="M7" s="671">
        <v>27.465</v>
      </c>
      <c r="N7" s="671">
        <v>27.465</v>
      </c>
      <c r="O7" s="671">
        <v>27.465</v>
      </c>
      <c r="P7" s="671">
        <v>27.465</v>
      </c>
      <c r="Q7" s="671">
        <v>27.465</v>
      </c>
      <c r="R7" s="671">
        <v>27.465</v>
      </c>
      <c r="S7" s="671">
        <v>27.465</v>
      </c>
      <c r="T7" s="671">
        <v>27.465</v>
      </c>
      <c r="U7" s="671">
        <v>27.465</v>
      </c>
      <c r="V7" s="671">
        <v>27.465</v>
      </c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7" s="10" customFormat="1" ht="12.75">
      <c r="A8" s="670" t="s">
        <v>454</v>
      </c>
      <c r="B8" s="671">
        <v>23.17928393429753</v>
      </c>
      <c r="C8" s="671">
        <v>23.732246725745775</v>
      </c>
      <c r="D8" s="671">
        <v>23.974780615233758</v>
      </c>
      <c r="E8" s="671">
        <v>24.400703386805755</v>
      </c>
      <c r="F8" s="671">
        <v>24.728001209990715</v>
      </c>
      <c r="G8" s="671">
        <v>25.007911786513208</v>
      </c>
      <c r="H8" s="671">
        <v>25.288746075582957</v>
      </c>
      <c r="I8" s="671">
        <v>25.462801271444373</v>
      </c>
      <c r="J8" s="671">
        <v>25.816100512471575</v>
      </c>
      <c r="K8" s="671">
        <v>26.130089628351765</v>
      </c>
      <c r="L8" s="671">
        <v>26.397187418955745</v>
      </c>
      <c r="M8" s="671">
        <v>26.607658671415308</v>
      </c>
      <c r="N8" s="671">
        <v>26.780003718479996</v>
      </c>
      <c r="O8" s="671">
        <v>26.936907807786355</v>
      </c>
      <c r="P8" s="671">
        <v>27.068561099003858</v>
      </c>
      <c r="Q8" s="671">
        <v>27.173086415355488</v>
      </c>
      <c r="R8" s="671">
        <v>27.245825532316097</v>
      </c>
      <c r="S8" s="671">
        <v>26.942830192459894</v>
      </c>
      <c r="T8" s="671">
        <v>27.048757763871372</v>
      </c>
      <c r="U8" s="671">
        <v>27.151225979330544</v>
      </c>
      <c r="V8" s="671">
        <v>27.247899799582594</v>
      </c>
      <c r="W8" s="678"/>
      <c r="X8" s="678"/>
      <c r="Y8" s="678"/>
      <c r="Z8"/>
      <c r="AA8"/>
      <c r="AB8"/>
      <c r="AC8"/>
      <c r="AD8"/>
      <c r="AE8"/>
      <c r="AF8"/>
      <c r="AG8"/>
      <c r="AH8"/>
      <c r="AI8"/>
    </row>
    <row r="9" spans="1:37" s="10" customFormat="1" ht="12">
      <c r="A9" s="13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28"/>
      <c r="U9" s="728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7" s="10" customFormat="1" ht="12">
      <c r="A10" s="13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7" s="10" customFormat="1" ht="14.25">
      <c r="B11" s="729" t="s">
        <v>529</v>
      </c>
      <c r="C11" s="729"/>
      <c r="D11" s="729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7" s="10" customFormat="1" ht="12">
      <c r="S12" s="13"/>
      <c r="T12" s="16"/>
      <c r="U12" s="16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 s="17"/>
      <c r="AK12" s="17"/>
    </row>
    <row r="13" spans="1:37" s="7" customFormat="1" ht="14.25">
      <c r="B13" s="18"/>
      <c r="C13" s="18"/>
      <c r="D13" s="18"/>
      <c r="S13" s="13"/>
      <c r="T13" s="16"/>
      <c r="U13" s="16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 s="17"/>
      <c r="AK13" s="17"/>
    </row>
    <row r="14" spans="1:37" s="7" customFormat="1" ht="12">
      <c r="S14" s="13"/>
      <c r="T14" s="16"/>
      <c r="U14" s="16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 s="17"/>
      <c r="AK14" s="17"/>
    </row>
    <row r="15" spans="1:37" s="7" customFormat="1" ht="12">
      <c r="S15" s="13"/>
      <c r="T15" s="16"/>
      <c r="U15" s="16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 s="17"/>
      <c r="AK15" s="17"/>
    </row>
    <row r="16" spans="1:37" s="7" customFormat="1" ht="12">
      <c r="S16" s="13"/>
      <c r="T16" s="16"/>
      <c r="U16" s="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 s="17"/>
      <c r="AK16" s="17"/>
    </row>
    <row r="17" spans="19:37" s="7" customFormat="1" ht="12">
      <c r="S17" s="13"/>
      <c r="T17" s="16"/>
      <c r="U17" s="16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 s="17"/>
      <c r="AK17" s="17"/>
    </row>
    <row r="18" spans="19:37" s="7" customFormat="1" ht="12">
      <c r="S18" s="13"/>
      <c r="T18" s="16"/>
      <c r="U18" s="1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 s="17"/>
      <c r="AK18" s="17"/>
    </row>
    <row r="19" spans="19:37" s="7" customFormat="1" ht="12">
      <c r="S19" s="13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9:37" s="7" customFormat="1"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9:37" s="7" customFormat="1"/>
    <row r="22" spans="19:37" s="7" customFormat="1"/>
    <row r="23" spans="19:37" s="7" customFormat="1"/>
    <row r="24" spans="19:37" s="7" customFormat="1"/>
    <row r="25" spans="19:37" s="7" customFormat="1"/>
    <row r="26" spans="19:37" s="7" customFormat="1"/>
    <row r="27" spans="19:37" s="7" customFormat="1"/>
    <row r="28" spans="19:37" s="7" customFormat="1"/>
    <row r="29" spans="19:37" s="7" customFormat="1"/>
    <row r="30" spans="19:37" s="7" customFormat="1"/>
    <row r="31" spans="19:37" s="7" customFormat="1"/>
    <row r="32" spans="19:37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0"/>
  <sheetViews>
    <sheetView showGridLines="0" zoomScale="110" zoomScaleNormal="110" workbookViewId="0">
      <selection activeCell="A4" sqref="A4"/>
    </sheetView>
  </sheetViews>
  <sheetFormatPr baseColWidth="10" defaultColWidth="10.6640625" defaultRowHeight="11.25"/>
  <cols>
    <col min="1" max="1" width="18.1640625" style="7" customWidth="1"/>
    <col min="2" max="33" width="8.5" style="7" customWidth="1"/>
    <col min="34" max="34" width="8.5" style="8" customWidth="1"/>
    <col min="35" max="35" width="8.5" style="9" customWidth="1"/>
    <col min="36" max="36" width="11.83203125" style="7" customWidth="1"/>
    <col min="37" max="38" width="10.6640625" style="7"/>
    <col min="39" max="39" width="19.83203125" style="19" customWidth="1"/>
    <col min="40" max="16384" width="10.6640625" style="19"/>
  </cols>
  <sheetData>
    <row r="1" spans="1:37" s="7" customFormat="1" ht="12.75">
      <c r="A1" s="1" t="s">
        <v>300</v>
      </c>
      <c r="AH1" s="8"/>
      <c r="AI1" s="9"/>
    </row>
    <row r="2" spans="1:37" s="7" customFormat="1" ht="12.75">
      <c r="A2" s="133"/>
      <c r="AH2" s="8"/>
      <c r="AI2" s="9"/>
    </row>
    <row r="3" spans="1:37" s="7" customFormat="1" ht="12.75">
      <c r="A3" s="1" t="s">
        <v>16</v>
      </c>
      <c r="AH3" s="8"/>
      <c r="AI3" s="9"/>
    </row>
    <row r="4" spans="1:37" s="10" customFormat="1"/>
    <row r="5" spans="1:37" s="10" customFormat="1"/>
    <row r="6" spans="1:37" s="10" customFormat="1" ht="12">
      <c r="A6" s="732"/>
      <c r="B6" s="733">
        <v>2018</v>
      </c>
      <c r="C6" s="733">
        <v>2019</v>
      </c>
      <c r="D6" s="733">
        <v>2020</v>
      </c>
      <c r="E6" s="733">
        <v>2021</v>
      </c>
      <c r="F6" s="733">
        <v>2022</v>
      </c>
      <c r="G6" s="733">
        <v>2023</v>
      </c>
      <c r="H6" s="733">
        <v>2024</v>
      </c>
      <c r="I6" s="733">
        <v>2025</v>
      </c>
      <c r="J6" s="733">
        <v>2026</v>
      </c>
      <c r="K6" s="733">
        <v>2027</v>
      </c>
      <c r="L6" s="733">
        <v>2028</v>
      </c>
      <c r="M6" s="733">
        <v>2029</v>
      </c>
      <c r="N6" s="733">
        <v>2030</v>
      </c>
      <c r="O6" s="733">
        <v>2031</v>
      </c>
      <c r="P6" s="733">
        <v>2032</v>
      </c>
      <c r="Q6" s="733">
        <v>2033</v>
      </c>
      <c r="R6" s="733">
        <v>2034</v>
      </c>
      <c r="S6" s="733">
        <v>2035</v>
      </c>
      <c r="T6" s="733">
        <v>2036</v>
      </c>
      <c r="U6" s="733">
        <v>2037</v>
      </c>
      <c r="V6" s="733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7" s="10" customFormat="1" ht="12">
      <c r="A7" s="686" t="s">
        <v>471</v>
      </c>
      <c r="B7" s="698">
        <v>40.095999999999997</v>
      </c>
      <c r="C7" s="698">
        <v>40.095999999999997</v>
      </c>
      <c r="D7" s="698">
        <v>40.095999999999997</v>
      </c>
      <c r="E7" s="698">
        <v>40.095999999999997</v>
      </c>
      <c r="F7" s="698">
        <v>40.095999999999997</v>
      </c>
      <c r="G7" s="698">
        <v>60.143999999999998</v>
      </c>
      <c r="H7" s="698">
        <v>60.143999999999998</v>
      </c>
      <c r="I7" s="698">
        <v>60.143999999999998</v>
      </c>
      <c r="J7" s="698">
        <v>60.143999999999998</v>
      </c>
      <c r="K7" s="698">
        <v>60.143999999999998</v>
      </c>
      <c r="L7" s="698">
        <v>60.143999999999998</v>
      </c>
      <c r="M7" s="698">
        <v>60.143999999999998</v>
      </c>
      <c r="N7" s="698">
        <v>60.143999999999998</v>
      </c>
      <c r="O7" s="698">
        <v>60.143999999999998</v>
      </c>
      <c r="P7" s="698">
        <v>60.143999999999998</v>
      </c>
      <c r="Q7" s="698">
        <v>60.143999999999998</v>
      </c>
      <c r="R7" s="698">
        <v>60.143999999999998</v>
      </c>
      <c r="S7" s="698">
        <v>60.143999999999998</v>
      </c>
      <c r="T7" s="698">
        <v>60.143999999999998</v>
      </c>
      <c r="U7" s="698">
        <v>60.143999999999998</v>
      </c>
      <c r="V7" s="698">
        <v>60.143999999999998</v>
      </c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7" s="10" customFormat="1" ht="12.75">
      <c r="A8" s="686" t="s">
        <v>454</v>
      </c>
      <c r="B8" s="698">
        <v>36.837813817921131</v>
      </c>
      <c r="C8" s="698">
        <v>37.753179375883207</v>
      </c>
      <c r="D8" s="698">
        <v>38.176941337775041</v>
      </c>
      <c r="E8" s="698">
        <v>38.881801882492596</v>
      </c>
      <c r="F8" s="698">
        <v>39.43179333396256</v>
      </c>
      <c r="G8" s="698">
        <v>39.904190796391632</v>
      </c>
      <c r="H8" s="698">
        <v>40.380568470191086</v>
      </c>
      <c r="I8" s="698">
        <v>40.674587358028909</v>
      </c>
      <c r="J8" s="698">
        <v>41.274364351155334</v>
      </c>
      <c r="K8" s="698">
        <v>41.813258710451997</v>
      </c>
      <c r="L8" s="698">
        <v>42.27991572384726</v>
      </c>
      <c r="M8" s="698">
        <v>42.657807682417896</v>
      </c>
      <c r="N8" s="698">
        <v>42.97543951264214</v>
      </c>
      <c r="O8" s="698">
        <v>43.267939836491081</v>
      </c>
      <c r="P8" s="698">
        <v>43.518057374485451</v>
      </c>
      <c r="Q8" s="698">
        <v>43.722851909893102</v>
      </c>
      <c r="R8" s="698">
        <v>43.873899117180351</v>
      </c>
      <c r="S8" s="698">
        <v>43.409649750946173</v>
      </c>
      <c r="T8" s="698">
        <v>43.608746907091593</v>
      </c>
      <c r="U8" s="698">
        <v>43.800745050555456</v>
      </c>
      <c r="V8" s="698">
        <v>43.981775365239848</v>
      </c>
      <c r="W8" s="678"/>
      <c r="X8" s="678"/>
      <c r="Y8" s="678"/>
      <c r="Z8"/>
      <c r="AA8"/>
      <c r="AB8"/>
      <c r="AC8"/>
      <c r="AD8"/>
      <c r="AE8"/>
      <c r="AF8"/>
      <c r="AG8"/>
      <c r="AH8"/>
      <c r="AI8"/>
    </row>
    <row r="9" spans="1:37" s="10" customFormat="1" ht="12">
      <c r="A9" s="13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28"/>
      <c r="U9" s="728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7" s="10" customFormat="1" ht="12">
      <c r="A10" s="13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7" s="10" customFormat="1" ht="14.25">
      <c r="B11" s="729" t="s">
        <v>530</v>
      </c>
      <c r="C11" s="729"/>
      <c r="D11" s="729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7" s="10" customFormat="1" ht="12">
      <c r="S12" s="13"/>
      <c r="T12" s="16"/>
      <c r="U12" s="16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 s="17"/>
      <c r="AK12" s="17"/>
    </row>
    <row r="13" spans="1:37" s="7" customFormat="1" ht="14.25">
      <c r="B13" s="18"/>
      <c r="C13" s="18"/>
      <c r="D13" s="18"/>
      <c r="S13" s="13"/>
      <c r="T13" s="16"/>
      <c r="U13" s="16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 s="17"/>
      <c r="AK13" s="17"/>
    </row>
    <row r="14" spans="1:37" s="7" customFormat="1" ht="12">
      <c r="S14" s="13"/>
      <c r="T14" s="16"/>
      <c r="U14" s="16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 s="17"/>
      <c r="AK14" s="17"/>
    </row>
    <row r="15" spans="1:37" s="7" customFormat="1" ht="12">
      <c r="S15" s="13"/>
      <c r="T15" s="16"/>
      <c r="U15" s="16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 s="17"/>
      <c r="AK15" s="17"/>
    </row>
    <row r="16" spans="1:37" s="7" customFormat="1" ht="12">
      <c r="S16" s="13"/>
      <c r="T16" s="16"/>
      <c r="U16" s="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 s="17"/>
      <c r="AK16" s="17"/>
    </row>
    <row r="17" spans="19:37" s="7" customFormat="1" ht="12">
      <c r="S17" s="13"/>
      <c r="T17" s="16"/>
      <c r="U17" s="16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 s="17"/>
      <c r="AK17" s="17"/>
    </row>
    <row r="18" spans="19:37" s="7" customFormat="1" ht="12">
      <c r="S18" s="13"/>
      <c r="T18" s="16"/>
      <c r="U18" s="1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 s="17"/>
      <c r="AK18" s="17"/>
    </row>
    <row r="19" spans="19:37" s="7" customFormat="1" ht="12">
      <c r="S19" s="13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9:37" s="7" customFormat="1"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9:37" s="7" customFormat="1"/>
    <row r="22" spans="19:37" s="7" customFormat="1"/>
    <row r="23" spans="19:37" s="7" customFormat="1"/>
    <row r="24" spans="19:37" s="7" customFormat="1"/>
    <row r="25" spans="19:37" s="7" customFormat="1"/>
    <row r="26" spans="19:37" s="7" customFormat="1"/>
    <row r="27" spans="19:37" s="7" customFormat="1"/>
    <row r="28" spans="19:37" s="7" customFormat="1"/>
    <row r="29" spans="19:37" s="7" customFormat="1"/>
    <row r="30" spans="19:37" s="7" customFormat="1"/>
    <row r="31" spans="19:37" s="7" customFormat="1"/>
    <row r="32" spans="19:37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0"/>
  <sheetViews>
    <sheetView showGridLines="0" zoomScale="110" zoomScaleNormal="110" workbookViewId="0">
      <selection activeCell="A4" sqref="A4"/>
    </sheetView>
  </sheetViews>
  <sheetFormatPr baseColWidth="10" defaultColWidth="10.6640625" defaultRowHeight="11.25"/>
  <cols>
    <col min="1" max="1" width="18.1640625" style="7" customWidth="1"/>
    <col min="2" max="33" width="8.5" style="7" customWidth="1"/>
    <col min="34" max="34" width="8.5" style="8" customWidth="1"/>
    <col min="35" max="35" width="8.5" style="9" customWidth="1"/>
    <col min="36" max="36" width="11.83203125" style="7" customWidth="1"/>
    <col min="37" max="38" width="10.6640625" style="7"/>
    <col min="39" max="39" width="19.83203125" style="19" customWidth="1"/>
    <col min="40" max="16384" width="10.6640625" style="19"/>
  </cols>
  <sheetData>
    <row r="1" spans="1:37" s="7" customFormat="1" ht="12.75">
      <c r="A1" s="1" t="s">
        <v>300</v>
      </c>
      <c r="AH1" s="8"/>
      <c r="AI1" s="9"/>
    </row>
    <row r="2" spans="1:37" s="7" customFormat="1" ht="12.75">
      <c r="A2" s="133"/>
      <c r="AH2" s="8"/>
      <c r="AI2" s="9"/>
    </row>
    <row r="3" spans="1:37" s="7" customFormat="1" ht="12.75">
      <c r="A3" s="1" t="s">
        <v>16</v>
      </c>
      <c r="AH3" s="8"/>
      <c r="AI3" s="9"/>
    </row>
    <row r="4" spans="1:37" s="10" customFormat="1"/>
    <row r="5" spans="1:37" s="10" customFormat="1"/>
    <row r="6" spans="1:37" s="10" customFormat="1">
      <c r="A6" s="193"/>
      <c r="B6" s="204">
        <v>2018</v>
      </c>
      <c r="C6" s="204">
        <v>2019</v>
      </c>
      <c r="D6" s="204">
        <v>2020</v>
      </c>
      <c r="E6" s="204">
        <v>2021</v>
      </c>
      <c r="F6" s="204">
        <v>2022</v>
      </c>
      <c r="G6" s="204">
        <v>2023</v>
      </c>
      <c r="H6" s="204">
        <v>2024</v>
      </c>
      <c r="I6" s="204">
        <v>2025</v>
      </c>
      <c r="J6" s="204">
        <v>2026</v>
      </c>
      <c r="K6" s="204">
        <v>2027</v>
      </c>
      <c r="L6" s="204">
        <v>2028</v>
      </c>
      <c r="M6" s="204">
        <v>2029</v>
      </c>
      <c r="N6" s="204">
        <v>2030</v>
      </c>
      <c r="O6" s="204">
        <v>2031</v>
      </c>
      <c r="P6" s="204">
        <v>2032</v>
      </c>
      <c r="Q6" s="204">
        <v>2033</v>
      </c>
      <c r="R6" s="204">
        <v>2034</v>
      </c>
      <c r="S6" s="204">
        <v>2035</v>
      </c>
      <c r="T6" s="204">
        <v>2036</v>
      </c>
      <c r="U6" s="204">
        <v>2037</v>
      </c>
      <c r="V6" s="204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7" s="10" customFormat="1">
      <c r="A7" s="670" t="s">
        <v>471</v>
      </c>
      <c r="B7" s="740">
        <v>13.8</v>
      </c>
      <c r="C7" s="740">
        <v>13.8</v>
      </c>
      <c r="D7" s="740">
        <v>13.8</v>
      </c>
      <c r="E7" s="740">
        <v>13.8</v>
      </c>
      <c r="F7" s="740">
        <v>13.8</v>
      </c>
      <c r="G7" s="740">
        <v>13.8</v>
      </c>
      <c r="H7" s="740">
        <v>13.8</v>
      </c>
      <c r="I7" s="740">
        <v>13.8</v>
      </c>
      <c r="J7" s="740">
        <v>13.8</v>
      </c>
      <c r="K7" s="740">
        <v>13.8</v>
      </c>
      <c r="L7" s="740">
        <v>13.8</v>
      </c>
      <c r="M7" s="740">
        <v>13.8</v>
      </c>
      <c r="N7" s="740">
        <v>13.8</v>
      </c>
      <c r="O7" s="740">
        <v>13.8</v>
      </c>
      <c r="P7" s="740">
        <v>13.8</v>
      </c>
      <c r="Q7" s="740">
        <v>13.8</v>
      </c>
      <c r="R7" s="740">
        <v>13.8</v>
      </c>
      <c r="S7" s="740">
        <v>13.8</v>
      </c>
      <c r="T7" s="740">
        <v>13.8</v>
      </c>
      <c r="U7" s="740">
        <v>13.8</v>
      </c>
      <c r="V7" s="740">
        <v>13.8</v>
      </c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7" s="10" customFormat="1" ht="12.75">
      <c r="A8" s="670" t="s">
        <v>454</v>
      </c>
      <c r="B8" s="740">
        <v>2.3361607394466195</v>
      </c>
      <c r="C8" s="740">
        <v>2.3833469342822085</v>
      </c>
      <c r="D8" s="740">
        <v>2.4096653468168521</v>
      </c>
      <c r="E8" s="740">
        <v>2.4474088571964283</v>
      </c>
      <c r="F8" s="740">
        <v>2.4790245783529508</v>
      </c>
      <c r="G8" s="740">
        <v>2.5065360429932735</v>
      </c>
      <c r="H8" s="740">
        <v>2.5323801279174458</v>
      </c>
      <c r="I8" s="740">
        <v>2.5477203951608707</v>
      </c>
      <c r="J8" s="740">
        <v>2.576411787252586</v>
      </c>
      <c r="K8" s="740">
        <v>2.5996081770481667</v>
      </c>
      <c r="L8" s="740">
        <v>2.6169824607884653</v>
      </c>
      <c r="M8" s="740">
        <v>2.6284790210691313</v>
      </c>
      <c r="N8" s="740">
        <v>2.6361762185786874</v>
      </c>
      <c r="O8" s="740">
        <v>2.6431044986600343</v>
      </c>
      <c r="P8" s="740">
        <v>2.6488440463442853</v>
      </c>
      <c r="Q8" s="740">
        <v>2.6540316345316568</v>
      </c>
      <c r="R8" s="740">
        <v>2.6578932514517781</v>
      </c>
      <c r="S8" s="740">
        <v>2.6349117918157581</v>
      </c>
      <c r="T8" s="740">
        <v>2.6435811576988186</v>
      </c>
      <c r="U8" s="740">
        <v>2.6533030761715453</v>
      </c>
      <c r="V8" s="740">
        <v>2.6634220018869788</v>
      </c>
      <c r="W8" s="678"/>
      <c r="X8" s="678"/>
      <c r="Y8" s="678"/>
      <c r="Z8"/>
      <c r="AA8"/>
      <c r="AB8"/>
      <c r="AC8"/>
      <c r="AD8"/>
      <c r="AE8"/>
      <c r="AF8"/>
      <c r="AG8"/>
      <c r="AH8"/>
      <c r="AI8"/>
    </row>
    <row r="9" spans="1:37" s="10" customFormat="1" ht="12">
      <c r="A9" s="13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28"/>
      <c r="U9" s="728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7" s="10" customFormat="1" ht="12">
      <c r="A10" s="13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7" s="10" customFormat="1" ht="14.25">
      <c r="B11" s="729" t="s">
        <v>531</v>
      </c>
      <c r="C11" s="729"/>
      <c r="D11" s="729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7" s="10" customFormat="1" ht="12">
      <c r="S12" s="13"/>
      <c r="T12" s="16"/>
      <c r="U12" s="16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 s="17"/>
      <c r="AK12" s="17"/>
    </row>
    <row r="13" spans="1:37" s="7" customFormat="1" ht="14.25">
      <c r="B13" s="18"/>
      <c r="C13" s="18"/>
      <c r="D13" s="18"/>
      <c r="S13" s="13"/>
      <c r="T13" s="16"/>
      <c r="U13" s="16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 s="17"/>
      <c r="AK13" s="17"/>
    </row>
    <row r="14" spans="1:37" s="7" customFormat="1" ht="12">
      <c r="S14" s="13"/>
      <c r="T14" s="16"/>
      <c r="U14" s="16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 s="17"/>
      <c r="AK14" s="17"/>
    </row>
    <row r="15" spans="1:37" s="7" customFormat="1" ht="12">
      <c r="S15" s="13"/>
      <c r="T15" s="16"/>
      <c r="U15" s="16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 s="17"/>
      <c r="AK15" s="17"/>
    </row>
    <row r="16" spans="1:37" s="7" customFormat="1" ht="12">
      <c r="S16" s="13"/>
      <c r="T16" s="16"/>
      <c r="U16" s="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 s="17"/>
      <c r="AK16" s="17"/>
    </row>
    <row r="17" spans="19:37" s="7" customFormat="1" ht="12">
      <c r="S17" s="13"/>
      <c r="T17" s="16"/>
      <c r="U17" s="16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 s="17"/>
      <c r="AK17" s="17"/>
    </row>
    <row r="18" spans="19:37" s="7" customFormat="1" ht="12">
      <c r="S18" s="13"/>
      <c r="T18" s="16"/>
      <c r="U18" s="1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 s="17"/>
      <c r="AK18" s="17"/>
    </row>
    <row r="19" spans="19:37" s="7" customFormat="1" ht="12">
      <c r="S19" s="13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9:37" s="7" customFormat="1"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9:37" s="7" customFormat="1"/>
    <row r="22" spans="19:37" s="7" customFormat="1"/>
    <row r="23" spans="19:37" s="7" customFormat="1"/>
    <row r="24" spans="19:37" s="7" customFormat="1"/>
    <row r="25" spans="19:37" s="7" customFormat="1"/>
    <row r="26" spans="19:37" s="7" customFormat="1"/>
    <row r="27" spans="19:37" s="7" customFormat="1"/>
    <row r="28" spans="19:37" s="7" customFormat="1"/>
    <row r="29" spans="19:37" s="7" customFormat="1"/>
    <row r="30" spans="19:37" s="7" customFormat="1"/>
    <row r="31" spans="19:37" s="7" customFormat="1"/>
    <row r="32" spans="19:37" s="7" customFormat="1"/>
    <row r="33" spans="28:28" s="7" customFormat="1"/>
    <row r="34" spans="28:28" s="7" customFormat="1"/>
    <row r="35" spans="28:28" s="7" customFormat="1"/>
    <row r="36" spans="28:28" s="7" customFormat="1"/>
    <row r="37" spans="28:28" s="7" customFormat="1"/>
    <row r="38" spans="28:28" s="7" customFormat="1"/>
    <row r="39" spans="28:28" s="7" customFormat="1">
      <c r="AB39" s="7">
        <f>0.93*160</f>
        <v>148.80000000000001</v>
      </c>
    </row>
    <row r="40" spans="28:28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0"/>
  <sheetViews>
    <sheetView showGridLines="0" zoomScale="110" zoomScaleNormal="110" workbookViewId="0">
      <selection activeCell="A5" sqref="A5"/>
    </sheetView>
  </sheetViews>
  <sheetFormatPr baseColWidth="10" defaultColWidth="10.6640625" defaultRowHeight="11.25"/>
  <cols>
    <col min="1" max="1" width="18.1640625" style="7" customWidth="1"/>
    <col min="2" max="33" width="8.5" style="7" customWidth="1"/>
    <col min="34" max="34" width="8.5" style="8" customWidth="1"/>
    <col min="35" max="35" width="8.5" style="9" customWidth="1"/>
    <col min="36" max="36" width="11.83203125" style="7" customWidth="1"/>
    <col min="37" max="38" width="10.6640625" style="7"/>
    <col min="39" max="39" width="19.83203125" style="19" customWidth="1"/>
    <col min="40" max="16384" width="10.6640625" style="19"/>
  </cols>
  <sheetData>
    <row r="1" spans="1:37" s="7" customFormat="1" ht="12.75">
      <c r="A1" s="1" t="s">
        <v>300</v>
      </c>
      <c r="AH1" s="8"/>
      <c r="AI1" s="9"/>
    </row>
    <row r="2" spans="1:37" s="7" customFormat="1" ht="12.75">
      <c r="A2" s="133"/>
      <c r="AH2" s="8"/>
      <c r="AI2" s="9"/>
    </row>
    <row r="3" spans="1:37" s="7" customFormat="1" ht="12.75">
      <c r="A3" s="1" t="s">
        <v>16</v>
      </c>
      <c r="AH3" s="8"/>
      <c r="AI3" s="9"/>
    </row>
    <row r="4" spans="1:37" s="10" customFormat="1"/>
    <row r="5" spans="1:37" s="10" customFormat="1"/>
    <row r="6" spans="1:37" s="10" customFormat="1" ht="12">
      <c r="A6" s="732"/>
      <c r="B6" s="733">
        <v>2018</v>
      </c>
      <c r="C6" s="733">
        <v>2019</v>
      </c>
      <c r="D6" s="733">
        <v>2020</v>
      </c>
      <c r="E6" s="733">
        <v>2021</v>
      </c>
      <c r="F6" s="733">
        <v>2022</v>
      </c>
      <c r="G6" s="733">
        <v>2023</v>
      </c>
      <c r="H6" s="733">
        <v>2024</v>
      </c>
      <c r="I6" s="733">
        <v>2025</v>
      </c>
      <c r="J6" s="733">
        <v>2026</v>
      </c>
      <c r="K6" s="733">
        <v>2027</v>
      </c>
      <c r="L6" s="733">
        <v>2028</v>
      </c>
      <c r="M6" s="733">
        <v>2029</v>
      </c>
      <c r="N6" s="733">
        <v>2030</v>
      </c>
      <c r="O6" s="733">
        <v>2031</v>
      </c>
      <c r="P6" s="733">
        <v>2032</v>
      </c>
      <c r="Q6" s="733">
        <v>2033</v>
      </c>
      <c r="R6" s="733">
        <v>2034</v>
      </c>
      <c r="S6" s="733">
        <v>2035</v>
      </c>
      <c r="T6" s="733">
        <v>2036</v>
      </c>
      <c r="U6" s="733">
        <v>2037</v>
      </c>
      <c r="V6" s="733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7" s="10" customFormat="1" ht="12">
      <c r="A7" s="686" t="s">
        <v>471</v>
      </c>
      <c r="B7" s="736">
        <v>24</v>
      </c>
      <c r="C7" s="736">
        <v>24</v>
      </c>
      <c r="D7" s="736">
        <v>24</v>
      </c>
      <c r="E7" s="736">
        <v>24</v>
      </c>
      <c r="F7" s="736">
        <v>24</v>
      </c>
      <c r="G7" s="736">
        <v>24</v>
      </c>
      <c r="H7" s="736">
        <v>24</v>
      </c>
      <c r="I7" s="736">
        <v>24</v>
      </c>
      <c r="J7" s="736">
        <v>24</v>
      </c>
      <c r="K7" s="736">
        <v>24</v>
      </c>
      <c r="L7" s="736">
        <v>24</v>
      </c>
      <c r="M7" s="736">
        <v>24</v>
      </c>
      <c r="N7" s="736">
        <v>24</v>
      </c>
      <c r="O7" s="736">
        <v>24</v>
      </c>
      <c r="P7" s="736">
        <v>24</v>
      </c>
      <c r="Q7" s="736">
        <v>24</v>
      </c>
      <c r="R7" s="736">
        <v>24</v>
      </c>
      <c r="S7" s="736">
        <v>24</v>
      </c>
      <c r="T7" s="736">
        <v>24</v>
      </c>
      <c r="U7" s="736">
        <v>24</v>
      </c>
      <c r="V7" s="736">
        <v>24</v>
      </c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7" s="10" customFormat="1" ht="12.75">
      <c r="A8" s="686" t="s">
        <v>454</v>
      </c>
      <c r="B8" s="736">
        <v>20.035084972957563</v>
      </c>
      <c r="C8" s="736">
        <v>20.484180067641375</v>
      </c>
      <c r="D8" s="736">
        <v>20.682283616882547</v>
      </c>
      <c r="E8" s="736">
        <v>21.031000331897232</v>
      </c>
      <c r="F8" s="736">
        <v>21.299963039631944</v>
      </c>
      <c r="G8" s="736">
        <v>21.530030506238617</v>
      </c>
      <c r="H8" s="736">
        <v>21.756921934906416</v>
      </c>
      <c r="I8" s="736">
        <v>21.896795545347558</v>
      </c>
      <c r="J8" s="736">
        <v>22.17542543535647</v>
      </c>
      <c r="K8" s="736">
        <v>22.416514276004026</v>
      </c>
      <c r="L8" s="736">
        <v>22.614511343000512</v>
      </c>
      <c r="M8" s="736">
        <v>22.762483367173541</v>
      </c>
      <c r="N8" s="736">
        <v>22.87757462476505</v>
      </c>
      <c r="O8" s="736">
        <v>22.980641436203008</v>
      </c>
      <c r="P8" s="736">
        <v>23.065384065035722</v>
      </c>
      <c r="Q8" s="736">
        <v>23.131108593566356</v>
      </c>
      <c r="R8" s="736">
        <v>23.174184816949005</v>
      </c>
      <c r="S8" s="736">
        <v>22.91819737121989</v>
      </c>
      <c r="T8" s="736">
        <v>22.994329431006417</v>
      </c>
      <c r="U8" s="736">
        <v>23.070298048686222</v>
      </c>
      <c r="V8" s="736">
        <v>23.143729224803522</v>
      </c>
      <c r="W8" s="678"/>
      <c r="X8" s="678"/>
      <c r="Y8" s="678"/>
      <c r="Z8"/>
      <c r="AA8"/>
      <c r="AB8"/>
      <c r="AC8"/>
      <c r="AD8"/>
      <c r="AE8"/>
      <c r="AF8"/>
      <c r="AG8"/>
      <c r="AH8"/>
      <c r="AI8"/>
    </row>
    <row r="9" spans="1:37" s="10" customFormat="1" ht="12">
      <c r="A9" s="13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28"/>
      <c r="U9" s="728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7" s="10" customFormat="1" ht="12">
      <c r="A10" s="13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7" s="10" customFormat="1" ht="14.25">
      <c r="B11" s="729" t="s">
        <v>532</v>
      </c>
      <c r="C11" s="729"/>
      <c r="D11" s="729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7" s="10" customFormat="1" ht="12">
      <c r="S12" s="13"/>
      <c r="T12" s="16"/>
      <c r="U12" s="16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 s="17"/>
      <c r="AK12" s="17"/>
    </row>
    <row r="13" spans="1:37" s="7" customFormat="1" ht="14.25">
      <c r="B13" s="18"/>
      <c r="C13" s="18"/>
      <c r="D13" s="18"/>
      <c r="S13" s="13"/>
      <c r="T13" s="16"/>
      <c r="U13" s="16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 s="17"/>
      <c r="AK13" s="17"/>
    </row>
    <row r="14" spans="1:37" s="7" customFormat="1" ht="12">
      <c r="S14" s="13"/>
      <c r="T14" s="16"/>
      <c r="U14" s="16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 s="17"/>
      <c r="AK14" s="17"/>
    </row>
    <row r="15" spans="1:37" s="7" customFormat="1" ht="12">
      <c r="S15" s="13"/>
      <c r="T15" s="16"/>
      <c r="U15" s="16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 s="17"/>
      <c r="AK15" s="17"/>
    </row>
    <row r="16" spans="1:37" s="7" customFormat="1" ht="12">
      <c r="S16" s="13"/>
      <c r="T16" s="16"/>
      <c r="U16" s="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 s="17"/>
      <c r="AK16" s="17"/>
    </row>
    <row r="17" spans="19:37" s="7" customFormat="1" ht="12">
      <c r="S17" s="13"/>
      <c r="T17" s="16"/>
      <c r="U17" s="16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 s="17"/>
      <c r="AK17" s="17"/>
    </row>
    <row r="18" spans="19:37" s="7" customFormat="1" ht="12">
      <c r="S18" s="13"/>
      <c r="T18" s="16"/>
      <c r="U18" s="1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 s="17"/>
      <c r="AK18" s="17"/>
    </row>
    <row r="19" spans="19:37" s="7" customFormat="1" ht="12">
      <c r="S19" s="13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9:37" s="7" customFormat="1"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9:37" s="7" customFormat="1"/>
    <row r="22" spans="19:37" s="7" customFormat="1"/>
    <row r="23" spans="19:37" s="7" customFormat="1"/>
    <row r="24" spans="19:37" s="7" customFormat="1"/>
    <row r="25" spans="19:37" s="7" customFormat="1"/>
    <row r="26" spans="19:37" s="7" customFormat="1"/>
    <row r="27" spans="19:37" s="7" customFormat="1"/>
    <row r="28" spans="19:37" s="7" customFormat="1"/>
    <row r="29" spans="19:37" s="7" customFormat="1"/>
    <row r="30" spans="19:37" s="7" customFormat="1"/>
    <row r="31" spans="19:37" s="7" customFormat="1"/>
    <row r="32" spans="19:37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0"/>
  <sheetViews>
    <sheetView zoomScale="110" zoomScaleNormal="110" workbookViewId="0"/>
  </sheetViews>
  <sheetFormatPr baseColWidth="10" defaultColWidth="10.6640625" defaultRowHeight="12.75"/>
  <cols>
    <col min="1" max="1" width="14.83203125" style="26" customWidth="1"/>
    <col min="2" max="2" width="11.5" style="26" customWidth="1"/>
    <col min="3" max="3" width="11.33203125" style="26" customWidth="1"/>
    <col min="4" max="14" width="10.6640625" style="26"/>
    <col min="15" max="15" width="26.33203125" style="26" bestFit="1" customWidth="1"/>
    <col min="16" max="256" width="10.6640625" style="26"/>
    <col min="257" max="257" width="17.6640625" style="26" customWidth="1"/>
    <col min="258" max="258" width="22.1640625" style="26" customWidth="1"/>
    <col min="259" max="270" width="10.6640625" style="26"/>
    <col min="271" max="271" width="26.33203125" style="26" bestFit="1" customWidth="1"/>
    <col min="272" max="512" width="10.6640625" style="26"/>
    <col min="513" max="513" width="17.6640625" style="26" customWidth="1"/>
    <col min="514" max="514" width="22.1640625" style="26" customWidth="1"/>
    <col min="515" max="526" width="10.6640625" style="26"/>
    <col min="527" max="527" width="26.33203125" style="26" bestFit="1" customWidth="1"/>
    <col min="528" max="768" width="10.6640625" style="26"/>
    <col min="769" max="769" width="17.6640625" style="26" customWidth="1"/>
    <col min="770" max="770" width="22.1640625" style="26" customWidth="1"/>
    <col min="771" max="782" width="10.6640625" style="26"/>
    <col min="783" max="783" width="26.33203125" style="26" bestFit="1" customWidth="1"/>
    <col min="784" max="1024" width="10.6640625" style="26"/>
    <col min="1025" max="1025" width="17.6640625" style="26" customWidth="1"/>
    <col min="1026" max="1026" width="22.1640625" style="26" customWidth="1"/>
    <col min="1027" max="1038" width="10.6640625" style="26"/>
    <col min="1039" max="1039" width="26.33203125" style="26" bestFit="1" customWidth="1"/>
    <col min="1040" max="1280" width="10.6640625" style="26"/>
    <col min="1281" max="1281" width="17.6640625" style="26" customWidth="1"/>
    <col min="1282" max="1282" width="22.1640625" style="26" customWidth="1"/>
    <col min="1283" max="1294" width="10.6640625" style="26"/>
    <col min="1295" max="1295" width="26.33203125" style="26" bestFit="1" customWidth="1"/>
    <col min="1296" max="1536" width="10.6640625" style="26"/>
    <col min="1537" max="1537" width="17.6640625" style="26" customWidth="1"/>
    <col min="1538" max="1538" width="22.1640625" style="26" customWidth="1"/>
    <col min="1539" max="1550" width="10.6640625" style="26"/>
    <col min="1551" max="1551" width="26.33203125" style="26" bestFit="1" customWidth="1"/>
    <col min="1552" max="1792" width="10.6640625" style="26"/>
    <col min="1793" max="1793" width="17.6640625" style="26" customWidth="1"/>
    <col min="1794" max="1794" width="22.1640625" style="26" customWidth="1"/>
    <col min="1795" max="1806" width="10.6640625" style="26"/>
    <col min="1807" max="1807" width="26.33203125" style="26" bestFit="1" customWidth="1"/>
    <col min="1808" max="2048" width="10.6640625" style="26"/>
    <col min="2049" max="2049" width="17.6640625" style="26" customWidth="1"/>
    <col min="2050" max="2050" width="22.1640625" style="26" customWidth="1"/>
    <col min="2051" max="2062" width="10.6640625" style="26"/>
    <col min="2063" max="2063" width="26.33203125" style="26" bestFit="1" customWidth="1"/>
    <col min="2064" max="2304" width="10.6640625" style="26"/>
    <col min="2305" max="2305" width="17.6640625" style="26" customWidth="1"/>
    <col min="2306" max="2306" width="22.1640625" style="26" customWidth="1"/>
    <col min="2307" max="2318" width="10.6640625" style="26"/>
    <col min="2319" max="2319" width="26.33203125" style="26" bestFit="1" customWidth="1"/>
    <col min="2320" max="2560" width="10.6640625" style="26"/>
    <col min="2561" max="2561" width="17.6640625" style="26" customWidth="1"/>
    <col min="2562" max="2562" width="22.1640625" style="26" customWidth="1"/>
    <col min="2563" max="2574" width="10.6640625" style="26"/>
    <col min="2575" max="2575" width="26.33203125" style="26" bestFit="1" customWidth="1"/>
    <col min="2576" max="2816" width="10.6640625" style="26"/>
    <col min="2817" max="2817" width="17.6640625" style="26" customWidth="1"/>
    <col min="2818" max="2818" width="22.1640625" style="26" customWidth="1"/>
    <col min="2819" max="2830" width="10.6640625" style="26"/>
    <col min="2831" max="2831" width="26.33203125" style="26" bestFit="1" customWidth="1"/>
    <col min="2832" max="3072" width="10.6640625" style="26"/>
    <col min="3073" max="3073" width="17.6640625" style="26" customWidth="1"/>
    <col min="3074" max="3074" width="22.1640625" style="26" customWidth="1"/>
    <col min="3075" max="3086" width="10.6640625" style="26"/>
    <col min="3087" max="3087" width="26.33203125" style="26" bestFit="1" customWidth="1"/>
    <col min="3088" max="3328" width="10.6640625" style="26"/>
    <col min="3329" max="3329" width="17.6640625" style="26" customWidth="1"/>
    <col min="3330" max="3330" width="22.1640625" style="26" customWidth="1"/>
    <col min="3331" max="3342" width="10.6640625" style="26"/>
    <col min="3343" max="3343" width="26.33203125" style="26" bestFit="1" customWidth="1"/>
    <col min="3344" max="3584" width="10.6640625" style="26"/>
    <col min="3585" max="3585" width="17.6640625" style="26" customWidth="1"/>
    <col min="3586" max="3586" width="22.1640625" style="26" customWidth="1"/>
    <col min="3587" max="3598" width="10.6640625" style="26"/>
    <col min="3599" max="3599" width="26.33203125" style="26" bestFit="1" customWidth="1"/>
    <col min="3600" max="3840" width="10.6640625" style="26"/>
    <col min="3841" max="3841" width="17.6640625" style="26" customWidth="1"/>
    <col min="3842" max="3842" width="22.1640625" style="26" customWidth="1"/>
    <col min="3843" max="3854" width="10.6640625" style="26"/>
    <col min="3855" max="3855" width="26.33203125" style="26" bestFit="1" customWidth="1"/>
    <col min="3856" max="4096" width="10.6640625" style="26"/>
    <col min="4097" max="4097" width="17.6640625" style="26" customWidth="1"/>
    <col min="4098" max="4098" width="22.1640625" style="26" customWidth="1"/>
    <col min="4099" max="4110" width="10.6640625" style="26"/>
    <col min="4111" max="4111" width="26.33203125" style="26" bestFit="1" customWidth="1"/>
    <col min="4112" max="4352" width="10.6640625" style="26"/>
    <col min="4353" max="4353" width="17.6640625" style="26" customWidth="1"/>
    <col min="4354" max="4354" width="22.1640625" style="26" customWidth="1"/>
    <col min="4355" max="4366" width="10.6640625" style="26"/>
    <col min="4367" max="4367" width="26.33203125" style="26" bestFit="1" customWidth="1"/>
    <col min="4368" max="4608" width="10.6640625" style="26"/>
    <col min="4609" max="4609" width="17.6640625" style="26" customWidth="1"/>
    <col min="4610" max="4610" width="22.1640625" style="26" customWidth="1"/>
    <col min="4611" max="4622" width="10.6640625" style="26"/>
    <col min="4623" max="4623" width="26.33203125" style="26" bestFit="1" customWidth="1"/>
    <col min="4624" max="4864" width="10.6640625" style="26"/>
    <col min="4865" max="4865" width="17.6640625" style="26" customWidth="1"/>
    <col min="4866" max="4866" width="22.1640625" style="26" customWidth="1"/>
    <col min="4867" max="4878" width="10.6640625" style="26"/>
    <col min="4879" max="4879" width="26.33203125" style="26" bestFit="1" customWidth="1"/>
    <col min="4880" max="5120" width="10.6640625" style="26"/>
    <col min="5121" max="5121" width="17.6640625" style="26" customWidth="1"/>
    <col min="5122" max="5122" width="22.1640625" style="26" customWidth="1"/>
    <col min="5123" max="5134" width="10.6640625" style="26"/>
    <col min="5135" max="5135" width="26.33203125" style="26" bestFit="1" customWidth="1"/>
    <col min="5136" max="5376" width="10.6640625" style="26"/>
    <col min="5377" max="5377" width="17.6640625" style="26" customWidth="1"/>
    <col min="5378" max="5378" width="22.1640625" style="26" customWidth="1"/>
    <col min="5379" max="5390" width="10.6640625" style="26"/>
    <col min="5391" max="5391" width="26.33203125" style="26" bestFit="1" customWidth="1"/>
    <col min="5392" max="5632" width="10.6640625" style="26"/>
    <col min="5633" max="5633" width="17.6640625" style="26" customWidth="1"/>
    <col min="5634" max="5634" width="22.1640625" style="26" customWidth="1"/>
    <col min="5635" max="5646" width="10.6640625" style="26"/>
    <col min="5647" max="5647" width="26.33203125" style="26" bestFit="1" customWidth="1"/>
    <col min="5648" max="5888" width="10.6640625" style="26"/>
    <col min="5889" max="5889" width="17.6640625" style="26" customWidth="1"/>
    <col min="5890" max="5890" width="22.1640625" style="26" customWidth="1"/>
    <col min="5891" max="5902" width="10.6640625" style="26"/>
    <col min="5903" max="5903" width="26.33203125" style="26" bestFit="1" customWidth="1"/>
    <col min="5904" max="6144" width="10.6640625" style="26"/>
    <col min="6145" max="6145" width="17.6640625" style="26" customWidth="1"/>
    <col min="6146" max="6146" width="22.1640625" style="26" customWidth="1"/>
    <col min="6147" max="6158" width="10.6640625" style="26"/>
    <col min="6159" max="6159" width="26.33203125" style="26" bestFit="1" customWidth="1"/>
    <col min="6160" max="6400" width="10.6640625" style="26"/>
    <col min="6401" max="6401" width="17.6640625" style="26" customWidth="1"/>
    <col min="6402" max="6402" width="22.1640625" style="26" customWidth="1"/>
    <col min="6403" max="6414" width="10.6640625" style="26"/>
    <col min="6415" max="6415" width="26.33203125" style="26" bestFit="1" customWidth="1"/>
    <col min="6416" max="6656" width="10.6640625" style="26"/>
    <col min="6657" max="6657" width="17.6640625" style="26" customWidth="1"/>
    <col min="6658" max="6658" width="22.1640625" style="26" customWidth="1"/>
    <col min="6659" max="6670" width="10.6640625" style="26"/>
    <col min="6671" max="6671" width="26.33203125" style="26" bestFit="1" customWidth="1"/>
    <col min="6672" max="6912" width="10.6640625" style="26"/>
    <col min="6913" max="6913" width="17.6640625" style="26" customWidth="1"/>
    <col min="6914" max="6914" width="22.1640625" style="26" customWidth="1"/>
    <col min="6915" max="6926" width="10.6640625" style="26"/>
    <col min="6927" max="6927" width="26.33203125" style="26" bestFit="1" customWidth="1"/>
    <col min="6928" max="7168" width="10.6640625" style="26"/>
    <col min="7169" max="7169" width="17.6640625" style="26" customWidth="1"/>
    <col min="7170" max="7170" width="22.1640625" style="26" customWidth="1"/>
    <col min="7171" max="7182" width="10.6640625" style="26"/>
    <col min="7183" max="7183" width="26.33203125" style="26" bestFit="1" customWidth="1"/>
    <col min="7184" max="7424" width="10.6640625" style="26"/>
    <col min="7425" max="7425" width="17.6640625" style="26" customWidth="1"/>
    <col min="7426" max="7426" width="22.1640625" style="26" customWidth="1"/>
    <col min="7427" max="7438" width="10.6640625" style="26"/>
    <col min="7439" max="7439" width="26.33203125" style="26" bestFit="1" customWidth="1"/>
    <col min="7440" max="7680" width="10.6640625" style="26"/>
    <col min="7681" max="7681" width="17.6640625" style="26" customWidth="1"/>
    <col min="7682" max="7682" width="22.1640625" style="26" customWidth="1"/>
    <col min="7683" max="7694" width="10.6640625" style="26"/>
    <col min="7695" max="7695" width="26.33203125" style="26" bestFit="1" customWidth="1"/>
    <col min="7696" max="7936" width="10.6640625" style="26"/>
    <col min="7937" max="7937" width="17.6640625" style="26" customWidth="1"/>
    <col min="7938" max="7938" width="22.1640625" style="26" customWidth="1"/>
    <col min="7939" max="7950" width="10.6640625" style="26"/>
    <col min="7951" max="7951" width="26.33203125" style="26" bestFit="1" customWidth="1"/>
    <col min="7952" max="8192" width="10.6640625" style="26"/>
    <col min="8193" max="8193" width="17.6640625" style="26" customWidth="1"/>
    <col min="8194" max="8194" width="22.1640625" style="26" customWidth="1"/>
    <col min="8195" max="8206" width="10.6640625" style="26"/>
    <col min="8207" max="8207" width="26.33203125" style="26" bestFit="1" customWidth="1"/>
    <col min="8208" max="8448" width="10.6640625" style="26"/>
    <col min="8449" max="8449" width="17.6640625" style="26" customWidth="1"/>
    <col min="8450" max="8450" width="22.1640625" style="26" customWidth="1"/>
    <col min="8451" max="8462" width="10.6640625" style="26"/>
    <col min="8463" max="8463" width="26.33203125" style="26" bestFit="1" customWidth="1"/>
    <col min="8464" max="8704" width="10.6640625" style="26"/>
    <col min="8705" max="8705" width="17.6640625" style="26" customWidth="1"/>
    <col min="8706" max="8706" width="22.1640625" style="26" customWidth="1"/>
    <col min="8707" max="8718" width="10.6640625" style="26"/>
    <col min="8719" max="8719" width="26.33203125" style="26" bestFit="1" customWidth="1"/>
    <col min="8720" max="8960" width="10.6640625" style="26"/>
    <col min="8961" max="8961" width="17.6640625" style="26" customWidth="1"/>
    <col min="8962" max="8962" width="22.1640625" style="26" customWidth="1"/>
    <col min="8963" max="8974" width="10.6640625" style="26"/>
    <col min="8975" max="8975" width="26.33203125" style="26" bestFit="1" customWidth="1"/>
    <col min="8976" max="9216" width="10.6640625" style="26"/>
    <col min="9217" max="9217" width="17.6640625" style="26" customWidth="1"/>
    <col min="9218" max="9218" width="22.1640625" style="26" customWidth="1"/>
    <col min="9219" max="9230" width="10.6640625" style="26"/>
    <col min="9231" max="9231" width="26.33203125" style="26" bestFit="1" customWidth="1"/>
    <col min="9232" max="9472" width="10.6640625" style="26"/>
    <col min="9473" max="9473" width="17.6640625" style="26" customWidth="1"/>
    <col min="9474" max="9474" width="22.1640625" style="26" customWidth="1"/>
    <col min="9475" max="9486" width="10.6640625" style="26"/>
    <col min="9487" max="9487" width="26.33203125" style="26" bestFit="1" customWidth="1"/>
    <col min="9488" max="9728" width="10.6640625" style="26"/>
    <col min="9729" max="9729" width="17.6640625" style="26" customWidth="1"/>
    <col min="9730" max="9730" width="22.1640625" style="26" customWidth="1"/>
    <col min="9731" max="9742" width="10.6640625" style="26"/>
    <col min="9743" max="9743" width="26.33203125" style="26" bestFit="1" customWidth="1"/>
    <col min="9744" max="9984" width="10.6640625" style="26"/>
    <col min="9985" max="9985" width="17.6640625" style="26" customWidth="1"/>
    <col min="9986" max="9986" width="22.1640625" style="26" customWidth="1"/>
    <col min="9987" max="9998" width="10.6640625" style="26"/>
    <col min="9999" max="9999" width="26.33203125" style="26" bestFit="1" customWidth="1"/>
    <col min="10000" max="10240" width="10.6640625" style="26"/>
    <col min="10241" max="10241" width="17.6640625" style="26" customWidth="1"/>
    <col min="10242" max="10242" width="22.1640625" style="26" customWidth="1"/>
    <col min="10243" max="10254" width="10.6640625" style="26"/>
    <col min="10255" max="10255" width="26.33203125" style="26" bestFit="1" customWidth="1"/>
    <col min="10256" max="10496" width="10.6640625" style="26"/>
    <col min="10497" max="10497" width="17.6640625" style="26" customWidth="1"/>
    <col min="10498" max="10498" width="22.1640625" style="26" customWidth="1"/>
    <col min="10499" max="10510" width="10.6640625" style="26"/>
    <col min="10511" max="10511" width="26.33203125" style="26" bestFit="1" customWidth="1"/>
    <col min="10512" max="10752" width="10.6640625" style="26"/>
    <col min="10753" max="10753" width="17.6640625" style="26" customWidth="1"/>
    <col min="10754" max="10754" width="22.1640625" style="26" customWidth="1"/>
    <col min="10755" max="10766" width="10.6640625" style="26"/>
    <col min="10767" max="10767" width="26.33203125" style="26" bestFit="1" customWidth="1"/>
    <col min="10768" max="11008" width="10.6640625" style="26"/>
    <col min="11009" max="11009" width="17.6640625" style="26" customWidth="1"/>
    <col min="11010" max="11010" width="22.1640625" style="26" customWidth="1"/>
    <col min="11011" max="11022" width="10.6640625" style="26"/>
    <col min="11023" max="11023" width="26.33203125" style="26" bestFit="1" customWidth="1"/>
    <col min="11024" max="11264" width="10.6640625" style="26"/>
    <col min="11265" max="11265" width="17.6640625" style="26" customWidth="1"/>
    <col min="11266" max="11266" width="22.1640625" style="26" customWidth="1"/>
    <col min="11267" max="11278" width="10.6640625" style="26"/>
    <col min="11279" max="11279" width="26.33203125" style="26" bestFit="1" customWidth="1"/>
    <col min="11280" max="11520" width="10.6640625" style="26"/>
    <col min="11521" max="11521" width="17.6640625" style="26" customWidth="1"/>
    <col min="11522" max="11522" width="22.1640625" style="26" customWidth="1"/>
    <col min="11523" max="11534" width="10.6640625" style="26"/>
    <col min="11535" max="11535" width="26.33203125" style="26" bestFit="1" customWidth="1"/>
    <col min="11536" max="11776" width="10.6640625" style="26"/>
    <col min="11777" max="11777" width="17.6640625" style="26" customWidth="1"/>
    <col min="11778" max="11778" width="22.1640625" style="26" customWidth="1"/>
    <col min="11779" max="11790" width="10.6640625" style="26"/>
    <col min="11791" max="11791" width="26.33203125" style="26" bestFit="1" customWidth="1"/>
    <col min="11792" max="12032" width="10.6640625" style="26"/>
    <col min="12033" max="12033" width="17.6640625" style="26" customWidth="1"/>
    <col min="12034" max="12034" width="22.1640625" style="26" customWidth="1"/>
    <col min="12035" max="12046" width="10.6640625" style="26"/>
    <col min="12047" max="12047" width="26.33203125" style="26" bestFit="1" customWidth="1"/>
    <col min="12048" max="12288" width="10.6640625" style="26"/>
    <col min="12289" max="12289" width="17.6640625" style="26" customWidth="1"/>
    <col min="12290" max="12290" width="22.1640625" style="26" customWidth="1"/>
    <col min="12291" max="12302" width="10.6640625" style="26"/>
    <col min="12303" max="12303" width="26.33203125" style="26" bestFit="1" customWidth="1"/>
    <col min="12304" max="12544" width="10.6640625" style="26"/>
    <col min="12545" max="12545" width="17.6640625" style="26" customWidth="1"/>
    <col min="12546" max="12546" width="22.1640625" style="26" customWidth="1"/>
    <col min="12547" max="12558" width="10.6640625" style="26"/>
    <col min="12559" max="12559" width="26.33203125" style="26" bestFit="1" customWidth="1"/>
    <col min="12560" max="12800" width="10.6640625" style="26"/>
    <col min="12801" max="12801" width="17.6640625" style="26" customWidth="1"/>
    <col min="12802" max="12802" width="22.1640625" style="26" customWidth="1"/>
    <col min="12803" max="12814" width="10.6640625" style="26"/>
    <col min="12815" max="12815" width="26.33203125" style="26" bestFit="1" customWidth="1"/>
    <col min="12816" max="13056" width="10.6640625" style="26"/>
    <col min="13057" max="13057" width="17.6640625" style="26" customWidth="1"/>
    <col min="13058" max="13058" width="22.1640625" style="26" customWidth="1"/>
    <col min="13059" max="13070" width="10.6640625" style="26"/>
    <col min="13071" max="13071" width="26.33203125" style="26" bestFit="1" customWidth="1"/>
    <col min="13072" max="13312" width="10.6640625" style="26"/>
    <col min="13313" max="13313" width="17.6640625" style="26" customWidth="1"/>
    <col min="13314" max="13314" width="22.1640625" style="26" customWidth="1"/>
    <col min="13315" max="13326" width="10.6640625" style="26"/>
    <col min="13327" max="13327" width="26.33203125" style="26" bestFit="1" customWidth="1"/>
    <col min="13328" max="13568" width="10.6640625" style="26"/>
    <col min="13569" max="13569" width="17.6640625" style="26" customWidth="1"/>
    <col min="13570" max="13570" width="22.1640625" style="26" customWidth="1"/>
    <col min="13571" max="13582" width="10.6640625" style="26"/>
    <col min="13583" max="13583" width="26.33203125" style="26" bestFit="1" customWidth="1"/>
    <col min="13584" max="13824" width="10.6640625" style="26"/>
    <col min="13825" max="13825" width="17.6640625" style="26" customWidth="1"/>
    <col min="13826" max="13826" width="22.1640625" style="26" customWidth="1"/>
    <col min="13827" max="13838" width="10.6640625" style="26"/>
    <col min="13839" max="13839" width="26.33203125" style="26" bestFit="1" customWidth="1"/>
    <col min="13840" max="14080" width="10.6640625" style="26"/>
    <col min="14081" max="14081" width="17.6640625" style="26" customWidth="1"/>
    <col min="14082" max="14082" width="22.1640625" style="26" customWidth="1"/>
    <col min="14083" max="14094" width="10.6640625" style="26"/>
    <col min="14095" max="14095" width="26.33203125" style="26" bestFit="1" customWidth="1"/>
    <col min="14096" max="14336" width="10.6640625" style="26"/>
    <col min="14337" max="14337" width="17.6640625" style="26" customWidth="1"/>
    <col min="14338" max="14338" width="22.1640625" style="26" customWidth="1"/>
    <col min="14339" max="14350" width="10.6640625" style="26"/>
    <col min="14351" max="14351" width="26.33203125" style="26" bestFit="1" customWidth="1"/>
    <col min="14352" max="14592" width="10.6640625" style="26"/>
    <col min="14593" max="14593" width="17.6640625" style="26" customWidth="1"/>
    <col min="14594" max="14594" width="22.1640625" style="26" customWidth="1"/>
    <col min="14595" max="14606" width="10.6640625" style="26"/>
    <col min="14607" max="14607" width="26.33203125" style="26" bestFit="1" customWidth="1"/>
    <col min="14608" max="14848" width="10.6640625" style="26"/>
    <col min="14849" max="14849" width="17.6640625" style="26" customWidth="1"/>
    <col min="14850" max="14850" width="22.1640625" style="26" customWidth="1"/>
    <col min="14851" max="14862" width="10.6640625" style="26"/>
    <col min="14863" max="14863" width="26.33203125" style="26" bestFit="1" customWidth="1"/>
    <col min="14864" max="15104" width="10.6640625" style="26"/>
    <col min="15105" max="15105" width="17.6640625" style="26" customWidth="1"/>
    <col min="15106" max="15106" width="22.1640625" style="26" customWidth="1"/>
    <col min="15107" max="15118" width="10.6640625" style="26"/>
    <col min="15119" max="15119" width="26.33203125" style="26" bestFit="1" customWidth="1"/>
    <col min="15120" max="15360" width="10.6640625" style="26"/>
    <col min="15361" max="15361" width="17.6640625" style="26" customWidth="1"/>
    <col min="15362" max="15362" width="22.1640625" style="26" customWidth="1"/>
    <col min="15363" max="15374" width="10.6640625" style="26"/>
    <col min="15375" max="15375" width="26.33203125" style="26" bestFit="1" customWidth="1"/>
    <col min="15376" max="15616" width="10.6640625" style="26"/>
    <col min="15617" max="15617" width="17.6640625" style="26" customWidth="1"/>
    <col min="15618" max="15618" width="22.1640625" style="26" customWidth="1"/>
    <col min="15619" max="15630" width="10.6640625" style="26"/>
    <col min="15631" max="15631" width="26.33203125" style="26" bestFit="1" customWidth="1"/>
    <col min="15632" max="15872" width="10.6640625" style="26"/>
    <col min="15873" max="15873" width="17.6640625" style="26" customWidth="1"/>
    <col min="15874" max="15874" width="22.1640625" style="26" customWidth="1"/>
    <col min="15875" max="15886" width="10.6640625" style="26"/>
    <col min="15887" max="15887" width="26.33203125" style="26" bestFit="1" customWidth="1"/>
    <col min="15888" max="16128" width="10.6640625" style="26"/>
    <col min="16129" max="16129" width="17.6640625" style="26" customWidth="1"/>
    <col min="16130" max="16130" width="22.1640625" style="26" customWidth="1"/>
    <col min="16131" max="16142" width="10.6640625" style="26"/>
    <col min="16143" max="16143" width="26.33203125" style="26" bestFit="1" customWidth="1"/>
    <col min="16144" max="16384" width="10.6640625" style="26"/>
  </cols>
  <sheetData>
    <row r="1" spans="1:16">
      <c r="A1" s="25" t="s">
        <v>28</v>
      </c>
    </row>
    <row r="2" spans="1:16">
      <c r="A2" s="27" t="s">
        <v>29</v>
      </c>
      <c r="B2" s="138" t="s">
        <v>30</v>
      </c>
    </row>
    <row r="3" spans="1:16">
      <c r="A3" s="27" t="s">
        <v>31</v>
      </c>
      <c r="B3" s="138" t="s">
        <v>32</v>
      </c>
    </row>
    <row r="4" spans="1:16">
      <c r="A4" s="25"/>
    </row>
    <row r="5" spans="1:16">
      <c r="A5" s="25" t="s">
        <v>33</v>
      </c>
    </row>
    <row r="6" spans="1:16">
      <c r="N6" s="27"/>
      <c r="P6" s="28"/>
    </row>
    <row r="7" spans="1:16" ht="15.75">
      <c r="A7" s="29"/>
      <c r="B7" s="30"/>
      <c r="E7" s="3" t="s">
        <v>34</v>
      </c>
      <c r="N7" s="27"/>
      <c r="P7" s="28"/>
    </row>
    <row r="8" spans="1:16">
      <c r="A8" s="31"/>
      <c r="B8" s="31"/>
      <c r="C8" s="31"/>
    </row>
    <row r="9" spans="1:16">
      <c r="A9" s="213" t="s">
        <v>35</v>
      </c>
      <c r="B9" s="213" t="s">
        <v>29</v>
      </c>
      <c r="C9" s="213" t="s">
        <v>31</v>
      </c>
    </row>
    <row r="10" spans="1:16">
      <c r="A10" s="214">
        <v>36540</v>
      </c>
      <c r="B10" s="215">
        <v>27.26</v>
      </c>
      <c r="C10" s="215">
        <v>25.51</v>
      </c>
    </row>
    <row r="11" spans="1:16">
      <c r="A11" s="214">
        <v>36571</v>
      </c>
      <c r="B11" s="215">
        <v>29.37</v>
      </c>
      <c r="C11" s="215">
        <v>27.78</v>
      </c>
    </row>
    <row r="12" spans="1:16">
      <c r="A12" s="214">
        <v>36600</v>
      </c>
      <c r="B12" s="215">
        <v>29.84</v>
      </c>
      <c r="C12" s="215">
        <v>27.49</v>
      </c>
    </row>
    <row r="13" spans="1:16">
      <c r="A13" s="214">
        <v>36631</v>
      </c>
      <c r="B13" s="215">
        <v>25.72</v>
      </c>
      <c r="C13" s="215">
        <v>22.76</v>
      </c>
    </row>
    <row r="14" spans="1:16">
      <c r="A14" s="214">
        <v>36661</v>
      </c>
      <c r="B14" s="215">
        <v>28.79</v>
      </c>
      <c r="C14" s="215">
        <v>27.74</v>
      </c>
    </row>
    <row r="15" spans="1:16">
      <c r="A15" s="214">
        <v>36692</v>
      </c>
      <c r="B15" s="215">
        <v>31.82</v>
      </c>
      <c r="C15" s="215">
        <v>29.8</v>
      </c>
    </row>
    <row r="16" spans="1:16">
      <c r="A16" s="214">
        <v>36722</v>
      </c>
      <c r="B16" s="215">
        <v>29.7</v>
      </c>
      <c r="C16" s="215">
        <v>28.68</v>
      </c>
    </row>
    <row r="17" spans="1:3">
      <c r="A17" s="214">
        <v>36753</v>
      </c>
      <c r="B17" s="215">
        <v>31.26</v>
      </c>
      <c r="C17" s="215">
        <v>30.2</v>
      </c>
    </row>
    <row r="18" spans="1:3">
      <c r="A18" s="214">
        <v>36784</v>
      </c>
      <c r="B18" s="215">
        <v>33.880000000000003</v>
      </c>
      <c r="C18" s="215">
        <v>33.14</v>
      </c>
    </row>
    <row r="19" spans="1:3">
      <c r="A19" s="214">
        <v>36814</v>
      </c>
      <c r="B19" s="215">
        <v>33.11</v>
      </c>
      <c r="C19" s="215">
        <v>30.96</v>
      </c>
    </row>
    <row r="20" spans="1:3">
      <c r="A20" s="214">
        <v>36845</v>
      </c>
      <c r="B20" s="215">
        <v>34.42</v>
      </c>
      <c r="C20" s="215">
        <v>32.549999999999997</v>
      </c>
    </row>
    <row r="21" spans="1:3">
      <c r="A21" s="214">
        <v>36875</v>
      </c>
      <c r="B21" s="215">
        <v>28.44</v>
      </c>
      <c r="C21" s="215">
        <v>25.66</v>
      </c>
    </row>
    <row r="22" spans="1:3">
      <c r="A22" s="214">
        <v>36906</v>
      </c>
      <c r="B22" s="215">
        <v>29.59</v>
      </c>
      <c r="C22" s="215">
        <v>25.62</v>
      </c>
    </row>
    <row r="23" spans="1:3">
      <c r="A23" s="214">
        <v>36937</v>
      </c>
      <c r="B23" s="215">
        <v>29.61</v>
      </c>
      <c r="C23" s="215">
        <v>27.5</v>
      </c>
    </row>
    <row r="24" spans="1:3">
      <c r="A24" s="214">
        <v>36965</v>
      </c>
      <c r="B24" s="215">
        <v>27.25</v>
      </c>
      <c r="C24" s="215">
        <v>24.5</v>
      </c>
    </row>
    <row r="25" spans="1:3">
      <c r="A25" s="214">
        <v>36996</v>
      </c>
      <c r="B25" s="215">
        <v>27.49</v>
      </c>
      <c r="C25" s="215">
        <v>25.66</v>
      </c>
    </row>
    <row r="26" spans="1:3">
      <c r="A26" s="214">
        <v>37026</v>
      </c>
      <c r="B26" s="215">
        <v>28.63</v>
      </c>
      <c r="C26" s="215">
        <v>28.31</v>
      </c>
    </row>
    <row r="27" spans="1:3">
      <c r="A27" s="214">
        <v>37057</v>
      </c>
      <c r="B27" s="215">
        <v>27.6</v>
      </c>
      <c r="C27" s="215">
        <v>27.85</v>
      </c>
    </row>
    <row r="28" spans="1:3">
      <c r="A28" s="214">
        <v>37087</v>
      </c>
      <c r="B28" s="215">
        <v>26.43</v>
      </c>
      <c r="C28" s="215">
        <v>24.61</v>
      </c>
    </row>
    <row r="29" spans="1:3">
      <c r="A29" s="214">
        <v>37118</v>
      </c>
      <c r="B29" s="215">
        <v>27.37</v>
      </c>
      <c r="C29" s="215">
        <v>25.68</v>
      </c>
    </row>
    <row r="30" spans="1:3">
      <c r="A30" s="214">
        <v>37149</v>
      </c>
      <c r="B30" s="215">
        <v>26.2</v>
      </c>
      <c r="C30" s="215">
        <v>25.62</v>
      </c>
    </row>
    <row r="31" spans="1:3">
      <c r="A31" s="214">
        <v>37179</v>
      </c>
      <c r="B31" s="215">
        <v>22.17</v>
      </c>
      <c r="C31" s="215">
        <v>20.54</v>
      </c>
    </row>
    <row r="32" spans="1:3">
      <c r="A32" s="214">
        <v>37210</v>
      </c>
      <c r="B32" s="215">
        <v>19.64</v>
      </c>
      <c r="C32" s="215">
        <v>18.8</v>
      </c>
    </row>
    <row r="33" spans="1:3">
      <c r="A33" s="214">
        <v>37240</v>
      </c>
      <c r="B33" s="215">
        <v>19.39</v>
      </c>
      <c r="C33" s="215">
        <v>18.71</v>
      </c>
    </row>
    <row r="34" spans="1:3">
      <c r="A34" s="214">
        <v>37271</v>
      </c>
      <c r="B34" s="215">
        <v>19.72</v>
      </c>
      <c r="C34" s="215">
        <v>19.420000000000002</v>
      </c>
    </row>
    <row r="35" spans="1:3">
      <c r="A35" s="214">
        <v>37302</v>
      </c>
      <c r="B35" s="215">
        <v>20.72</v>
      </c>
      <c r="C35" s="215">
        <v>20.28</v>
      </c>
    </row>
    <row r="36" spans="1:3">
      <c r="A36" s="214">
        <v>37330</v>
      </c>
      <c r="B36" s="215">
        <v>24.53</v>
      </c>
      <c r="C36" s="215">
        <v>23.7</v>
      </c>
    </row>
    <row r="37" spans="1:3">
      <c r="A37" s="214">
        <v>37361</v>
      </c>
      <c r="B37" s="215">
        <v>26.18</v>
      </c>
      <c r="C37" s="215">
        <v>25.73</v>
      </c>
    </row>
    <row r="38" spans="1:3">
      <c r="A38" s="214">
        <v>37391</v>
      </c>
      <c r="B38" s="215">
        <v>27.04</v>
      </c>
      <c r="C38" s="215">
        <v>25.35</v>
      </c>
    </row>
    <row r="39" spans="1:3">
      <c r="A39" s="214">
        <v>37422</v>
      </c>
      <c r="B39" s="215">
        <v>25.52</v>
      </c>
      <c r="C39" s="215">
        <v>24.08</v>
      </c>
    </row>
    <row r="40" spans="1:3">
      <c r="A40" s="214">
        <v>37452</v>
      </c>
      <c r="B40" s="215">
        <v>26.97</v>
      </c>
      <c r="C40" s="215">
        <v>25.74</v>
      </c>
    </row>
    <row r="41" spans="1:3">
      <c r="A41" s="214">
        <v>37483</v>
      </c>
      <c r="B41" s="215">
        <v>28.39</v>
      </c>
      <c r="C41" s="215">
        <v>26.65</v>
      </c>
    </row>
    <row r="42" spans="1:3">
      <c r="A42" s="214">
        <v>37514</v>
      </c>
      <c r="B42" s="215">
        <v>29.66</v>
      </c>
      <c r="C42" s="215">
        <v>28.4</v>
      </c>
    </row>
    <row r="43" spans="1:3">
      <c r="A43" s="214">
        <v>37544</v>
      </c>
      <c r="B43" s="215">
        <v>28.84</v>
      </c>
      <c r="C43" s="215">
        <v>27.54</v>
      </c>
    </row>
    <row r="44" spans="1:3">
      <c r="A44" s="214">
        <v>37575</v>
      </c>
      <c r="B44" s="215">
        <v>26.35</v>
      </c>
      <c r="C44" s="215">
        <v>24.34</v>
      </c>
    </row>
    <row r="45" spans="1:3">
      <c r="A45" s="214">
        <v>37605</v>
      </c>
      <c r="B45" s="215">
        <v>29.46</v>
      </c>
      <c r="C45" s="215">
        <v>28.33</v>
      </c>
    </row>
    <row r="46" spans="1:3">
      <c r="A46" s="214">
        <v>37636</v>
      </c>
      <c r="B46" s="215">
        <v>32.950000000000003</v>
      </c>
      <c r="C46" s="215">
        <v>31.18</v>
      </c>
    </row>
    <row r="47" spans="1:3">
      <c r="A47" s="214">
        <v>37667</v>
      </c>
      <c r="B47" s="215">
        <v>35.83</v>
      </c>
      <c r="C47" s="215">
        <v>32.770000000000003</v>
      </c>
    </row>
    <row r="48" spans="1:3">
      <c r="A48" s="214">
        <v>37695</v>
      </c>
      <c r="B48" s="215">
        <v>33.51</v>
      </c>
      <c r="C48" s="215">
        <v>30.61</v>
      </c>
    </row>
    <row r="49" spans="1:3">
      <c r="A49" s="214">
        <v>37726</v>
      </c>
      <c r="B49" s="215">
        <v>28.17</v>
      </c>
      <c r="C49" s="215">
        <v>25</v>
      </c>
    </row>
    <row r="50" spans="1:3">
      <c r="A50" s="214">
        <v>37756</v>
      </c>
      <c r="B50" s="215">
        <v>28.11</v>
      </c>
      <c r="C50" s="215">
        <v>25.86</v>
      </c>
    </row>
    <row r="51" spans="1:3">
      <c r="A51" s="214">
        <v>37787</v>
      </c>
      <c r="B51" s="215">
        <v>30.66</v>
      </c>
      <c r="C51" s="215">
        <v>27.65</v>
      </c>
    </row>
    <row r="52" spans="1:3">
      <c r="A52" s="214">
        <v>37817</v>
      </c>
      <c r="B52" s="215">
        <v>30.76</v>
      </c>
      <c r="C52" s="215">
        <v>28.35</v>
      </c>
    </row>
    <row r="53" spans="1:3">
      <c r="A53" s="214">
        <v>37848</v>
      </c>
      <c r="B53" s="215">
        <v>31.57</v>
      </c>
      <c r="C53" s="215">
        <v>29.89</v>
      </c>
    </row>
    <row r="54" spans="1:3">
      <c r="A54" s="214">
        <v>37879</v>
      </c>
      <c r="B54" s="215">
        <v>28.31</v>
      </c>
      <c r="C54" s="215">
        <v>27.11</v>
      </c>
    </row>
    <row r="55" spans="1:3">
      <c r="A55" s="214">
        <v>37909</v>
      </c>
      <c r="B55" s="215">
        <v>30.34</v>
      </c>
      <c r="C55" s="215">
        <v>29.61</v>
      </c>
    </row>
    <row r="56" spans="1:3">
      <c r="A56" s="214">
        <v>37940</v>
      </c>
      <c r="B56" s="215">
        <v>31.11</v>
      </c>
      <c r="C56" s="215">
        <v>28.75</v>
      </c>
    </row>
    <row r="57" spans="1:3">
      <c r="A57" s="214">
        <v>37970</v>
      </c>
      <c r="B57" s="215">
        <v>32.130000000000003</v>
      </c>
      <c r="C57" s="215">
        <v>29.81</v>
      </c>
    </row>
    <row r="58" spans="1:3">
      <c r="A58" s="214">
        <v>38001</v>
      </c>
      <c r="B58" s="215">
        <v>34.31</v>
      </c>
      <c r="C58" s="215">
        <v>31.28</v>
      </c>
    </row>
    <row r="59" spans="1:3">
      <c r="A59" s="214">
        <v>38032</v>
      </c>
      <c r="B59" s="215">
        <v>34.69</v>
      </c>
      <c r="C59" s="215">
        <v>30.86</v>
      </c>
    </row>
    <row r="60" spans="1:3">
      <c r="A60" s="214">
        <v>38061</v>
      </c>
      <c r="B60" s="215">
        <v>36.74</v>
      </c>
      <c r="C60" s="215">
        <v>33.630000000000003</v>
      </c>
    </row>
    <row r="61" spans="1:3">
      <c r="A61" s="214">
        <v>38092</v>
      </c>
      <c r="B61" s="215">
        <v>36.75</v>
      </c>
      <c r="C61" s="215">
        <v>33.590000000000003</v>
      </c>
    </row>
    <row r="62" spans="1:3">
      <c r="A62" s="214">
        <v>38122</v>
      </c>
      <c r="B62" s="215">
        <v>40.28</v>
      </c>
      <c r="C62" s="215">
        <v>37.57</v>
      </c>
    </row>
    <row r="63" spans="1:3">
      <c r="A63" s="214">
        <v>38153</v>
      </c>
      <c r="B63" s="215">
        <v>38.03</v>
      </c>
      <c r="C63" s="215">
        <v>35.18</v>
      </c>
    </row>
    <row r="64" spans="1:3">
      <c r="A64" s="214">
        <v>38183</v>
      </c>
      <c r="B64" s="215">
        <v>40.78</v>
      </c>
      <c r="C64" s="215">
        <v>38.22</v>
      </c>
    </row>
    <row r="65" spans="1:3">
      <c r="A65" s="214">
        <v>38214</v>
      </c>
      <c r="B65" s="215">
        <v>44.9</v>
      </c>
      <c r="C65" s="215">
        <v>42.74</v>
      </c>
    </row>
    <row r="66" spans="1:3">
      <c r="A66" s="214">
        <v>38245</v>
      </c>
      <c r="B66" s="215">
        <v>45.94</v>
      </c>
      <c r="C66" s="215">
        <v>43.2</v>
      </c>
    </row>
    <row r="67" spans="1:3">
      <c r="A67" s="214">
        <v>38275</v>
      </c>
      <c r="B67" s="215">
        <v>53.28</v>
      </c>
      <c r="C67" s="215">
        <v>49.78</v>
      </c>
    </row>
    <row r="68" spans="1:3">
      <c r="A68" s="214">
        <v>38306</v>
      </c>
      <c r="B68" s="215">
        <v>48.47</v>
      </c>
      <c r="C68" s="215">
        <v>43.11</v>
      </c>
    </row>
    <row r="69" spans="1:3">
      <c r="A69" s="214">
        <v>38336</v>
      </c>
      <c r="B69" s="215">
        <v>43.15</v>
      </c>
      <c r="C69" s="215">
        <v>39.6</v>
      </c>
    </row>
    <row r="70" spans="1:3">
      <c r="A70" s="214">
        <v>38367</v>
      </c>
      <c r="B70" s="215">
        <v>46.84</v>
      </c>
      <c r="C70" s="215">
        <v>44.51</v>
      </c>
    </row>
    <row r="71" spans="1:3">
      <c r="A71" s="214">
        <v>38398</v>
      </c>
      <c r="B71" s="215">
        <v>48.15</v>
      </c>
      <c r="C71" s="215">
        <v>45.48</v>
      </c>
    </row>
    <row r="72" spans="1:3">
      <c r="A72" s="214">
        <v>38426</v>
      </c>
      <c r="B72" s="215">
        <v>54.19</v>
      </c>
      <c r="C72" s="215">
        <v>53.1</v>
      </c>
    </row>
    <row r="73" spans="1:3">
      <c r="A73" s="214">
        <v>38457</v>
      </c>
      <c r="B73" s="215">
        <v>52.98</v>
      </c>
      <c r="C73" s="215">
        <v>51.88</v>
      </c>
    </row>
    <row r="74" spans="1:3">
      <c r="A74" s="214">
        <v>38487</v>
      </c>
      <c r="B74" s="215">
        <v>49.83</v>
      </c>
      <c r="C74" s="215">
        <v>48.65</v>
      </c>
    </row>
    <row r="75" spans="1:3">
      <c r="A75" s="214">
        <v>38518</v>
      </c>
      <c r="B75" s="215">
        <v>56.35</v>
      </c>
      <c r="C75" s="215">
        <v>54.35</v>
      </c>
    </row>
    <row r="76" spans="1:3">
      <c r="A76" s="214">
        <v>38548</v>
      </c>
      <c r="B76" s="215">
        <v>59</v>
      </c>
      <c r="C76" s="215">
        <v>57.52</v>
      </c>
    </row>
    <row r="77" spans="1:3">
      <c r="A77" s="214">
        <v>38579</v>
      </c>
      <c r="B77" s="215">
        <v>64.989999999999995</v>
      </c>
      <c r="C77" s="215">
        <v>63.98</v>
      </c>
    </row>
    <row r="78" spans="1:3">
      <c r="A78" s="214">
        <v>38610</v>
      </c>
      <c r="B78" s="215">
        <v>65.59</v>
      </c>
      <c r="C78" s="215">
        <v>62.91</v>
      </c>
    </row>
    <row r="79" spans="1:3">
      <c r="A79" s="214">
        <v>38640</v>
      </c>
      <c r="B79" s="215">
        <v>62.26</v>
      </c>
      <c r="C79" s="215">
        <v>58.54</v>
      </c>
    </row>
    <row r="80" spans="1:3">
      <c r="A80" s="214">
        <v>38671</v>
      </c>
      <c r="B80" s="215">
        <v>58.32</v>
      </c>
      <c r="C80" s="215">
        <v>55.24</v>
      </c>
    </row>
    <row r="81" spans="1:3">
      <c r="A81" s="214">
        <v>38701</v>
      </c>
      <c r="B81" s="215">
        <v>59.41</v>
      </c>
      <c r="C81" s="215">
        <v>56.86</v>
      </c>
    </row>
    <row r="82" spans="1:3">
      <c r="A82" s="214">
        <v>38732</v>
      </c>
      <c r="B82" s="215">
        <v>65.489999999999995</v>
      </c>
      <c r="C82" s="215">
        <v>62.99</v>
      </c>
    </row>
    <row r="83" spans="1:3">
      <c r="A83" s="214">
        <v>38763</v>
      </c>
      <c r="B83" s="215">
        <v>61.63</v>
      </c>
      <c r="C83" s="215">
        <v>60.21</v>
      </c>
    </row>
    <row r="84" spans="1:3">
      <c r="A84" s="214">
        <v>38791</v>
      </c>
      <c r="B84" s="215">
        <v>62.69</v>
      </c>
      <c r="C84" s="215">
        <v>62.06</v>
      </c>
    </row>
    <row r="85" spans="1:3">
      <c r="A85" s="214">
        <v>38822</v>
      </c>
      <c r="B85" s="215">
        <v>69.44</v>
      </c>
      <c r="C85" s="215">
        <v>70.260000000000005</v>
      </c>
    </row>
    <row r="86" spans="1:3">
      <c r="A86" s="214">
        <v>38852</v>
      </c>
      <c r="B86" s="215">
        <v>70.84</v>
      </c>
      <c r="C86" s="215">
        <v>69.78</v>
      </c>
    </row>
    <row r="87" spans="1:3">
      <c r="A87" s="214">
        <v>38883</v>
      </c>
      <c r="B87" s="215">
        <v>70.95</v>
      </c>
      <c r="C87" s="215">
        <v>68.56</v>
      </c>
    </row>
    <row r="88" spans="1:3">
      <c r="A88" s="214">
        <v>38913</v>
      </c>
      <c r="B88" s="215">
        <v>74.41</v>
      </c>
      <c r="C88" s="215">
        <v>73.67</v>
      </c>
    </row>
    <row r="89" spans="1:3">
      <c r="A89" s="214">
        <v>38944</v>
      </c>
      <c r="B89" s="215">
        <v>73.040000000000006</v>
      </c>
      <c r="C89" s="215">
        <v>73.23</v>
      </c>
    </row>
    <row r="90" spans="1:3">
      <c r="A90" s="214">
        <v>38975</v>
      </c>
      <c r="B90" s="215">
        <v>63.8</v>
      </c>
      <c r="C90" s="215">
        <v>61.96</v>
      </c>
    </row>
    <row r="91" spans="1:3">
      <c r="A91" s="214">
        <v>39005</v>
      </c>
      <c r="B91" s="215">
        <v>58.89</v>
      </c>
      <c r="C91" s="215">
        <v>57.81</v>
      </c>
    </row>
    <row r="92" spans="1:3">
      <c r="A92" s="214">
        <v>39036</v>
      </c>
      <c r="B92" s="215">
        <v>59.08</v>
      </c>
      <c r="C92" s="215">
        <v>58.76</v>
      </c>
    </row>
    <row r="93" spans="1:3">
      <c r="A93" s="214">
        <v>39066</v>
      </c>
      <c r="B93" s="215">
        <v>61.96</v>
      </c>
      <c r="C93" s="215">
        <v>62.47</v>
      </c>
    </row>
    <row r="94" spans="1:3">
      <c r="A94" s="214">
        <v>39097</v>
      </c>
      <c r="B94" s="215">
        <v>54.51</v>
      </c>
      <c r="C94" s="215">
        <v>53.68</v>
      </c>
    </row>
    <row r="95" spans="1:3">
      <c r="A95" s="214">
        <v>39128</v>
      </c>
      <c r="B95" s="215">
        <v>59.28</v>
      </c>
      <c r="C95" s="215">
        <v>57.56</v>
      </c>
    </row>
    <row r="96" spans="1:3">
      <c r="A96" s="214">
        <v>39156</v>
      </c>
      <c r="B96" s="215">
        <v>60.44</v>
      </c>
      <c r="C96" s="215">
        <v>62.05</v>
      </c>
    </row>
    <row r="97" spans="1:3">
      <c r="A97" s="214">
        <v>39187</v>
      </c>
      <c r="B97" s="215">
        <v>63.98</v>
      </c>
      <c r="C97" s="215">
        <v>67.489999999999995</v>
      </c>
    </row>
    <row r="98" spans="1:3">
      <c r="A98" s="214">
        <v>39217</v>
      </c>
      <c r="B98" s="215">
        <v>63.46</v>
      </c>
      <c r="C98" s="215">
        <v>67.209999999999994</v>
      </c>
    </row>
    <row r="99" spans="1:3">
      <c r="A99" s="214">
        <v>39248</v>
      </c>
      <c r="B99" s="215">
        <v>67.489999999999995</v>
      </c>
      <c r="C99" s="215">
        <v>71.05</v>
      </c>
    </row>
    <row r="100" spans="1:3">
      <c r="A100" s="214">
        <v>39278</v>
      </c>
      <c r="B100" s="215">
        <v>74.12</v>
      </c>
      <c r="C100" s="215">
        <v>76.930000000000007</v>
      </c>
    </row>
    <row r="101" spans="1:3">
      <c r="A101" s="214">
        <v>39309</v>
      </c>
      <c r="B101" s="215">
        <v>72.36</v>
      </c>
      <c r="C101" s="215">
        <v>70.760000000000005</v>
      </c>
    </row>
    <row r="102" spans="1:3">
      <c r="A102" s="214">
        <v>39340</v>
      </c>
      <c r="B102" s="215">
        <v>79.92</v>
      </c>
      <c r="C102" s="215">
        <v>77.17</v>
      </c>
    </row>
    <row r="103" spans="1:3">
      <c r="A103" s="214">
        <v>39370</v>
      </c>
      <c r="B103" s="215">
        <v>85.8</v>
      </c>
      <c r="C103" s="215">
        <v>82.34</v>
      </c>
    </row>
    <row r="104" spans="1:3">
      <c r="A104" s="214">
        <v>39401</v>
      </c>
      <c r="B104" s="215">
        <v>94.77</v>
      </c>
      <c r="C104" s="215">
        <v>92.41</v>
      </c>
    </row>
    <row r="105" spans="1:3">
      <c r="A105" s="214">
        <v>39431</v>
      </c>
      <c r="B105" s="215">
        <v>91.69</v>
      </c>
      <c r="C105" s="215">
        <v>90.93</v>
      </c>
    </row>
    <row r="106" spans="1:3">
      <c r="A106" s="214">
        <v>39462</v>
      </c>
      <c r="B106" s="215">
        <v>92.97</v>
      </c>
      <c r="C106" s="215">
        <v>92.18</v>
      </c>
    </row>
    <row r="107" spans="1:3">
      <c r="A107" s="214">
        <v>39493</v>
      </c>
      <c r="B107" s="215">
        <v>95.39</v>
      </c>
      <c r="C107" s="215">
        <v>94.99</v>
      </c>
    </row>
    <row r="108" spans="1:3">
      <c r="A108" s="214">
        <v>39522</v>
      </c>
      <c r="B108" s="215">
        <v>105.45</v>
      </c>
      <c r="C108" s="215">
        <v>103.64</v>
      </c>
    </row>
    <row r="109" spans="1:3">
      <c r="A109" s="214">
        <v>39553</v>
      </c>
      <c r="B109" s="215">
        <v>112.58</v>
      </c>
      <c r="C109" s="215">
        <v>109.07</v>
      </c>
    </row>
    <row r="110" spans="1:3">
      <c r="A110" s="214">
        <v>39583</v>
      </c>
      <c r="B110" s="215">
        <v>125.4</v>
      </c>
      <c r="C110" s="215">
        <v>122.8</v>
      </c>
    </row>
    <row r="111" spans="1:3">
      <c r="A111" s="214">
        <v>39614</v>
      </c>
      <c r="B111" s="215">
        <v>133.88</v>
      </c>
      <c r="C111" s="215">
        <v>132.32</v>
      </c>
    </row>
    <row r="112" spans="1:3">
      <c r="A112" s="214">
        <v>39644</v>
      </c>
      <c r="B112" s="215">
        <v>133.37</v>
      </c>
      <c r="C112" s="215">
        <v>132.72</v>
      </c>
    </row>
    <row r="113" spans="1:3">
      <c r="A113" s="214">
        <v>39675</v>
      </c>
      <c r="B113" s="215">
        <v>116.67</v>
      </c>
      <c r="C113" s="215">
        <v>113.24</v>
      </c>
    </row>
    <row r="114" spans="1:3">
      <c r="A114" s="214">
        <v>39706</v>
      </c>
      <c r="B114" s="215">
        <v>104.11</v>
      </c>
      <c r="C114" s="215">
        <v>97.23</v>
      </c>
    </row>
    <row r="115" spans="1:3">
      <c r="A115" s="214">
        <v>39736</v>
      </c>
      <c r="B115" s="215">
        <v>76.61</v>
      </c>
      <c r="C115" s="215">
        <v>71.58</v>
      </c>
    </row>
    <row r="116" spans="1:3">
      <c r="A116" s="214">
        <v>39767</v>
      </c>
      <c r="B116" s="215">
        <v>57.31</v>
      </c>
      <c r="C116" s="215">
        <v>52.45</v>
      </c>
    </row>
    <row r="117" spans="1:3">
      <c r="A117" s="214">
        <v>39797</v>
      </c>
      <c r="B117" s="215">
        <v>41.12</v>
      </c>
      <c r="C117" s="215">
        <v>39.950000000000003</v>
      </c>
    </row>
    <row r="118" spans="1:3">
      <c r="A118" s="214">
        <v>39828</v>
      </c>
      <c r="B118" s="215">
        <v>41.71</v>
      </c>
      <c r="C118" s="215">
        <v>43.44</v>
      </c>
    </row>
    <row r="119" spans="1:3">
      <c r="A119" s="214">
        <v>39859</v>
      </c>
      <c r="B119" s="215">
        <v>39.090000000000003</v>
      </c>
      <c r="C119" s="215">
        <v>43.32</v>
      </c>
    </row>
    <row r="120" spans="1:3">
      <c r="A120" s="214">
        <v>39887</v>
      </c>
      <c r="B120" s="215">
        <v>47.94</v>
      </c>
      <c r="C120" s="215">
        <v>46.54</v>
      </c>
    </row>
    <row r="121" spans="1:3">
      <c r="A121" s="214">
        <v>39918</v>
      </c>
      <c r="B121" s="215">
        <v>49.65</v>
      </c>
      <c r="C121" s="215">
        <v>50.18</v>
      </c>
    </row>
    <row r="122" spans="1:3">
      <c r="A122" s="214">
        <v>39948</v>
      </c>
      <c r="B122" s="215">
        <v>59.03</v>
      </c>
      <c r="C122" s="215">
        <v>57.3</v>
      </c>
    </row>
    <row r="123" spans="1:3">
      <c r="A123" s="214">
        <v>39979</v>
      </c>
      <c r="B123" s="215">
        <v>69.64</v>
      </c>
      <c r="C123" s="215">
        <v>68.61</v>
      </c>
    </row>
    <row r="124" spans="1:3">
      <c r="A124" s="214">
        <v>40009</v>
      </c>
      <c r="B124" s="215">
        <v>64.150000000000006</v>
      </c>
      <c r="C124" s="215">
        <v>64.44</v>
      </c>
    </row>
    <row r="125" spans="1:3">
      <c r="A125" s="214">
        <v>40040</v>
      </c>
      <c r="B125" s="215">
        <v>71.05</v>
      </c>
      <c r="C125" s="215">
        <v>72.510000000000005</v>
      </c>
    </row>
    <row r="126" spans="1:3">
      <c r="A126" s="214">
        <v>40071</v>
      </c>
      <c r="B126" s="215">
        <v>69.41</v>
      </c>
      <c r="C126" s="215">
        <v>67.650000000000006</v>
      </c>
    </row>
    <row r="127" spans="1:3">
      <c r="A127" s="214">
        <v>40101</v>
      </c>
      <c r="B127" s="215">
        <v>75.72</v>
      </c>
      <c r="C127" s="215">
        <v>72.77</v>
      </c>
    </row>
    <row r="128" spans="1:3">
      <c r="A128" s="214">
        <v>40132</v>
      </c>
      <c r="B128" s="215">
        <v>77.989999999999995</v>
      </c>
      <c r="C128" s="215">
        <v>76.66</v>
      </c>
    </row>
    <row r="129" spans="1:3">
      <c r="A129" s="214">
        <v>40162</v>
      </c>
      <c r="B129" s="215">
        <v>74.47</v>
      </c>
      <c r="C129" s="215">
        <v>74.459999999999994</v>
      </c>
    </row>
    <row r="130" spans="1:3">
      <c r="A130" s="214">
        <v>40193</v>
      </c>
      <c r="B130" s="215">
        <v>78.33</v>
      </c>
      <c r="C130" s="215">
        <v>76.17</v>
      </c>
    </row>
    <row r="131" spans="1:3">
      <c r="A131" s="214">
        <v>40224</v>
      </c>
      <c r="B131" s="215">
        <v>76.39</v>
      </c>
      <c r="C131" s="215">
        <v>73.75</v>
      </c>
    </row>
    <row r="132" spans="1:3">
      <c r="A132" s="214">
        <v>40252</v>
      </c>
      <c r="B132" s="215">
        <v>81.2</v>
      </c>
      <c r="C132" s="215">
        <v>78.83</v>
      </c>
    </row>
    <row r="133" spans="1:3">
      <c r="A133" s="214">
        <v>40283</v>
      </c>
      <c r="B133" s="215">
        <v>84.29</v>
      </c>
      <c r="C133" s="215">
        <v>84.82</v>
      </c>
    </row>
    <row r="134" spans="1:3">
      <c r="A134" s="214">
        <v>40313</v>
      </c>
      <c r="B134" s="215">
        <v>73.739999999999995</v>
      </c>
      <c r="C134" s="215">
        <v>75.95</v>
      </c>
    </row>
    <row r="135" spans="1:3">
      <c r="A135" s="214">
        <v>40344</v>
      </c>
      <c r="B135" s="215">
        <v>75.34</v>
      </c>
      <c r="C135" s="215">
        <v>74.760000000000005</v>
      </c>
    </row>
    <row r="136" spans="1:3">
      <c r="A136" s="214">
        <v>40374</v>
      </c>
      <c r="B136" s="215">
        <v>76.319999999999993</v>
      </c>
      <c r="C136" s="215">
        <v>75.58</v>
      </c>
    </row>
    <row r="137" spans="1:3">
      <c r="A137" s="214">
        <v>40405</v>
      </c>
      <c r="B137" s="215">
        <v>76.599999999999994</v>
      </c>
      <c r="C137" s="215">
        <v>77.040000000000006</v>
      </c>
    </row>
    <row r="138" spans="1:3">
      <c r="A138" s="214">
        <v>40436</v>
      </c>
      <c r="B138" s="215">
        <v>75.239999999999995</v>
      </c>
      <c r="C138" s="215">
        <v>77.84</v>
      </c>
    </row>
    <row r="139" spans="1:3">
      <c r="A139" s="214">
        <v>40466</v>
      </c>
      <c r="B139" s="215">
        <v>81.89</v>
      </c>
      <c r="C139" s="215">
        <v>82.67</v>
      </c>
    </row>
    <row r="140" spans="1:3">
      <c r="A140" s="214">
        <v>40497</v>
      </c>
      <c r="B140" s="215">
        <v>84.25</v>
      </c>
      <c r="C140" s="215">
        <v>85.28</v>
      </c>
    </row>
    <row r="141" spans="1:3">
      <c r="A141" s="214">
        <v>40527</v>
      </c>
      <c r="B141" s="215">
        <v>89.15</v>
      </c>
      <c r="C141" s="215">
        <v>91.45</v>
      </c>
    </row>
    <row r="142" spans="1:3">
      <c r="A142" s="214">
        <v>40558</v>
      </c>
      <c r="B142" s="215">
        <v>89.17</v>
      </c>
      <c r="C142" s="215">
        <v>96.52</v>
      </c>
    </row>
    <row r="143" spans="1:3">
      <c r="A143" s="214">
        <v>40589</v>
      </c>
      <c r="B143" s="215">
        <v>88.58</v>
      </c>
      <c r="C143" s="215">
        <v>103.72</v>
      </c>
    </row>
    <row r="144" spans="1:3">
      <c r="A144" s="214">
        <v>40617</v>
      </c>
      <c r="B144" s="215">
        <v>102.86</v>
      </c>
      <c r="C144" s="215">
        <v>114.64</v>
      </c>
    </row>
    <row r="145" spans="1:3">
      <c r="A145" s="214">
        <v>40648</v>
      </c>
      <c r="B145" s="215">
        <v>109.53</v>
      </c>
      <c r="C145" s="215">
        <v>123.26</v>
      </c>
    </row>
    <row r="146" spans="1:3">
      <c r="A146" s="214">
        <v>40678</v>
      </c>
      <c r="B146" s="215">
        <v>100.9</v>
      </c>
      <c r="C146" s="215">
        <v>114.99</v>
      </c>
    </row>
    <row r="147" spans="1:3">
      <c r="A147" s="214">
        <v>40709</v>
      </c>
      <c r="B147" s="215">
        <v>96.26</v>
      </c>
      <c r="C147" s="215">
        <v>113.83</v>
      </c>
    </row>
    <row r="148" spans="1:3">
      <c r="A148" s="214">
        <v>40739</v>
      </c>
      <c r="B148" s="215">
        <v>97.3</v>
      </c>
      <c r="C148" s="215">
        <v>116.97</v>
      </c>
    </row>
    <row r="149" spans="1:3">
      <c r="A149" s="214">
        <v>40770</v>
      </c>
      <c r="B149" s="215">
        <v>86.33</v>
      </c>
      <c r="C149" s="215">
        <v>110.22</v>
      </c>
    </row>
    <row r="150" spans="1:3">
      <c r="A150" s="214">
        <v>40801</v>
      </c>
      <c r="B150" s="215">
        <v>85.52</v>
      </c>
      <c r="C150" s="215">
        <v>112.83</v>
      </c>
    </row>
    <row r="151" spans="1:3">
      <c r="A151" s="214">
        <v>40831</v>
      </c>
      <c r="B151" s="215">
        <v>86.32</v>
      </c>
      <c r="C151" s="215">
        <v>109.55</v>
      </c>
    </row>
    <row r="152" spans="1:3">
      <c r="A152" s="214">
        <v>40862</v>
      </c>
      <c r="B152" s="215">
        <v>97.16</v>
      </c>
      <c r="C152" s="215">
        <v>110.77</v>
      </c>
    </row>
    <row r="153" spans="1:3">
      <c r="A153" s="214">
        <v>40892</v>
      </c>
      <c r="B153" s="215">
        <v>98.56</v>
      </c>
      <c r="C153" s="215">
        <v>107.87</v>
      </c>
    </row>
    <row r="154" spans="1:3">
      <c r="A154" s="214">
        <v>40923</v>
      </c>
      <c r="B154" s="215">
        <v>100.27</v>
      </c>
      <c r="C154" s="215">
        <v>110.69</v>
      </c>
    </row>
    <row r="155" spans="1:3">
      <c r="A155" s="214">
        <v>40954</v>
      </c>
      <c r="B155" s="215">
        <v>102.2</v>
      </c>
      <c r="C155" s="215">
        <v>119.33</v>
      </c>
    </row>
    <row r="156" spans="1:3">
      <c r="A156" s="214">
        <v>40983</v>
      </c>
      <c r="B156" s="215">
        <v>106.16</v>
      </c>
      <c r="C156" s="215">
        <v>125.45</v>
      </c>
    </row>
    <row r="157" spans="1:3">
      <c r="A157" s="214">
        <v>41014</v>
      </c>
      <c r="B157" s="215">
        <v>103.32</v>
      </c>
      <c r="C157" s="215">
        <v>119.75</v>
      </c>
    </row>
    <row r="158" spans="1:3">
      <c r="A158" s="214">
        <v>41044</v>
      </c>
      <c r="B158" s="215">
        <v>94.66</v>
      </c>
      <c r="C158" s="215">
        <v>110.34</v>
      </c>
    </row>
    <row r="159" spans="1:3">
      <c r="A159" s="214">
        <v>41075</v>
      </c>
      <c r="B159" s="215">
        <v>82.3</v>
      </c>
      <c r="C159" s="215">
        <v>95.16</v>
      </c>
    </row>
    <row r="160" spans="1:3">
      <c r="A160" s="214">
        <v>41105</v>
      </c>
      <c r="B160" s="215">
        <v>87.9</v>
      </c>
      <c r="C160" s="215">
        <v>102.62</v>
      </c>
    </row>
    <row r="161" spans="1:3">
      <c r="A161" s="214">
        <v>41136</v>
      </c>
      <c r="B161" s="215">
        <v>94.13</v>
      </c>
      <c r="C161" s="215">
        <v>113.36</v>
      </c>
    </row>
    <row r="162" spans="1:3">
      <c r="A162" s="214">
        <v>41167</v>
      </c>
      <c r="B162" s="215">
        <v>94.51</v>
      </c>
      <c r="C162" s="215">
        <v>112.86</v>
      </c>
    </row>
    <row r="163" spans="1:3">
      <c r="A163" s="214">
        <v>41197</v>
      </c>
      <c r="B163" s="215">
        <v>89.49</v>
      </c>
      <c r="C163" s="215">
        <v>111.71</v>
      </c>
    </row>
    <row r="164" spans="1:3">
      <c r="A164" s="214">
        <v>41228</v>
      </c>
      <c r="B164" s="215">
        <v>86.53</v>
      </c>
      <c r="C164" s="215">
        <v>109.06</v>
      </c>
    </row>
    <row r="165" spans="1:3">
      <c r="A165" s="214">
        <v>41258</v>
      </c>
      <c r="B165" s="215">
        <v>87.86</v>
      </c>
      <c r="C165" s="215">
        <v>109.49</v>
      </c>
    </row>
    <row r="166" spans="1:3">
      <c r="A166" s="214">
        <v>41289</v>
      </c>
      <c r="B166" s="215">
        <v>94.76</v>
      </c>
      <c r="C166" s="215">
        <v>112.96</v>
      </c>
    </row>
    <row r="167" spans="1:3">
      <c r="A167" s="214">
        <v>41320</v>
      </c>
      <c r="B167" s="215">
        <v>95.31</v>
      </c>
      <c r="C167" s="215">
        <v>116.05</v>
      </c>
    </row>
    <row r="168" spans="1:3">
      <c r="A168" s="214">
        <v>41348</v>
      </c>
      <c r="B168" s="215">
        <v>92.94</v>
      </c>
      <c r="C168" s="215">
        <v>108.47</v>
      </c>
    </row>
    <row r="169" spans="1:3">
      <c r="A169" s="214">
        <v>41379</v>
      </c>
      <c r="B169" s="215">
        <v>92.02</v>
      </c>
      <c r="C169" s="215">
        <v>102.25</v>
      </c>
    </row>
    <row r="170" spans="1:3">
      <c r="A170" s="214">
        <v>41409</v>
      </c>
      <c r="B170" s="215">
        <v>94.51</v>
      </c>
      <c r="C170" s="215">
        <v>102.56</v>
      </c>
    </row>
    <row r="171" spans="1:3">
      <c r="A171" s="214">
        <v>41440</v>
      </c>
      <c r="B171" s="215">
        <v>95.77</v>
      </c>
      <c r="C171" s="215">
        <v>102.92</v>
      </c>
    </row>
    <row r="172" spans="1:3">
      <c r="A172" s="214">
        <v>41470</v>
      </c>
      <c r="B172" s="215">
        <v>104.67</v>
      </c>
      <c r="C172" s="215">
        <v>107.93</v>
      </c>
    </row>
    <row r="173" spans="1:3">
      <c r="A173" s="214">
        <v>41501</v>
      </c>
      <c r="B173" s="215">
        <v>106.57</v>
      </c>
      <c r="C173" s="215">
        <v>111.28</v>
      </c>
    </row>
    <row r="174" spans="1:3">
      <c r="A174" s="214">
        <v>41532</v>
      </c>
      <c r="B174" s="215">
        <v>106.29</v>
      </c>
      <c r="C174" s="215">
        <v>111.6</v>
      </c>
    </row>
    <row r="175" spans="1:3">
      <c r="A175" s="214">
        <v>41562</v>
      </c>
      <c r="B175" s="215">
        <v>100.54</v>
      </c>
      <c r="C175" s="215">
        <v>109.08</v>
      </c>
    </row>
    <row r="176" spans="1:3">
      <c r="A176" s="214">
        <v>41593</v>
      </c>
      <c r="B176" s="215">
        <v>93.86</v>
      </c>
      <c r="C176" s="215">
        <v>107.79</v>
      </c>
    </row>
    <row r="177" spans="1:3">
      <c r="A177" s="214">
        <v>41623</v>
      </c>
      <c r="B177" s="215">
        <v>97.63</v>
      </c>
      <c r="C177" s="215">
        <v>110.76</v>
      </c>
    </row>
    <row r="178" spans="1:3">
      <c r="A178" s="214">
        <v>41654</v>
      </c>
      <c r="B178" s="215">
        <v>94.62</v>
      </c>
      <c r="C178" s="215">
        <v>108.12</v>
      </c>
    </row>
    <row r="179" spans="1:3">
      <c r="A179" s="214">
        <v>41685</v>
      </c>
      <c r="B179" s="215">
        <v>100.82</v>
      </c>
      <c r="C179" s="215">
        <v>108.9</v>
      </c>
    </row>
    <row r="180" spans="1:3">
      <c r="A180" s="214">
        <v>41713</v>
      </c>
      <c r="B180" s="215">
        <v>100.8</v>
      </c>
      <c r="C180" s="215">
        <v>107.48</v>
      </c>
    </row>
    <row r="181" spans="1:3">
      <c r="A181" s="214">
        <v>41744</v>
      </c>
      <c r="B181" s="215">
        <v>102.07</v>
      </c>
      <c r="C181" s="215">
        <v>107.76</v>
      </c>
    </row>
    <row r="182" spans="1:3">
      <c r="A182" s="214">
        <v>41774</v>
      </c>
      <c r="B182" s="215">
        <v>102.18</v>
      </c>
      <c r="C182" s="215">
        <v>109.54</v>
      </c>
    </row>
    <row r="183" spans="1:3">
      <c r="A183" s="214">
        <v>41805</v>
      </c>
      <c r="B183" s="215">
        <v>105.79</v>
      </c>
      <c r="C183" s="215">
        <v>111.8</v>
      </c>
    </row>
    <row r="184" spans="1:3">
      <c r="A184" s="214">
        <v>41835</v>
      </c>
      <c r="B184" s="215">
        <v>103.59</v>
      </c>
      <c r="C184" s="215">
        <v>106.77</v>
      </c>
    </row>
    <row r="185" spans="1:3">
      <c r="A185" s="214">
        <v>41866</v>
      </c>
      <c r="B185" s="215">
        <v>96.54</v>
      </c>
      <c r="C185" s="215">
        <v>101.61</v>
      </c>
    </row>
    <row r="186" spans="1:3">
      <c r="A186" s="214">
        <v>41897</v>
      </c>
      <c r="B186" s="215">
        <v>93.21</v>
      </c>
      <c r="C186" s="215">
        <v>97.09</v>
      </c>
    </row>
    <row r="187" spans="1:3">
      <c r="A187" s="214">
        <v>41927</v>
      </c>
      <c r="B187" s="215">
        <v>84.4</v>
      </c>
      <c r="C187" s="215">
        <v>87.43</v>
      </c>
    </row>
    <row r="188" spans="1:3">
      <c r="A188" s="214">
        <v>41958</v>
      </c>
      <c r="B188" s="215">
        <v>75.790000000000006</v>
      </c>
      <c r="C188" s="215">
        <v>79.44</v>
      </c>
    </row>
    <row r="189" spans="1:3">
      <c r="A189" s="214">
        <v>41988</v>
      </c>
      <c r="B189" s="215">
        <v>59.29</v>
      </c>
      <c r="C189" s="215">
        <v>62.34</v>
      </c>
    </row>
    <row r="190" spans="1:3">
      <c r="A190" s="214">
        <v>42019</v>
      </c>
      <c r="B190" s="215">
        <v>47.22</v>
      </c>
      <c r="C190" s="215">
        <v>47.76</v>
      </c>
    </row>
    <row r="191" spans="1:3">
      <c r="A191" s="214">
        <v>42050</v>
      </c>
      <c r="B191" s="215">
        <v>50.58</v>
      </c>
      <c r="C191" s="215">
        <v>58.1</v>
      </c>
    </row>
    <row r="192" spans="1:3">
      <c r="A192" s="214">
        <v>42078</v>
      </c>
      <c r="B192" s="215">
        <v>47.82</v>
      </c>
      <c r="C192" s="215">
        <v>55.89</v>
      </c>
    </row>
    <row r="193" spans="1:3">
      <c r="A193" s="214">
        <v>42109</v>
      </c>
      <c r="B193" s="215">
        <v>54.45</v>
      </c>
      <c r="C193" s="215">
        <v>59.52</v>
      </c>
    </row>
    <row r="194" spans="1:3">
      <c r="A194" s="214">
        <v>42139</v>
      </c>
      <c r="B194" s="215">
        <v>59.27</v>
      </c>
      <c r="C194" s="215">
        <v>64.08</v>
      </c>
    </row>
    <row r="195" spans="1:3">
      <c r="A195" s="214">
        <v>42170</v>
      </c>
      <c r="B195" s="215">
        <v>59.82</v>
      </c>
      <c r="C195" s="215">
        <v>61.48</v>
      </c>
    </row>
    <row r="196" spans="1:3">
      <c r="A196" s="214">
        <v>42200</v>
      </c>
      <c r="B196" s="215">
        <v>50.9</v>
      </c>
      <c r="C196" s="215">
        <v>56.56</v>
      </c>
    </row>
    <row r="197" spans="1:3">
      <c r="A197" s="214">
        <v>42231</v>
      </c>
      <c r="B197" s="215">
        <v>42.87</v>
      </c>
      <c r="C197" s="215">
        <v>46.52</v>
      </c>
    </row>
    <row r="198" spans="1:3">
      <c r="A198" s="214">
        <v>42262</v>
      </c>
      <c r="B198" s="215">
        <v>45.48</v>
      </c>
      <c r="C198" s="215">
        <v>47.62</v>
      </c>
    </row>
    <row r="199" spans="1:3">
      <c r="A199" s="214">
        <v>42292</v>
      </c>
      <c r="B199" s="215">
        <v>46.22</v>
      </c>
      <c r="C199" s="215">
        <v>48.43</v>
      </c>
    </row>
    <row r="200" spans="1:3">
      <c r="A200" s="214">
        <v>42323</v>
      </c>
      <c r="B200" s="215">
        <v>42.44</v>
      </c>
      <c r="C200" s="215">
        <v>44.27</v>
      </c>
    </row>
    <row r="201" spans="1:3">
      <c r="A201" s="214">
        <v>42353</v>
      </c>
      <c r="B201" s="215">
        <v>37.19</v>
      </c>
      <c r="C201" s="215">
        <v>38.01</v>
      </c>
    </row>
    <row r="202" spans="1:3">
      <c r="A202" s="214">
        <v>42384</v>
      </c>
      <c r="B202" s="215">
        <v>31.68</v>
      </c>
      <c r="C202" s="215">
        <v>30.7</v>
      </c>
    </row>
    <row r="203" spans="1:3">
      <c r="A203" s="214">
        <v>42415</v>
      </c>
      <c r="B203" s="215">
        <v>30.32</v>
      </c>
      <c r="C203" s="215">
        <v>32.18</v>
      </c>
    </row>
    <row r="204" spans="1:3">
      <c r="A204" s="214">
        <v>42444</v>
      </c>
      <c r="B204" s="215">
        <v>37.549999999999997</v>
      </c>
      <c r="C204" s="215">
        <v>38.21</v>
      </c>
    </row>
    <row r="205" spans="1:3">
      <c r="A205" s="214">
        <v>42475</v>
      </c>
      <c r="B205" s="215">
        <v>40.75</v>
      </c>
      <c r="C205" s="215">
        <v>41.58</v>
      </c>
    </row>
    <row r="206" spans="1:3">
      <c r="A206" s="214">
        <v>42505</v>
      </c>
      <c r="B206" s="215">
        <v>46.71</v>
      </c>
      <c r="C206" s="215">
        <v>46.74</v>
      </c>
    </row>
    <row r="207" spans="1:3">
      <c r="A207" s="214">
        <v>42536</v>
      </c>
      <c r="B207" s="215">
        <v>48.76</v>
      </c>
      <c r="C207" s="215">
        <v>48.25</v>
      </c>
    </row>
    <row r="208" spans="1:3">
      <c r="A208" s="214">
        <v>42566</v>
      </c>
      <c r="B208" s="215">
        <v>44.65</v>
      </c>
      <c r="C208" s="215">
        <v>44.95</v>
      </c>
    </row>
    <row r="209" spans="1:3">
      <c r="A209" s="214">
        <v>42597</v>
      </c>
      <c r="B209" s="215">
        <v>44.72</v>
      </c>
      <c r="C209" s="215">
        <v>45.84</v>
      </c>
    </row>
    <row r="210" spans="1:3">
      <c r="A210" s="214">
        <v>42628</v>
      </c>
      <c r="B210" s="215">
        <v>45.18</v>
      </c>
      <c r="C210" s="215">
        <v>46.57</v>
      </c>
    </row>
    <row r="211" spans="1:3">
      <c r="A211" s="214">
        <v>42658</v>
      </c>
      <c r="B211" s="215">
        <v>49.78</v>
      </c>
      <c r="C211" s="215">
        <v>49.52</v>
      </c>
    </row>
    <row r="212" spans="1:3">
      <c r="A212" s="214">
        <v>42689</v>
      </c>
      <c r="B212" s="215">
        <v>45.66</v>
      </c>
      <c r="C212" s="215">
        <v>44.73</v>
      </c>
    </row>
    <row r="213" spans="1:3">
      <c r="A213" s="214">
        <v>42719</v>
      </c>
      <c r="B213" s="215">
        <v>51.97</v>
      </c>
      <c r="C213" s="215">
        <v>53.31</v>
      </c>
    </row>
    <row r="214" spans="1:3">
      <c r="A214" s="214">
        <v>42750</v>
      </c>
      <c r="B214" s="215">
        <v>52.5</v>
      </c>
      <c r="C214" s="215">
        <v>54.58</v>
      </c>
    </row>
    <row r="215" spans="1:3">
      <c r="A215" s="214">
        <v>42781</v>
      </c>
      <c r="B215" s="215">
        <v>53.47</v>
      </c>
      <c r="C215" s="215">
        <v>54.87</v>
      </c>
    </row>
    <row r="216" spans="1:3">
      <c r="A216" s="214">
        <v>42809</v>
      </c>
      <c r="B216" s="215">
        <v>49.33</v>
      </c>
      <c r="C216" s="215">
        <v>51.59</v>
      </c>
    </row>
    <row r="217" spans="1:3">
      <c r="A217" s="214">
        <v>42840</v>
      </c>
      <c r="B217" s="215">
        <v>51.06</v>
      </c>
      <c r="C217" s="215">
        <v>52.31</v>
      </c>
    </row>
    <row r="218" spans="1:3">
      <c r="A218" s="214">
        <v>42870</v>
      </c>
      <c r="B218" s="215">
        <v>48.48</v>
      </c>
      <c r="C218" s="215">
        <v>50.33</v>
      </c>
    </row>
    <row r="219" spans="1:3">
      <c r="A219" s="214">
        <v>42901</v>
      </c>
      <c r="B219" s="215">
        <v>45.18</v>
      </c>
      <c r="C219" s="215">
        <v>46.37</v>
      </c>
    </row>
    <row r="220" spans="1:3">
      <c r="A220" s="214">
        <v>42931</v>
      </c>
      <c r="B220" s="215">
        <v>46.63</v>
      </c>
      <c r="C220" s="215">
        <v>48.48</v>
      </c>
    </row>
    <row r="221" spans="1:3">
      <c r="A221" s="214">
        <v>42962</v>
      </c>
      <c r="B221" s="215">
        <v>48.04</v>
      </c>
      <c r="C221" s="215">
        <v>51.7</v>
      </c>
    </row>
    <row r="222" spans="1:3">
      <c r="A222" s="214">
        <v>42993</v>
      </c>
      <c r="B222" s="215">
        <v>49.82</v>
      </c>
      <c r="C222" s="215">
        <v>56.15</v>
      </c>
    </row>
    <row r="223" spans="1:3">
      <c r="A223" s="214">
        <v>43023</v>
      </c>
      <c r="B223" s="215">
        <v>51.58</v>
      </c>
      <c r="C223" s="215">
        <v>57.51</v>
      </c>
    </row>
    <row r="224" spans="1:3">
      <c r="A224" s="214">
        <v>43054</v>
      </c>
      <c r="B224" s="215">
        <v>56.64</v>
      </c>
      <c r="C224" s="215">
        <v>62.71</v>
      </c>
    </row>
    <row r="225" spans="1:3">
      <c r="A225" s="214">
        <v>43084</v>
      </c>
      <c r="B225" s="215">
        <v>57.88</v>
      </c>
      <c r="C225" s="215">
        <v>64.37</v>
      </c>
    </row>
    <row r="226" spans="1:3">
      <c r="A226" s="214">
        <v>43115</v>
      </c>
      <c r="B226" s="215">
        <v>63.7</v>
      </c>
      <c r="C226" s="215">
        <v>69.08</v>
      </c>
    </row>
    <row r="227" spans="1:3">
      <c r="A227" s="214">
        <v>43146</v>
      </c>
      <c r="B227" s="215">
        <v>62.23</v>
      </c>
      <c r="C227" s="215">
        <v>65.319999999999993</v>
      </c>
    </row>
    <row r="228" spans="1:3">
      <c r="A228" s="214">
        <v>43174</v>
      </c>
      <c r="B228" s="215">
        <v>62.73</v>
      </c>
      <c r="C228" s="215">
        <v>66.02</v>
      </c>
    </row>
    <row r="229" spans="1:3">
      <c r="A229" s="214">
        <v>43205</v>
      </c>
      <c r="B229" s="215">
        <v>66.25</v>
      </c>
      <c r="C229" s="215">
        <v>72.11</v>
      </c>
    </row>
    <row r="230" spans="1:3" ht="14.25">
      <c r="B230" s="32"/>
    </row>
  </sheetData>
  <hyperlinks>
    <hyperlink ref="B2" r:id="rId1"/>
    <hyperlink ref="B3" r:id="rId2"/>
  </hyperlinks>
  <pageMargins left="0.75" right="0.75" top="1" bottom="1" header="0.5" footer="0.5"/>
  <headerFooter alignWithMargins="0"/>
  <drawing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0"/>
  <sheetViews>
    <sheetView showGridLines="0" zoomScale="110" zoomScaleNormal="110" workbookViewId="0">
      <selection activeCell="A5" sqref="A5"/>
    </sheetView>
  </sheetViews>
  <sheetFormatPr baseColWidth="10" defaultColWidth="10.6640625" defaultRowHeight="11.25"/>
  <cols>
    <col min="1" max="1" width="18.1640625" style="7" customWidth="1"/>
    <col min="2" max="33" width="8.5" style="7" customWidth="1"/>
    <col min="34" max="34" width="8.5" style="8" customWidth="1"/>
    <col min="35" max="35" width="8.5" style="9" customWidth="1"/>
    <col min="36" max="36" width="11.83203125" style="7" customWidth="1"/>
    <col min="37" max="38" width="10.6640625" style="7"/>
    <col min="39" max="39" width="19.83203125" style="19" customWidth="1"/>
    <col min="40" max="16384" width="10.6640625" style="19"/>
  </cols>
  <sheetData>
    <row r="1" spans="1:37" s="7" customFormat="1" ht="12.75">
      <c r="A1" s="1" t="s">
        <v>300</v>
      </c>
      <c r="AH1" s="8"/>
      <c r="AI1" s="9"/>
    </row>
    <row r="2" spans="1:37" s="7" customFormat="1" ht="12.75">
      <c r="A2" s="133"/>
      <c r="AH2" s="8"/>
      <c r="AI2" s="9"/>
    </row>
    <row r="3" spans="1:37" s="7" customFormat="1" ht="12.75">
      <c r="A3" s="1" t="s">
        <v>16</v>
      </c>
      <c r="AH3" s="8"/>
      <c r="AI3" s="9"/>
    </row>
    <row r="4" spans="1:37" s="10" customFormat="1"/>
    <row r="5" spans="1:37" s="10" customFormat="1"/>
    <row r="6" spans="1:37" s="10" customFormat="1" ht="12">
      <c r="A6" s="732"/>
      <c r="B6" s="733">
        <v>2018</v>
      </c>
      <c r="C6" s="733">
        <v>2019</v>
      </c>
      <c r="D6" s="733">
        <v>2020</v>
      </c>
      <c r="E6" s="733">
        <v>2021</v>
      </c>
      <c r="F6" s="733">
        <v>2022</v>
      </c>
      <c r="G6" s="733">
        <v>2023</v>
      </c>
      <c r="H6" s="733">
        <v>2024</v>
      </c>
      <c r="I6" s="733">
        <v>2025</v>
      </c>
      <c r="J6" s="733">
        <v>2026</v>
      </c>
      <c r="K6" s="733">
        <v>2027</v>
      </c>
      <c r="L6" s="733">
        <v>2028</v>
      </c>
      <c r="M6" s="733">
        <v>2029</v>
      </c>
      <c r="N6" s="733">
        <v>2030</v>
      </c>
      <c r="O6" s="733">
        <v>2031</v>
      </c>
      <c r="P6" s="733">
        <v>2032</v>
      </c>
      <c r="Q6" s="733">
        <v>2033</v>
      </c>
      <c r="R6" s="733">
        <v>2034</v>
      </c>
      <c r="S6" s="733">
        <v>2035</v>
      </c>
      <c r="T6" s="733">
        <v>2036</v>
      </c>
      <c r="U6" s="733">
        <v>2037</v>
      </c>
      <c r="V6" s="733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7" s="10" customFormat="1" ht="12">
      <c r="A7" s="686" t="s">
        <v>471</v>
      </c>
      <c r="B7" s="736">
        <v>78</v>
      </c>
      <c r="C7" s="736">
        <v>117</v>
      </c>
      <c r="D7" s="736">
        <v>117</v>
      </c>
      <c r="E7" s="736">
        <v>117</v>
      </c>
      <c r="F7" s="736">
        <v>117</v>
      </c>
      <c r="G7" s="736">
        <v>117</v>
      </c>
      <c r="H7" s="736">
        <v>117</v>
      </c>
      <c r="I7" s="736">
        <v>117</v>
      </c>
      <c r="J7" s="736">
        <v>117</v>
      </c>
      <c r="K7" s="736">
        <v>117</v>
      </c>
      <c r="L7" s="736">
        <v>117</v>
      </c>
      <c r="M7" s="736">
        <v>117</v>
      </c>
      <c r="N7" s="736">
        <v>117</v>
      </c>
      <c r="O7" s="736">
        <v>117</v>
      </c>
      <c r="P7" s="736">
        <v>117</v>
      </c>
      <c r="Q7" s="736">
        <v>117</v>
      </c>
      <c r="R7" s="736">
        <v>117</v>
      </c>
      <c r="S7" s="736">
        <v>117</v>
      </c>
      <c r="T7" s="736">
        <v>117</v>
      </c>
      <c r="U7" s="736">
        <v>117</v>
      </c>
      <c r="V7" s="736">
        <v>117</v>
      </c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7" s="10" customFormat="1" ht="12.75">
      <c r="A8" s="686" t="s">
        <v>454</v>
      </c>
      <c r="B8" s="736">
        <v>81.432688016485898</v>
      </c>
      <c r="C8" s="736">
        <v>84.024121922864964</v>
      </c>
      <c r="D8" s="736">
        <v>85.052375106912365</v>
      </c>
      <c r="E8" s="736">
        <v>87.066377880006698</v>
      </c>
      <c r="F8" s="736">
        <v>88.825815046562212</v>
      </c>
      <c r="G8" s="736">
        <v>90.381809048912203</v>
      </c>
      <c r="H8" s="736">
        <v>91.970456626350298</v>
      </c>
      <c r="I8" s="736">
        <v>92.916086885056345</v>
      </c>
      <c r="J8" s="736">
        <v>94.863173489864423</v>
      </c>
      <c r="K8" s="736">
        <v>96.675863379975027</v>
      </c>
      <c r="L8" s="736">
        <v>98.363127113468323</v>
      </c>
      <c r="M8" s="736">
        <v>99.867295057875381</v>
      </c>
      <c r="N8" s="736">
        <v>101.25181139996943</v>
      </c>
      <c r="O8" s="736">
        <v>102.57392369383443</v>
      </c>
      <c r="P8" s="736">
        <v>103.78711149336779</v>
      </c>
      <c r="Q8" s="736">
        <v>104.88858118541775</v>
      </c>
      <c r="R8" s="736">
        <v>105.84716189423804</v>
      </c>
      <c r="S8" s="736">
        <v>105.26676013671258</v>
      </c>
      <c r="T8" s="736">
        <v>106.26458130344713</v>
      </c>
      <c r="U8" s="736">
        <v>107.23023599891469</v>
      </c>
      <c r="V8" s="736">
        <v>108.15743070537658</v>
      </c>
      <c r="W8" s="678"/>
      <c r="X8" s="678"/>
      <c r="Y8" s="678"/>
      <c r="Z8"/>
      <c r="AA8"/>
      <c r="AB8"/>
      <c r="AC8"/>
      <c r="AD8"/>
      <c r="AE8"/>
      <c r="AF8"/>
      <c r="AG8"/>
      <c r="AH8"/>
      <c r="AI8"/>
    </row>
    <row r="9" spans="1:37" s="10" customFormat="1" ht="12">
      <c r="A9" s="13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28"/>
      <c r="U9" s="728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7" s="10" customFormat="1" ht="12">
      <c r="A10" s="13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7" s="10" customFormat="1" ht="14.25">
      <c r="B11" s="729" t="s">
        <v>533</v>
      </c>
      <c r="C11" s="729"/>
      <c r="D11" s="729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7" s="10" customFormat="1" ht="12">
      <c r="S12" s="13"/>
      <c r="T12" s="16"/>
      <c r="U12" s="16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 s="17"/>
      <c r="AK12" s="17"/>
    </row>
    <row r="13" spans="1:37" s="7" customFormat="1" ht="14.25">
      <c r="B13" s="18"/>
      <c r="C13" s="18"/>
      <c r="D13" s="18"/>
      <c r="S13" s="13"/>
      <c r="T13" s="16"/>
      <c r="U13" s="16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 s="17"/>
      <c r="AK13" s="17"/>
    </row>
    <row r="14" spans="1:37" s="7" customFormat="1" ht="12">
      <c r="S14" s="13"/>
      <c r="T14" s="16"/>
      <c r="U14" s="16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 s="17"/>
      <c r="AK14" s="17"/>
    </row>
    <row r="15" spans="1:37" s="7" customFormat="1" ht="12">
      <c r="S15" s="13"/>
      <c r="T15" s="16"/>
      <c r="U15" s="16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 s="17"/>
      <c r="AK15" s="17"/>
    </row>
    <row r="16" spans="1:37" s="7" customFormat="1" ht="12">
      <c r="S16" s="13"/>
      <c r="T16" s="16"/>
      <c r="U16" s="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 s="17"/>
      <c r="AK16" s="17"/>
    </row>
    <row r="17" spans="19:37" s="7" customFormat="1" ht="12">
      <c r="S17" s="13"/>
      <c r="T17" s="16"/>
      <c r="U17" s="16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 s="17"/>
      <c r="AK17" s="17"/>
    </row>
    <row r="18" spans="19:37" s="7" customFormat="1" ht="12">
      <c r="S18" s="13"/>
      <c r="T18" s="16"/>
      <c r="U18" s="1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 s="17"/>
      <c r="AK18" s="17"/>
    </row>
    <row r="19" spans="19:37" s="7" customFormat="1" ht="12">
      <c r="S19" s="13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9:37" s="7" customFormat="1"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9:37" s="7" customFormat="1"/>
    <row r="22" spans="19:37" s="7" customFormat="1"/>
    <row r="23" spans="19:37" s="7" customFormat="1"/>
    <row r="24" spans="19:37" s="7" customFormat="1"/>
    <row r="25" spans="19:37" s="7" customFormat="1"/>
    <row r="26" spans="19:37" s="7" customFormat="1"/>
    <row r="27" spans="19:37" s="7" customFormat="1"/>
    <row r="28" spans="19:37" s="7" customFormat="1"/>
    <row r="29" spans="19:37" s="7" customFormat="1"/>
    <row r="30" spans="19:37" s="7" customFormat="1"/>
    <row r="31" spans="19:37" s="7" customFormat="1"/>
    <row r="32" spans="19:37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2"/>
  <sheetViews>
    <sheetView showGridLines="0" zoomScale="110" zoomScaleNormal="110" workbookViewId="0">
      <selection activeCell="A4" sqref="A4"/>
    </sheetView>
  </sheetViews>
  <sheetFormatPr baseColWidth="10" defaultColWidth="10.6640625" defaultRowHeight="11.25"/>
  <cols>
    <col min="1" max="1" width="18.1640625" style="7" customWidth="1"/>
    <col min="2" max="33" width="8.5" style="7" customWidth="1"/>
    <col min="34" max="34" width="8.5" style="8" customWidth="1"/>
    <col min="35" max="35" width="8.5" style="9" customWidth="1"/>
    <col min="36" max="36" width="11.83203125" style="7" customWidth="1"/>
    <col min="37" max="38" width="10.6640625" style="7"/>
    <col min="39" max="39" width="19.83203125" style="19" customWidth="1"/>
    <col min="40" max="16384" width="10.6640625" style="19"/>
  </cols>
  <sheetData>
    <row r="1" spans="1:37" s="7" customFormat="1" ht="12.75">
      <c r="A1" s="1" t="s">
        <v>300</v>
      </c>
      <c r="AH1" s="8"/>
      <c r="AI1" s="9"/>
    </row>
    <row r="2" spans="1:37" s="7" customFormat="1" ht="12.75">
      <c r="A2" s="133"/>
      <c r="AH2" s="8"/>
      <c r="AI2" s="9"/>
    </row>
    <row r="3" spans="1:37" s="7" customFormat="1" ht="12.75">
      <c r="A3" s="1" t="s">
        <v>16</v>
      </c>
      <c r="AH3" s="8"/>
      <c r="AI3" s="9"/>
    </row>
    <row r="4" spans="1:37" s="10" customFormat="1"/>
    <row r="5" spans="1:37" s="10" customFormat="1"/>
    <row r="6" spans="1:37" s="10" customFormat="1" ht="12">
      <c r="A6" s="732"/>
      <c r="B6" s="733">
        <v>2018</v>
      </c>
      <c r="C6" s="733">
        <v>2019</v>
      </c>
      <c r="D6" s="733">
        <v>2020</v>
      </c>
      <c r="E6" s="733">
        <v>2021</v>
      </c>
      <c r="F6" s="733">
        <v>2022</v>
      </c>
      <c r="G6" s="733">
        <v>2023</v>
      </c>
      <c r="H6" s="733">
        <v>2024</v>
      </c>
      <c r="I6" s="733">
        <v>2025</v>
      </c>
      <c r="J6" s="733">
        <v>2026</v>
      </c>
      <c r="K6" s="733">
        <v>2027</v>
      </c>
      <c r="L6" s="733">
        <v>2028</v>
      </c>
      <c r="M6" s="733">
        <v>2029</v>
      </c>
      <c r="N6" s="733">
        <v>2030</v>
      </c>
      <c r="O6" s="733">
        <v>2031</v>
      </c>
      <c r="P6" s="733">
        <v>2032</v>
      </c>
      <c r="Q6" s="733">
        <v>2033</v>
      </c>
      <c r="R6" s="733">
        <v>2034</v>
      </c>
      <c r="S6" s="733">
        <v>2035</v>
      </c>
      <c r="T6" s="733">
        <v>2036</v>
      </c>
      <c r="U6" s="733">
        <v>2037</v>
      </c>
      <c r="V6" s="733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7" s="10" customFormat="1" ht="12">
      <c r="A7" s="686" t="s">
        <v>471</v>
      </c>
      <c r="B7" s="734">
        <v>87.5</v>
      </c>
      <c r="C7" s="734">
        <v>87.5</v>
      </c>
      <c r="D7" s="734">
        <v>87.5</v>
      </c>
      <c r="E7" s="734">
        <v>87.5</v>
      </c>
      <c r="F7" s="734">
        <v>87.5</v>
      </c>
      <c r="G7" s="734">
        <v>87.5</v>
      </c>
      <c r="H7" s="734">
        <v>87.5</v>
      </c>
      <c r="I7" s="734">
        <v>87.5</v>
      </c>
      <c r="J7" s="734">
        <v>87.5</v>
      </c>
      <c r="K7" s="734">
        <v>87.5</v>
      </c>
      <c r="L7" s="734">
        <v>87.5</v>
      </c>
      <c r="M7" s="734">
        <v>87.5</v>
      </c>
      <c r="N7" s="734">
        <v>87.5</v>
      </c>
      <c r="O7" s="734">
        <v>87.5</v>
      </c>
      <c r="P7" s="734">
        <v>87.5</v>
      </c>
      <c r="Q7" s="734">
        <v>87.5</v>
      </c>
      <c r="R7" s="734">
        <v>87.5</v>
      </c>
      <c r="S7" s="734">
        <v>87.5</v>
      </c>
      <c r="T7" s="734">
        <v>87.5</v>
      </c>
      <c r="U7" s="734">
        <v>87.5</v>
      </c>
      <c r="V7" s="734">
        <v>87.5</v>
      </c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7" s="10" customFormat="1" ht="12">
      <c r="A8" s="686" t="s">
        <v>520</v>
      </c>
      <c r="B8" s="734">
        <v>60</v>
      </c>
      <c r="C8" s="734">
        <v>58.716418387251018</v>
      </c>
      <c r="D8" s="734">
        <v>48.455195953605127</v>
      </c>
      <c r="E8" s="734">
        <v>40.60616663012474</v>
      </c>
      <c r="F8" s="734">
        <v>45.168724611104068</v>
      </c>
      <c r="G8" s="734">
        <v>51.677213857537005</v>
      </c>
      <c r="H8" s="734">
        <v>51.092640545105922</v>
      </c>
      <c r="I8" s="734">
        <v>41.698925488733479</v>
      </c>
      <c r="J8" s="734">
        <v>36.350794714416651</v>
      </c>
      <c r="K8" s="734">
        <v>27.943517828364495</v>
      </c>
      <c r="L8" s="734">
        <v>21.378018474687028</v>
      </c>
      <c r="M8" s="734">
        <v>16.499303679452215</v>
      </c>
      <c r="N8" s="734">
        <v>13.514341789438786</v>
      </c>
      <c r="O8" s="734">
        <v>11.060435890056198</v>
      </c>
      <c r="P8" s="734">
        <v>8.3671431661749534</v>
      </c>
      <c r="Q8" s="734">
        <v>7.0573071226776678</v>
      </c>
      <c r="R8" s="734">
        <v>3.9394147844976852</v>
      </c>
      <c r="S8" s="734">
        <v>2.9840461054678467</v>
      </c>
      <c r="T8" s="734">
        <v>0.58548118750471645</v>
      </c>
      <c r="U8" s="734">
        <v>0.44960446268541826</v>
      </c>
      <c r="V8" s="734">
        <v>0</v>
      </c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37" s="10" customFormat="1" ht="12.75">
      <c r="A9" s="686" t="s">
        <v>454</v>
      </c>
      <c r="B9" s="734">
        <v>23.428020022918282</v>
      </c>
      <c r="C9" s="734">
        <v>23.94338170484767</v>
      </c>
      <c r="D9" s="734">
        <v>23.90407022727533</v>
      </c>
      <c r="E9" s="734">
        <v>24.302972503925972</v>
      </c>
      <c r="F9" s="734">
        <v>24.613599484235877</v>
      </c>
      <c r="G9" s="734">
        <v>24.879970557461718</v>
      </c>
      <c r="H9" s="734">
        <v>25.141143757647882</v>
      </c>
      <c r="I9" s="734">
        <v>25.301309024865688</v>
      </c>
      <c r="J9" s="734">
        <v>25.617963314792419</v>
      </c>
      <c r="K9" s="734">
        <v>25.889564379420047</v>
      </c>
      <c r="L9" s="734">
        <v>26.110805032462217</v>
      </c>
      <c r="M9" s="734">
        <v>26.273852570553508</v>
      </c>
      <c r="N9" s="734">
        <v>26.399267040926151</v>
      </c>
      <c r="O9" s="734">
        <v>26.511322942274102</v>
      </c>
      <c r="P9" s="734">
        <v>26.603699097676433</v>
      </c>
      <c r="Q9" s="734">
        <v>26.676224685088751</v>
      </c>
      <c r="R9" s="734">
        <v>26.724610801192529</v>
      </c>
      <c r="S9" s="734">
        <v>26.438102864920612</v>
      </c>
      <c r="T9" s="734">
        <v>26.525866940219718</v>
      </c>
      <c r="U9" s="734">
        <v>26.614519988113994</v>
      </c>
      <c r="V9" s="734">
        <v>26.701286818065149</v>
      </c>
      <c r="W9" s="678"/>
      <c r="X9" s="678"/>
      <c r="Y9" s="678"/>
      <c r="Z9"/>
      <c r="AA9"/>
      <c r="AB9"/>
      <c r="AC9"/>
      <c r="AD9"/>
      <c r="AE9"/>
      <c r="AF9"/>
      <c r="AG9"/>
      <c r="AH9"/>
      <c r="AI9"/>
    </row>
    <row r="10" spans="1:37" s="10" customFormat="1" ht="12">
      <c r="A10" s="13"/>
      <c r="B10" s="728"/>
      <c r="C10" s="728"/>
      <c r="D10" s="728"/>
      <c r="E10" s="728"/>
      <c r="F10" s="728"/>
      <c r="G10" s="728"/>
      <c r="H10" s="728"/>
      <c r="I10" s="728"/>
      <c r="J10" s="728"/>
      <c r="K10" s="728"/>
      <c r="L10" s="728"/>
      <c r="M10" s="728"/>
      <c r="N10" s="728"/>
      <c r="O10" s="728"/>
      <c r="P10" s="728"/>
      <c r="Q10" s="728"/>
      <c r="R10" s="728"/>
      <c r="S10" s="728"/>
      <c r="T10" s="728"/>
      <c r="U10" s="728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7" s="10" customFormat="1" ht="12">
      <c r="A11" s="13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7" s="10" customFormat="1" ht="14.25">
      <c r="B12" s="729" t="s">
        <v>534</v>
      </c>
      <c r="C12" s="729"/>
      <c r="D12" s="729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37" s="10" customFormat="1" ht="12">
      <c r="S13" s="13"/>
      <c r="T13" s="16"/>
      <c r="U13" s="16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 s="17"/>
      <c r="AK13" s="17"/>
    </row>
    <row r="14" spans="1:37" s="7" customFormat="1" ht="14.25">
      <c r="B14" s="18"/>
      <c r="C14" s="18"/>
      <c r="D14" s="18"/>
      <c r="S14" s="13"/>
      <c r="T14" s="16"/>
      <c r="U14" s="16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 s="17"/>
      <c r="AK14" s="17"/>
    </row>
    <row r="15" spans="1:37" s="7" customFormat="1" ht="12">
      <c r="S15" s="13"/>
      <c r="T15" s="16"/>
      <c r="U15" s="16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 s="17"/>
      <c r="AK15" s="17"/>
    </row>
    <row r="16" spans="1:37" s="7" customFormat="1" ht="12">
      <c r="S16" s="13"/>
      <c r="T16" s="16"/>
      <c r="U16" s="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 s="17"/>
      <c r="AK16" s="17"/>
    </row>
    <row r="17" spans="19:37" s="7" customFormat="1" ht="12">
      <c r="S17" s="13"/>
      <c r="T17" s="16"/>
      <c r="U17" s="16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 s="17"/>
      <c r="AK17" s="17"/>
    </row>
    <row r="18" spans="19:37" s="7" customFormat="1" ht="12">
      <c r="S18" s="13"/>
      <c r="T18" s="16"/>
      <c r="U18" s="1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 s="17"/>
      <c r="AK18" s="17"/>
    </row>
    <row r="19" spans="19:37" s="7" customFormat="1" ht="12">
      <c r="S19" s="13"/>
      <c r="T19" s="16"/>
      <c r="U19" s="16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 s="17"/>
      <c r="AK19" s="17"/>
    </row>
    <row r="20" spans="19:37" s="7" customFormat="1" ht="12">
      <c r="S20" s="13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9:37" s="7" customFormat="1"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9:37" s="7" customFormat="1"/>
    <row r="23" spans="19:37" s="7" customFormat="1"/>
    <row r="24" spans="19:37" s="7" customFormat="1"/>
    <row r="25" spans="19:37" s="7" customFormat="1"/>
    <row r="26" spans="19:37" s="7" customFormat="1"/>
    <row r="27" spans="19:37" s="7" customFormat="1"/>
    <row r="28" spans="19:37" s="7" customFormat="1"/>
    <row r="29" spans="19:37" s="7" customFormat="1"/>
    <row r="30" spans="19:37" s="7" customFormat="1"/>
    <row r="31" spans="19:37" s="7" customFormat="1"/>
    <row r="32" spans="19:37" s="7" customFormat="1"/>
    <row r="33" spans="1:1" s="7" customFormat="1"/>
    <row r="34" spans="1:1" s="7" customFormat="1"/>
    <row r="35" spans="1:1" s="7" customFormat="1"/>
    <row r="36" spans="1:1" s="7" customFormat="1"/>
    <row r="37" spans="1:1" s="7" customFormat="1"/>
    <row r="38" spans="1:1" s="7" customFormat="1"/>
    <row r="39" spans="1:1" s="7" customFormat="1"/>
    <row r="40" spans="1:1" s="7" customFormat="1" ht="12">
      <c r="A40" s="686"/>
    </row>
    <row r="41" spans="1:1" s="7" customFormat="1" ht="12">
      <c r="A41" s="686"/>
    </row>
    <row r="42" spans="1:1" ht="12">
      <c r="A42" s="686"/>
    </row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0"/>
  <sheetViews>
    <sheetView showGridLines="0" zoomScaleNormal="100" workbookViewId="0">
      <selection activeCell="A4" sqref="A4"/>
    </sheetView>
  </sheetViews>
  <sheetFormatPr baseColWidth="10" defaultColWidth="10.6640625" defaultRowHeight="11.25"/>
  <cols>
    <col min="1" max="1" width="18.1640625" style="7" customWidth="1"/>
    <col min="2" max="33" width="8.5" style="7" customWidth="1"/>
    <col min="34" max="34" width="8.5" style="8" customWidth="1"/>
    <col min="35" max="35" width="8.5" style="9" customWidth="1"/>
    <col min="36" max="36" width="11.83203125" style="7" customWidth="1"/>
    <col min="37" max="38" width="10.6640625" style="7"/>
    <col min="39" max="39" width="19.83203125" style="19" customWidth="1"/>
    <col min="40" max="16384" width="10.6640625" style="19"/>
  </cols>
  <sheetData>
    <row r="1" spans="1:37" s="7" customFormat="1" ht="12.75">
      <c r="A1" s="1" t="s">
        <v>300</v>
      </c>
      <c r="AH1" s="8"/>
      <c r="AI1" s="9"/>
    </row>
    <row r="2" spans="1:37" s="7" customFormat="1" ht="12.75">
      <c r="A2" s="133"/>
      <c r="AH2" s="8"/>
      <c r="AI2" s="9"/>
    </row>
    <row r="3" spans="1:37" s="7" customFormat="1" ht="12.75">
      <c r="A3" s="1" t="s">
        <v>16</v>
      </c>
      <c r="AH3" s="8"/>
      <c r="AI3" s="9"/>
    </row>
    <row r="4" spans="1:37" s="10" customFormat="1"/>
    <row r="5" spans="1:37" s="10" customFormat="1"/>
    <row r="6" spans="1:37" s="10" customFormat="1" ht="12">
      <c r="A6" s="732"/>
      <c r="B6" s="733">
        <v>2018</v>
      </c>
      <c r="C6" s="733">
        <v>2019</v>
      </c>
      <c r="D6" s="733">
        <v>2020</v>
      </c>
      <c r="E6" s="733">
        <v>2021</v>
      </c>
      <c r="F6" s="733">
        <v>2022</v>
      </c>
      <c r="G6" s="733">
        <v>2023</v>
      </c>
      <c r="H6" s="733">
        <v>2024</v>
      </c>
      <c r="I6" s="733">
        <v>2025</v>
      </c>
      <c r="J6" s="733">
        <v>2026</v>
      </c>
      <c r="K6" s="733">
        <v>2027</v>
      </c>
      <c r="L6" s="733">
        <v>2028</v>
      </c>
      <c r="M6" s="733">
        <v>2029</v>
      </c>
      <c r="N6" s="733">
        <v>2030</v>
      </c>
      <c r="O6" s="733">
        <v>2031</v>
      </c>
      <c r="P6" s="733">
        <v>2032</v>
      </c>
      <c r="Q6" s="733">
        <v>2033</v>
      </c>
      <c r="R6" s="733">
        <v>2034</v>
      </c>
      <c r="S6" s="733">
        <v>2035</v>
      </c>
      <c r="T6" s="733">
        <v>2036</v>
      </c>
      <c r="U6" s="733">
        <v>2037</v>
      </c>
      <c r="V6" s="733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7" s="10" customFormat="1" ht="12">
      <c r="A7" s="686" t="s">
        <v>471</v>
      </c>
      <c r="B7" s="792">
        <v>16.84</v>
      </c>
      <c r="C7" s="792">
        <v>25.26</v>
      </c>
      <c r="D7" s="792">
        <v>25.26</v>
      </c>
      <c r="E7" s="792">
        <v>25.26</v>
      </c>
      <c r="F7" s="792">
        <v>25.26</v>
      </c>
      <c r="G7" s="792">
        <v>25.26</v>
      </c>
      <c r="H7" s="792">
        <v>25.26</v>
      </c>
      <c r="I7" s="792">
        <v>25.26</v>
      </c>
      <c r="J7" s="792">
        <v>25.26</v>
      </c>
      <c r="K7" s="792">
        <v>25.26</v>
      </c>
      <c r="L7" s="792">
        <v>25.26</v>
      </c>
      <c r="M7" s="792">
        <v>25.26</v>
      </c>
      <c r="N7" s="792">
        <v>25.26</v>
      </c>
      <c r="O7" s="792">
        <v>25.26</v>
      </c>
      <c r="P7" s="792">
        <v>25.26</v>
      </c>
      <c r="Q7" s="792">
        <v>25.26</v>
      </c>
      <c r="R7" s="792">
        <v>25.26</v>
      </c>
      <c r="S7" s="792">
        <v>25.26</v>
      </c>
      <c r="T7" s="792">
        <v>25.26</v>
      </c>
      <c r="U7" s="792">
        <v>25.26</v>
      </c>
      <c r="V7" s="792">
        <v>25.26</v>
      </c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7" s="10" customFormat="1" ht="12.75">
      <c r="A8" s="686" t="s">
        <v>454</v>
      </c>
      <c r="B8" s="792">
        <v>20.904103179982524</v>
      </c>
      <c r="C8" s="792">
        <v>21.402588571442884</v>
      </c>
      <c r="D8" s="792">
        <v>21.624527890678937</v>
      </c>
      <c r="E8" s="792">
        <v>22.008953547278143</v>
      </c>
      <c r="F8" s="792">
        <v>22.305681947136232</v>
      </c>
      <c r="G8" s="792">
        <v>22.559744766684847</v>
      </c>
      <c r="H8" s="792">
        <v>22.814339019724262</v>
      </c>
      <c r="I8" s="792">
        <v>22.971825970224764</v>
      </c>
      <c r="J8" s="792">
        <v>23.291020296470386</v>
      </c>
      <c r="K8" s="792">
        <v>23.574403482763685</v>
      </c>
      <c r="L8" s="792">
        <v>23.815450915752429</v>
      </c>
      <c r="M8" s="792">
        <v>24.00543891036352</v>
      </c>
      <c r="N8" s="792">
        <v>24.161157735568892</v>
      </c>
      <c r="O8" s="792">
        <v>24.303081958096886</v>
      </c>
      <c r="P8" s="792">
        <v>24.422537413841184</v>
      </c>
      <c r="Q8" s="792">
        <v>24.517989223292602</v>
      </c>
      <c r="R8" s="792">
        <v>24.585174939556019</v>
      </c>
      <c r="S8" s="792">
        <v>24.31558820511248</v>
      </c>
      <c r="T8" s="792">
        <v>24.412758119320863</v>
      </c>
      <c r="U8" s="792">
        <v>24.507036925513749</v>
      </c>
      <c r="V8" s="792">
        <v>24.596279691513015</v>
      </c>
      <c r="W8" s="678"/>
      <c r="X8" s="678"/>
      <c r="Y8" s="678"/>
      <c r="Z8"/>
      <c r="AA8"/>
      <c r="AB8"/>
      <c r="AC8"/>
      <c r="AD8"/>
      <c r="AE8"/>
      <c r="AF8"/>
      <c r="AG8"/>
      <c r="AH8"/>
      <c r="AI8"/>
    </row>
    <row r="9" spans="1:37" s="10" customFormat="1" ht="12">
      <c r="A9" s="13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28"/>
      <c r="U9" s="728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7" s="10" customFormat="1" ht="12">
      <c r="A10" s="13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7" s="10" customFormat="1" ht="14.25">
      <c r="B11" s="729" t="s">
        <v>535</v>
      </c>
      <c r="C11" s="729"/>
      <c r="D11" s="729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7" s="10" customFormat="1" ht="12">
      <c r="S12" s="13"/>
      <c r="T12" s="16"/>
      <c r="U12" s="16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 s="17"/>
      <c r="AK12" s="17"/>
    </row>
    <row r="13" spans="1:37" s="7" customFormat="1" ht="14.25">
      <c r="B13" s="18"/>
      <c r="C13" s="18"/>
      <c r="D13" s="18"/>
      <c r="S13" s="13"/>
      <c r="T13" s="16"/>
      <c r="U13" s="16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 s="17"/>
      <c r="AK13" s="17"/>
    </row>
    <row r="14" spans="1:37" s="7" customFormat="1" ht="12">
      <c r="S14" s="13"/>
      <c r="T14" s="16"/>
      <c r="U14" s="16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 s="17"/>
      <c r="AK14" s="17"/>
    </row>
    <row r="15" spans="1:37" s="7" customFormat="1" ht="12">
      <c r="S15" s="13"/>
      <c r="T15" s="16"/>
      <c r="U15" s="16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 s="17"/>
      <c r="AK15" s="17"/>
    </row>
    <row r="16" spans="1:37" s="7" customFormat="1" ht="12">
      <c r="S16" s="13"/>
      <c r="T16" s="16"/>
      <c r="U16" s="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 s="17"/>
      <c r="AK16" s="17"/>
    </row>
    <row r="17" spans="19:37" s="7" customFormat="1" ht="12">
      <c r="S17" s="13"/>
      <c r="T17" s="16"/>
      <c r="U17" s="16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 s="17"/>
      <c r="AK17" s="17"/>
    </row>
    <row r="18" spans="19:37" s="7" customFormat="1" ht="12">
      <c r="S18" s="13"/>
      <c r="T18" s="16"/>
      <c r="U18" s="1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 s="17"/>
      <c r="AK18" s="17"/>
    </row>
    <row r="19" spans="19:37" s="7" customFormat="1" ht="12">
      <c r="S19" s="13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9:37" s="7" customFormat="1"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9:37" s="7" customFormat="1"/>
    <row r="22" spans="19:37" s="7" customFormat="1"/>
    <row r="23" spans="19:37" s="7" customFormat="1"/>
    <row r="24" spans="19:37" s="7" customFormat="1"/>
    <row r="25" spans="19:37" s="7" customFormat="1"/>
    <row r="26" spans="19:37" s="7" customFormat="1"/>
    <row r="27" spans="19:37" s="7" customFormat="1"/>
    <row r="28" spans="19:37" s="7" customFormat="1"/>
    <row r="29" spans="19:37" s="7" customFormat="1"/>
    <row r="30" spans="19:37" s="7" customFormat="1"/>
    <row r="31" spans="19:37" s="7" customFormat="1"/>
    <row r="32" spans="19:37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0"/>
  <sheetViews>
    <sheetView showGridLines="0" zoomScale="110" zoomScaleNormal="110" workbookViewId="0">
      <selection activeCell="A5" sqref="A5"/>
    </sheetView>
  </sheetViews>
  <sheetFormatPr baseColWidth="10" defaultColWidth="10.6640625" defaultRowHeight="11.25"/>
  <cols>
    <col min="1" max="1" width="18.1640625" style="7" customWidth="1"/>
    <col min="2" max="33" width="8.5" style="7" customWidth="1"/>
    <col min="34" max="34" width="8.5" style="8" customWidth="1"/>
    <col min="35" max="35" width="8.5" style="9" customWidth="1"/>
    <col min="36" max="36" width="11.83203125" style="7" customWidth="1"/>
    <col min="37" max="38" width="10.6640625" style="7"/>
    <col min="39" max="39" width="19.83203125" style="19" customWidth="1"/>
    <col min="40" max="16384" width="10.6640625" style="19"/>
  </cols>
  <sheetData>
    <row r="1" spans="1:37" s="7" customFormat="1" ht="12.75">
      <c r="A1" s="1" t="s">
        <v>300</v>
      </c>
      <c r="AH1" s="8"/>
      <c r="AI1" s="9"/>
    </row>
    <row r="2" spans="1:37" s="7" customFormat="1" ht="12.75">
      <c r="A2" s="133"/>
      <c r="AH2" s="8"/>
      <c r="AI2" s="9"/>
    </row>
    <row r="3" spans="1:37" s="7" customFormat="1" ht="12.75">
      <c r="A3" s="1" t="s">
        <v>16</v>
      </c>
      <c r="AH3" s="8"/>
      <c r="AI3" s="9"/>
    </row>
    <row r="4" spans="1:37" s="10" customFormat="1"/>
    <row r="5" spans="1:37" s="10" customFormat="1"/>
    <row r="6" spans="1:37" s="10" customFormat="1" ht="12">
      <c r="A6" s="732"/>
      <c r="B6" s="733">
        <v>2018</v>
      </c>
      <c r="C6" s="733">
        <v>2019</v>
      </c>
      <c r="D6" s="733">
        <v>2020</v>
      </c>
      <c r="E6" s="733">
        <v>2021</v>
      </c>
      <c r="F6" s="733">
        <v>2022</v>
      </c>
      <c r="G6" s="733">
        <v>2023</v>
      </c>
      <c r="H6" s="733">
        <v>2024</v>
      </c>
      <c r="I6" s="733">
        <v>2025</v>
      </c>
      <c r="J6" s="733">
        <v>2026</v>
      </c>
      <c r="K6" s="733">
        <v>2027</v>
      </c>
      <c r="L6" s="733">
        <v>2028</v>
      </c>
      <c r="M6" s="733">
        <v>2029</v>
      </c>
      <c r="N6" s="733">
        <v>2030</v>
      </c>
      <c r="O6" s="733">
        <v>2031</v>
      </c>
      <c r="P6" s="733">
        <v>2032</v>
      </c>
      <c r="Q6" s="733">
        <v>2033</v>
      </c>
      <c r="R6" s="733">
        <v>2034</v>
      </c>
      <c r="S6" s="733">
        <v>2035</v>
      </c>
      <c r="T6" s="733">
        <v>2036</v>
      </c>
      <c r="U6" s="733">
        <v>2037</v>
      </c>
      <c r="V6" s="733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7" s="10" customFormat="1" ht="12">
      <c r="A7" s="686" t="s">
        <v>471</v>
      </c>
      <c r="B7" s="736">
        <v>21.09</v>
      </c>
      <c r="C7" s="736">
        <v>21.09</v>
      </c>
      <c r="D7" s="736">
        <v>21.09</v>
      </c>
      <c r="E7" s="736">
        <v>21.09</v>
      </c>
      <c r="F7" s="736">
        <v>21.09</v>
      </c>
      <c r="G7" s="736">
        <v>21.09</v>
      </c>
      <c r="H7" s="736">
        <v>21.09</v>
      </c>
      <c r="I7" s="736">
        <v>21.09</v>
      </c>
      <c r="J7" s="736">
        <v>21.09</v>
      </c>
      <c r="K7" s="736">
        <v>21.09</v>
      </c>
      <c r="L7" s="736">
        <v>21.09</v>
      </c>
      <c r="M7" s="736">
        <v>21.09</v>
      </c>
      <c r="N7" s="736">
        <v>21.09</v>
      </c>
      <c r="O7" s="736">
        <v>21.09</v>
      </c>
      <c r="P7" s="736">
        <v>21.09</v>
      </c>
      <c r="Q7" s="736">
        <v>21.09</v>
      </c>
      <c r="R7" s="736">
        <v>21.09</v>
      </c>
      <c r="S7" s="736">
        <v>21.09</v>
      </c>
      <c r="T7" s="736">
        <v>21.09</v>
      </c>
      <c r="U7" s="736">
        <v>21.09</v>
      </c>
      <c r="V7" s="736">
        <v>21.09</v>
      </c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7" s="10" customFormat="1" ht="12.75">
      <c r="A8" s="686" t="s">
        <v>454</v>
      </c>
      <c r="B8" s="736">
        <v>13.277838464916645</v>
      </c>
      <c r="C8" s="736">
        <v>13.602109361061093</v>
      </c>
      <c r="D8" s="736">
        <v>13.751391329667245</v>
      </c>
      <c r="E8" s="736">
        <v>14.001481989276066</v>
      </c>
      <c r="F8" s="736">
        <v>14.196365193586098</v>
      </c>
      <c r="G8" s="736">
        <v>14.363670445342271</v>
      </c>
      <c r="H8" s="736">
        <v>14.531774999593543</v>
      </c>
      <c r="I8" s="736">
        <v>14.635477585584386</v>
      </c>
      <c r="J8" s="736">
        <v>14.846205679117666</v>
      </c>
      <c r="K8" s="736">
        <v>15.034432530425409</v>
      </c>
      <c r="L8" s="736">
        <v>15.196190601587539</v>
      </c>
      <c r="M8" s="736">
        <v>15.325733923246695</v>
      </c>
      <c r="N8" s="736">
        <v>15.433570598231661</v>
      </c>
      <c r="O8" s="736">
        <v>15.532534767355669</v>
      </c>
      <c r="P8" s="736">
        <v>15.616804722586902</v>
      </c>
      <c r="Q8" s="736">
        <v>15.685430577645825</v>
      </c>
      <c r="R8" s="736">
        <v>15.735493755500471</v>
      </c>
      <c r="S8" s="736">
        <v>15.568070463250447</v>
      </c>
      <c r="T8" s="736">
        <v>15.636262847401467</v>
      </c>
      <c r="U8" s="736">
        <v>15.702327303334645</v>
      </c>
      <c r="V8" s="736">
        <v>15.764863839695774</v>
      </c>
      <c r="W8" s="678"/>
      <c r="X8" s="678"/>
      <c r="Y8" s="678"/>
      <c r="Z8"/>
      <c r="AA8"/>
      <c r="AB8"/>
      <c r="AC8"/>
      <c r="AD8"/>
      <c r="AE8"/>
      <c r="AF8"/>
      <c r="AG8"/>
      <c r="AH8"/>
      <c r="AI8"/>
    </row>
    <row r="9" spans="1:37" s="10" customFormat="1" ht="12">
      <c r="A9" s="13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28"/>
      <c r="U9" s="728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7" s="10" customFormat="1" ht="12">
      <c r="A10" s="13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7" s="10" customFormat="1" ht="14.25">
      <c r="B11" s="729" t="s">
        <v>536</v>
      </c>
      <c r="C11" s="729"/>
      <c r="D11" s="729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7" s="10" customFormat="1" ht="12">
      <c r="S12" s="13"/>
      <c r="T12" s="16"/>
      <c r="U12" s="16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 s="17"/>
      <c r="AK12" s="17"/>
    </row>
    <row r="13" spans="1:37" s="7" customFormat="1" ht="14.25">
      <c r="B13" s="18"/>
      <c r="C13" s="18"/>
      <c r="D13" s="18"/>
      <c r="S13" s="13"/>
      <c r="T13" s="16"/>
      <c r="U13" s="16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 s="17"/>
      <c r="AK13" s="17"/>
    </row>
    <row r="14" spans="1:37" s="7" customFormat="1" ht="12">
      <c r="S14" s="13"/>
      <c r="T14" s="16"/>
      <c r="U14" s="16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 s="17"/>
      <c r="AK14" s="17"/>
    </row>
    <row r="15" spans="1:37" s="7" customFormat="1" ht="12">
      <c r="S15" s="13"/>
      <c r="T15" s="16"/>
      <c r="U15" s="16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 s="17"/>
      <c r="AK15" s="17"/>
    </row>
    <row r="16" spans="1:37" s="7" customFormat="1" ht="12">
      <c r="S16" s="13"/>
      <c r="T16" s="16"/>
      <c r="U16" s="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 s="17"/>
      <c r="AK16" s="17"/>
    </row>
    <row r="17" spans="19:37" s="7" customFormat="1" ht="12">
      <c r="S17" s="13"/>
      <c r="T17" s="16"/>
      <c r="U17" s="16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 s="17"/>
      <c r="AK17" s="17"/>
    </row>
    <row r="18" spans="19:37" s="7" customFormat="1" ht="12">
      <c r="S18" s="13"/>
      <c r="T18" s="16"/>
      <c r="U18" s="1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 s="17"/>
      <c r="AK18" s="17"/>
    </row>
    <row r="19" spans="19:37" s="7" customFormat="1" ht="12">
      <c r="S19" s="13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9:37" s="7" customFormat="1"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9:37" s="7" customFormat="1"/>
    <row r="22" spans="19:37" s="7" customFormat="1"/>
    <row r="23" spans="19:37" s="7" customFormat="1"/>
    <row r="24" spans="19:37" s="7" customFormat="1"/>
    <row r="25" spans="19:37" s="7" customFormat="1"/>
    <row r="26" spans="19:37" s="7" customFormat="1"/>
    <row r="27" spans="19:37" s="7" customFormat="1"/>
    <row r="28" spans="19:37" s="7" customFormat="1"/>
    <row r="29" spans="19:37" s="7" customFormat="1"/>
    <row r="30" spans="19:37" s="7" customFormat="1"/>
    <row r="31" spans="19:37" s="7" customFormat="1"/>
    <row r="32" spans="19:37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0"/>
  <sheetViews>
    <sheetView showGridLines="0" zoomScale="110" zoomScaleNormal="110" zoomScaleSheetLayoutView="166" workbookViewId="0">
      <selection activeCell="B35" sqref="B35:V36"/>
    </sheetView>
  </sheetViews>
  <sheetFormatPr baseColWidth="10" defaultColWidth="10.6640625" defaultRowHeight="11.25"/>
  <cols>
    <col min="1" max="1" width="18.1640625" style="7" customWidth="1"/>
    <col min="2" max="33" width="8.5" style="7" customWidth="1"/>
    <col min="34" max="34" width="8.5" style="8" customWidth="1"/>
    <col min="35" max="35" width="8.5" style="9" customWidth="1"/>
    <col min="36" max="36" width="11.83203125" style="7" customWidth="1"/>
    <col min="37" max="38" width="10.6640625" style="7"/>
    <col min="39" max="39" width="19.83203125" style="19" customWidth="1"/>
    <col min="40" max="16384" width="10.6640625" style="19"/>
  </cols>
  <sheetData>
    <row r="1" spans="1:37" s="7" customFormat="1" ht="12.75">
      <c r="A1" s="1" t="s">
        <v>300</v>
      </c>
      <c r="AH1" s="8"/>
      <c r="AI1" s="9"/>
    </row>
    <row r="2" spans="1:37" s="7" customFormat="1" ht="12.75">
      <c r="A2" s="133"/>
      <c r="AH2" s="8"/>
      <c r="AI2" s="9"/>
    </row>
    <row r="3" spans="1:37" s="7" customFormat="1" ht="12.75">
      <c r="A3" s="1" t="s">
        <v>16</v>
      </c>
      <c r="AH3" s="8"/>
      <c r="AI3" s="9"/>
    </row>
    <row r="4" spans="1:37" s="10" customFormat="1"/>
    <row r="5" spans="1:37" s="10" customFormat="1"/>
    <row r="6" spans="1:37" s="10" customFormat="1" ht="12">
      <c r="A6" s="732"/>
      <c r="B6" s="733">
        <v>2018</v>
      </c>
      <c r="C6" s="733">
        <v>2019</v>
      </c>
      <c r="D6" s="733">
        <v>2020</v>
      </c>
      <c r="E6" s="733">
        <v>2021</v>
      </c>
      <c r="F6" s="733">
        <v>2022</v>
      </c>
      <c r="G6" s="733">
        <v>2023</v>
      </c>
      <c r="H6" s="733">
        <v>2024</v>
      </c>
      <c r="I6" s="733">
        <v>2025</v>
      </c>
      <c r="J6" s="733">
        <v>2026</v>
      </c>
      <c r="K6" s="733">
        <v>2027</v>
      </c>
      <c r="L6" s="733">
        <v>2028</v>
      </c>
      <c r="M6" s="733">
        <v>2029</v>
      </c>
      <c r="N6" s="733">
        <v>2030</v>
      </c>
      <c r="O6" s="733">
        <v>2031</v>
      </c>
      <c r="P6" s="733">
        <v>2032</v>
      </c>
      <c r="Q6" s="733">
        <v>2033</v>
      </c>
      <c r="R6" s="733">
        <v>2034</v>
      </c>
      <c r="S6" s="733">
        <v>2035</v>
      </c>
      <c r="T6" s="733">
        <v>2036</v>
      </c>
      <c r="U6" s="733">
        <v>2037</v>
      </c>
      <c r="V6" s="733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7" s="10" customFormat="1" ht="12">
      <c r="A7" s="686" t="s">
        <v>471</v>
      </c>
      <c r="B7" s="698">
        <v>11</v>
      </c>
      <c r="C7" s="698">
        <v>11</v>
      </c>
      <c r="D7" s="698">
        <v>11</v>
      </c>
      <c r="E7" s="698">
        <v>11</v>
      </c>
      <c r="F7" s="698">
        <v>11</v>
      </c>
      <c r="G7" s="698">
        <v>11</v>
      </c>
      <c r="H7" s="698">
        <v>11</v>
      </c>
      <c r="I7" s="698">
        <v>11</v>
      </c>
      <c r="J7" s="698">
        <v>11</v>
      </c>
      <c r="K7" s="698">
        <v>11</v>
      </c>
      <c r="L7" s="698">
        <v>11</v>
      </c>
      <c r="M7" s="698">
        <v>11</v>
      </c>
      <c r="N7" s="698">
        <v>11</v>
      </c>
      <c r="O7" s="698">
        <v>16.5</v>
      </c>
      <c r="P7" s="698">
        <v>16.5</v>
      </c>
      <c r="Q7" s="698">
        <v>16.5</v>
      </c>
      <c r="R7" s="698">
        <v>16.5</v>
      </c>
      <c r="S7" s="698">
        <v>16.5</v>
      </c>
      <c r="T7" s="698">
        <v>16.5</v>
      </c>
      <c r="U7" s="698">
        <v>16.5</v>
      </c>
      <c r="V7" s="698">
        <v>16.5</v>
      </c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7" s="10" customFormat="1" ht="12.75">
      <c r="A8" s="686" t="s">
        <v>454</v>
      </c>
      <c r="B8" s="698">
        <v>9.513783920681206</v>
      </c>
      <c r="C8" s="698">
        <v>9.7361496899797384</v>
      </c>
      <c r="D8" s="698">
        <v>9.825144733202313</v>
      </c>
      <c r="E8" s="698">
        <v>9.9955797847843204</v>
      </c>
      <c r="F8" s="698">
        <v>10.123371382686388</v>
      </c>
      <c r="G8" s="698">
        <v>10.231888903263583</v>
      </c>
      <c r="H8" s="698">
        <v>10.340777092078824</v>
      </c>
      <c r="I8" s="698">
        <v>10.408979227604137</v>
      </c>
      <c r="J8" s="698">
        <v>10.547693682962004</v>
      </c>
      <c r="K8" s="698">
        <v>10.670677000397111</v>
      </c>
      <c r="L8" s="698">
        <v>10.773964194341463</v>
      </c>
      <c r="M8" s="698">
        <v>10.85394246079176</v>
      </c>
      <c r="N8" s="698">
        <v>10.917842577543297</v>
      </c>
      <c r="O8" s="698">
        <v>10.975441914433524</v>
      </c>
      <c r="P8" s="698">
        <v>11.022432936225488</v>
      </c>
      <c r="Q8" s="698">
        <v>11.057889694918119</v>
      </c>
      <c r="R8" s="698">
        <v>11.080001661820972</v>
      </c>
      <c r="S8" s="698">
        <v>10.947141338503691</v>
      </c>
      <c r="T8" s="698">
        <v>10.983492540295531</v>
      </c>
      <c r="U8" s="698">
        <v>11.018487408030408</v>
      </c>
      <c r="V8" s="698">
        <v>11.050946699546856</v>
      </c>
      <c r="W8" s="678"/>
      <c r="X8" s="678"/>
      <c r="Y8" s="678"/>
      <c r="Z8"/>
      <c r="AA8"/>
      <c r="AB8"/>
      <c r="AC8"/>
      <c r="AD8"/>
      <c r="AE8"/>
      <c r="AF8"/>
      <c r="AG8"/>
      <c r="AH8"/>
      <c r="AI8"/>
    </row>
    <row r="9" spans="1:37" s="10" customFormat="1" ht="12">
      <c r="A9" s="13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28"/>
      <c r="U9" s="728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7" s="10" customFormat="1" ht="12">
      <c r="A10" s="13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7" s="10" customFormat="1" ht="14.25">
      <c r="B11" s="729" t="s">
        <v>537</v>
      </c>
      <c r="C11" s="729"/>
      <c r="D11" s="729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7" s="10" customFormat="1" ht="12">
      <c r="S12" s="13"/>
      <c r="T12" s="16"/>
      <c r="U12" s="16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 s="17"/>
      <c r="AK12" s="17"/>
    </row>
    <row r="13" spans="1:37" s="7" customFormat="1" ht="14.25">
      <c r="B13" s="18"/>
      <c r="C13" s="18"/>
      <c r="D13" s="18"/>
      <c r="S13" s="13"/>
      <c r="T13" s="16"/>
      <c r="U13" s="16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 s="17"/>
      <c r="AK13" s="17"/>
    </row>
    <row r="14" spans="1:37" s="7" customFormat="1" ht="12">
      <c r="S14" s="13"/>
      <c r="T14" s="16"/>
      <c r="U14" s="16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 s="17"/>
      <c r="AK14" s="17"/>
    </row>
    <row r="15" spans="1:37" s="7" customFormat="1" ht="12">
      <c r="S15" s="13"/>
      <c r="T15" s="16"/>
      <c r="U15" s="16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 s="17"/>
      <c r="AK15" s="17"/>
    </row>
    <row r="16" spans="1:37" s="7" customFormat="1" ht="12">
      <c r="S16" s="13"/>
      <c r="T16" s="16"/>
      <c r="U16" s="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 s="17"/>
      <c r="AK16" s="17"/>
    </row>
    <row r="17" spans="19:37" s="7" customFormat="1" ht="12">
      <c r="S17" s="13"/>
      <c r="T17" s="16"/>
      <c r="U17" s="16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 s="17"/>
      <c r="AK17" s="17"/>
    </row>
    <row r="18" spans="19:37" s="7" customFormat="1" ht="12">
      <c r="S18" s="13"/>
      <c r="T18" s="16"/>
      <c r="U18" s="1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 s="17"/>
      <c r="AK18" s="17"/>
    </row>
    <row r="19" spans="19:37" s="7" customFormat="1" ht="12">
      <c r="S19" s="13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9:37" s="7" customFormat="1"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9:37" s="7" customFormat="1"/>
    <row r="22" spans="19:37" s="7" customFormat="1"/>
    <row r="23" spans="19:37" s="7" customFormat="1"/>
    <row r="24" spans="19:37" s="7" customFormat="1"/>
    <row r="25" spans="19:37" s="7" customFormat="1"/>
    <row r="26" spans="19:37" s="7" customFormat="1"/>
    <row r="27" spans="19:37" s="7" customFormat="1"/>
    <row r="28" spans="19:37" s="7" customFormat="1"/>
    <row r="29" spans="19:37" s="7" customFormat="1"/>
    <row r="30" spans="19:37" s="7" customFormat="1"/>
    <row r="31" spans="19:37" s="7" customFormat="1"/>
    <row r="32" spans="19:37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</sheetData>
  <pageMargins left="0.75" right="0.75" top="1" bottom="1" header="0.5" footer="0.5"/>
  <pageSetup paperSize="9" scale="83" orientation="landscape" horizontalDpi="355" verticalDpi="464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0"/>
  <sheetViews>
    <sheetView showGridLines="0" zoomScale="110" zoomScaleNormal="110" workbookViewId="0">
      <selection activeCell="A4" sqref="A4"/>
    </sheetView>
  </sheetViews>
  <sheetFormatPr baseColWidth="10" defaultColWidth="10.6640625" defaultRowHeight="11.25"/>
  <cols>
    <col min="1" max="1" width="18.1640625" style="7" customWidth="1"/>
    <col min="2" max="33" width="8.5" style="7" customWidth="1"/>
    <col min="34" max="34" width="8.5" style="8" customWidth="1"/>
    <col min="35" max="35" width="8.5" style="9" customWidth="1"/>
    <col min="36" max="36" width="11.83203125" style="7" customWidth="1"/>
    <col min="37" max="38" width="10.6640625" style="7"/>
    <col min="39" max="39" width="19.83203125" style="19" customWidth="1"/>
    <col min="40" max="16384" width="10.6640625" style="19"/>
  </cols>
  <sheetData>
    <row r="1" spans="1:37" s="7" customFormat="1" ht="12.75">
      <c r="A1" s="1" t="s">
        <v>300</v>
      </c>
      <c r="AH1" s="8"/>
      <c r="AI1" s="9"/>
    </row>
    <row r="2" spans="1:37" s="7" customFormat="1" ht="12.75">
      <c r="A2" s="133"/>
      <c r="AH2" s="8"/>
      <c r="AI2" s="9"/>
    </row>
    <row r="3" spans="1:37" s="7" customFormat="1" ht="12.75">
      <c r="A3" s="1" t="s">
        <v>16</v>
      </c>
      <c r="AH3" s="8"/>
      <c r="AI3" s="9"/>
    </row>
    <row r="4" spans="1:37" s="10" customFormat="1"/>
    <row r="5" spans="1:37" s="10" customFormat="1"/>
    <row r="6" spans="1:37" s="10" customFormat="1" ht="12">
      <c r="A6" s="732"/>
      <c r="B6" s="733">
        <v>2018</v>
      </c>
      <c r="C6" s="733">
        <v>2019</v>
      </c>
      <c r="D6" s="733">
        <v>2020</v>
      </c>
      <c r="E6" s="733">
        <v>2021</v>
      </c>
      <c r="F6" s="733">
        <v>2022</v>
      </c>
      <c r="G6" s="733">
        <v>2023</v>
      </c>
      <c r="H6" s="733">
        <v>2024</v>
      </c>
      <c r="I6" s="733">
        <v>2025</v>
      </c>
      <c r="J6" s="733">
        <v>2026</v>
      </c>
      <c r="K6" s="733">
        <v>2027</v>
      </c>
      <c r="L6" s="733">
        <v>2028</v>
      </c>
      <c r="M6" s="733">
        <v>2029</v>
      </c>
      <c r="N6" s="733">
        <v>2030</v>
      </c>
      <c r="O6" s="733">
        <v>2031</v>
      </c>
      <c r="P6" s="733">
        <v>2032</v>
      </c>
      <c r="Q6" s="733">
        <v>2033</v>
      </c>
      <c r="R6" s="733">
        <v>2034</v>
      </c>
      <c r="S6" s="733">
        <v>2035</v>
      </c>
      <c r="T6" s="733">
        <v>2036</v>
      </c>
      <c r="U6" s="733">
        <v>2037</v>
      </c>
      <c r="V6" s="733">
        <v>2038</v>
      </c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7" s="10" customFormat="1" ht="12">
      <c r="A7" s="686" t="s">
        <v>471</v>
      </c>
      <c r="B7" s="698">
        <v>63</v>
      </c>
      <c r="C7" s="698">
        <v>63</v>
      </c>
      <c r="D7" s="698">
        <v>63</v>
      </c>
      <c r="E7" s="698">
        <v>63</v>
      </c>
      <c r="F7" s="698">
        <v>63</v>
      </c>
      <c r="G7" s="698">
        <v>63</v>
      </c>
      <c r="H7" s="698">
        <v>63</v>
      </c>
      <c r="I7" s="698">
        <v>63</v>
      </c>
      <c r="J7" s="698">
        <v>63</v>
      </c>
      <c r="K7" s="698">
        <v>63</v>
      </c>
      <c r="L7" s="698">
        <v>63</v>
      </c>
      <c r="M7" s="698">
        <v>63</v>
      </c>
      <c r="N7" s="698">
        <v>63</v>
      </c>
      <c r="O7" s="698">
        <v>63</v>
      </c>
      <c r="P7" s="698">
        <v>63</v>
      </c>
      <c r="Q7" s="698">
        <v>63</v>
      </c>
      <c r="R7" s="698">
        <v>63</v>
      </c>
      <c r="S7" s="698">
        <v>63</v>
      </c>
      <c r="T7" s="698">
        <v>63</v>
      </c>
      <c r="U7" s="698">
        <v>63</v>
      </c>
      <c r="V7" s="698">
        <v>63</v>
      </c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7" s="10" customFormat="1" ht="12.75">
      <c r="A8" s="686" t="s">
        <v>454</v>
      </c>
      <c r="B8" s="698">
        <v>39.855069880562951</v>
      </c>
      <c r="C8" s="698">
        <v>41.08893187391029</v>
      </c>
      <c r="D8" s="698">
        <v>41.516413784113666</v>
      </c>
      <c r="E8" s="698">
        <v>42.465680862407055</v>
      </c>
      <c r="F8" s="698">
        <v>43.262695919917078</v>
      </c>
      <c r="G8" s="698">
        <v>43.961092754812235</v>
      </c>
      <c r="H8" s="698">
        <v>44.679559594828348</v>
      </c>
      <c r="I8" s="698">
        <v>45.113648905503439</v>
      </c>
      <c r="J8" s="698">
        <v>46.015752551299741</v>
      </c>
      <c r="K8" s="698">
        <v>46.859054688743129</v>
      </c>
      <c r="L8" s="698">
        <v>47.639984110458549</v>
      </c>
      <c r="M8" s="698">
        <v>48.330801496733805</v>
      </c>
      <c r="N8" s="698">
        <v>48.960306020909655</v>
      </c>
      <c r="O8" s="698">
        <v>49.557456640947933</v>
      </c>
      <c r="P8" s="698">
        <v>50.096702448850891</v>
      </c>
      <c r="Q8" s="698">
        <v>50.573669887089963</v>
      </c>
      <c r="R8" s="698">
        <v>50.974890279523322</v>
      </c>
      <c r="S8" s="698">
        <v>50.597897390870102</v>
      </c>
      <c r="T8" s="698">
        <v>51.02120120981516</v>
      </c>
      <c r="U8" s="698">
        <v>51.425638984165651</v>
      </c>
      <c r="V8" s="698">
        <v>51.808616663372085</v>
      </c>
      <c r="W8" s="678"/>
      <c r="X8" s="678"/>
      <c r="Y8" s="678"/>
      <c r="Z8"/>
      <c r="AA8"/>
      <c r="AB8"/>
      <c r="AC8"/>
      <c r="AD8"/>
      <c r="AE8"/>
      <c r="AF8"/>
      <c r="AG8"/>
      <c r="AH8"/>
      <c r="AI8"/>
    </row>
    <row r="9" spans="1:37" s="10" customFormat="1" ht="12">
      <c r="A9" s="13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28"/>
      <c r="U9" s="728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7" s="10" customFormat="1" ht="12">
      <c r="A10" s="13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7" s="10" customFormat="1" ht="14.25">
      <c r="B11" s="729" t="s">
        <v>538</v>
      </c>
      <c r="C11" s="729"/>
      <c r="D11" s="729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7" s="10" customFormat="1" ht="12">
      <c r="S12" s="13"/>
      <c r="T12" s="16"/>
      <c r="U12" s="16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 s="17"/>
      <c r="AK12" s="17"/>
    </row>
    <row r="13" spans="1:37" s="7" customFormat="1" ht="14.25">
      <c r="B13" s="18"/>
      <c r="C13" s="18"/>
      <c r="D13" s="18"/>
      <c r="S13" s="13"/>
      <c r="T13" s="16"/>
      <c r="U13" s="16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 s="17"/>
      <c r="AK13" s="17"/>
    </row>
    <row r="14" spans="1:37" s="7" customFormat="1" ht="12">
      <c r="S14" s="13"/>
      <c r="T14" s="16"/>
      <c r="U14" s="16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 s="17"/>
      <c r="AK14" s="17"/>
    </row>
    <row r="15" spans="1:37" s="7" customFormat="1" ht="12">
      <c r="S15" s="13"/>
      <c r="T15" s="16"/>
      <c r="U15" s="16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 s="17"/>
      <c r="AK15" s="17"/>
    </row>
    <row r="16" spans="1:37" s="7" customFormat="1" ht="12">
      <c r="S16" s="13"/>
      <c r="T16" s="16"/>
      <c r="U16" s="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 s="17"/>
      <c r="AK16" s="17"/>
    </row>
    <row r="17" spans="19:37" s="7" customFormat="1" ht="12">
      <c r="S17" s="13"/>
      <c r="T17" s="16"/>
      <c r="U17" s="16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 s="17"/>
      <c r="AK17" s="17"/>
    </row>
    <row r="18" spans="19:37" s="7" customFormat="1" ht="12">
      <c r="S18" s="13"/>
      <c r="T18" s="16"/>
      <c r="U18" s="1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 s="17"/>
      <c r="AK18" s="17"/>
    </row>
    <row r="19" spans="19:37" s="7" customFormat="1" ht="12">
      <c r="S19" s="13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9:37" s="7" customFormat="1"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9:37" s="7" customFormat="1"/>
    <row r="22" spans="19:37" s="7" customFormat="1"/>
    <row r="23" spans="19:37" s="7" customFormat="1"/>
    <row r="24" spans="19:37" s="7" customFormat="1"/>
    <row r="25" spans="19:37" s="7" customFormat="1"/>
    <row r="26" spans="19:37" s="7" customFormat="1"/>
    <row r="27" spans="19:37" s="7" customFormat="1"/>
    <row r="28" spans="19:37" s="7" customFormat="1"/>
    <row r="29" spans="19:37" s="7" customFormat="1"/>
    <row r="30" spans="19:37" s="7" customFormat="1"/>
    <row r="31" spans="19:37" s="7" customFormat="1"/>
    <row r="32" spans="19:37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</sheetData>
  <pageMargins left="0.75" right="0.75" top="1" bottom="1" header="0.5" footer="0.5"/>
  <pageSetup paperSize="9" scale="45" orientation="landscape" horizontalDpi="355" verticalDpi="464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29"/>
  <sheetViews>
    <sheetView zoomScale="110" zoomScaleNormal="110" workbookViewId="0">
      <selection activeCell="E7" sqref="E7"/>
    </sheetView>
  </sheetViews>
  <sheetFormatPr baseColWidth="10" defaultRowHeight="15"/>
  <cols>
    <col min="1" max="3" width="12" style="627"/>
    <col min="4" max="8" width="15.83203125" style="627" bestFit="1" customWidth="1"/>
    <col min="9" max="16384" width="12" style="627"/>
  </cols>
  <sheetData>
    <row r="2" spans="3:13">
      <c r="C2" s="741"/>
      <c r="D2" s="741"/>
      <c r="E2" s="741"/>
      <c r="F2" s="741"/>
      <c r="G2" s="741"/>
      <c r="H2" s="741"/>
      <c r="I2" s="741"/>
      <c r="J2" s="741"/>
      <c r="K2" s="741"/>
      <c r="L2" s="741"/>
      <c r="M2" s="741"/>
    </row>
    <row r="3" spans="3:13">
      <c r="C3" s="743"/>
      <c r="D3" s="783" t="s">
        <v>539</v>
      </c>
      <c r="E3" s="783"/>
      <c r="F3" s="783"/>
      <c r="G3" s="783"/>
      <c r="H3" s="783"/>
      <c r="I3" s="741"/>
      <c r="J3" s="741"/>
      <c r="K3" s="741"/>
      <c r="L3" s="741"/>
      <c r="M3" s="741"/>
    </row>
    <row r="4" spans="3:13">
      <c r="C4" s="628"/>
      <c r="D4" s="743">
        <v>5</v>
      </c>
      <c r="E4" s="743">
        <v>10</v>
      </c>
      <c r="F4" s="743">
        <v>15</v>
      </c>
      <c r="G4" s="743">
        <v>20</v>
      </c>
      <c r="H4" s="743">
        <v>25</v>
      </c>
      <c r="I4" s="741"/>
      <c r="J4" s="741"/>
      <c r="K4" s="741"/>
      <c r="L4" s="741"/>
      <c r="M4" s="741"/>
    </row>
    <row r="5" spans="3:13">
      <c r="C5" s="628">
        <v>30</v>
      </c>
      <c r="D5" s="744">
        <v>1.1666666666666667</v>
      </c>
      <c r="E5" s="744">
        <v>1.3333333333333333</v>
      </c>
      <c r="F5" s="744">
        <v>1.5</v>
      </c>
      <c r="G5" s="744">
        <v>1.6666666666666665</v>
      </c>
      <c r="H5" s="744">
        <v>1.8333333333333335</v>
      </c>
      <c r="I5" s="741"/>
      <c r="J5" s="741"/>
      <c r="K5" s="741"/>
      <c r="L5" s="741"/>
      <c r="M5" s="741"/>
    </row>
    <row r="6" spans="3:13">
      <c r="C6" s="628">
        <v>60</v>
      </c>
      <c r="D6" s="744">
        <v>1.0833333333333333</v>
      </c>
      <c r="E6" s="744">
        <v>1.1666666666666667</v>
      </c>
      <c r="F6" s="744">
        <v>1.25</v>
      </c>
      <c r="G6" s="744">
        <v>1.3333333333333333</v>
      </c>
      <c r="H6" s="744">
        <v>1.4166666666666667</v>
      </c>
      <c r="I6" s="741"/>
      <c r="J6" s="741"/>
      <c r="K6" s="741"/>
      <c r="L6" s="741"/>
      <c r="M6" s="741"/>
    </row>
    <row r="7" spans="3:13">
      <c r="C7" s="628">
        <v>90</v>
      </c>
      <c r="D7" s="744">
        <v>1.0555555555555556</v>
      </c>
      <c r="E7" s="744">
        <v>1.1111111111111112</v>
      </c>
      <c r="F7" s="744">
        <v>1.1666666666666667</v>
      </c>
      <c r="G7" s="744">
        <v>1.2222222222222223</v>
      </c>
      <c r="H7" s="744">
        <v>1.2777777777777777</v>
      </c>
      <c r="I7" s="741"/>
      <c r="J7" s="741"/>
      <c r="K7" s="741"/>
      <c r="L7" s="741"/>
      <c r="M7" s="741"/>
    </row>
    <row r="8" spans="3:13">
      <c r="C8" s="628">
        <v>120</v>
      </c>
      <c r="D8" s="744">
        <v>1.0416666666666667</v>
      </c>
      <c r="E8" s="744">
        <v>1.0833333333333333</v>
      </c>
      <c r="F8" s="744">
        <v>1.125</v>
      </c>
      <c r="G8" s="744">
        <v>1.1666666666666667</v>
      </c>
      <c r="H8" s="744">
        <v>1.2083333333333333</v>
      </c>
      <c r="I8" s="741"/>
      <c r="J8" s="741"/>
      <c r="K8" s="741"/>
      <c r="L8" s="741"/>
      <c r="M8" s="741"/>
    </row>
    <row r="9" spans="3:13">
      <c r="C9" s="628">
        <v>150</v>
      </c>
      <c r="D9" s="744">
        <v>1.0333333333333334</v>
      </c>
      <c r="E9" s="744">
        <v>1.0666666666666667</v>
      </c>
      <c r="F9" s="744">
        <v>1.1000000000000001</v>
      </c>
      <c r="G9" s="744">
        <v>1.1333333333333333</v>
      </c>
      <c r="H9" s="744">
        <v>1.1666666666666667</v>
      </c>
      <c r="I9" s="741"/>
      <c r="J9" s="741"/>
      <c r="K9" s="741"/>
      <c r="L9" s="741"/>
      <c r="M9" s="741"/>
    </row>
    <row r="10" spans="3:13">
      <c r="C10" s="628">
        <v>180</v>
      </c>
      <c r="D10" s="744">
        <v>1.0277777777777777</v>
      </c>
      <c r="E10" s="744">
        <v>1.0555555555555556</v>
      </c>
      <c r="F10" s="744">
        <v>1.0833333333333333</v>
      </c>
      <c r="G10" s="744">
        <v>1.1111111111111112</v>
      </c>
      <c r="H10" s="744">
        <v>1.1388888888888888</v>
      </c>
      <c r="I10" s="741"/>
      <c r="J10" s="741"/>
      <c r="K10" s="741"/>
      <c r="L10" s="741"/>
      <c r="M10" s="741"/>
    </row>
    <row r="11" spans="3:13">
      <c r="C11" s="741"/>
      <c r="D11" s="741"/>
      <c r="E11" s="741"/>
      <c r="F11" s="741"/>
      <c r="G11" s="741"/>
      <c r="H11" s="741"/>
      <c r="I11" s="741"/>
      <c r="J11" s="741"/>
      <c r="K11" s="741"/>
      <c r="L11" s="741"/>
      <c r="M11" s="741"/>
    </row>
    <row r="12" spans="3:13">
      <c r="C12" s="741"/>
      <c r="D12" s="741"/>
      <c r="E12" s="741"/>
      <c r="F12" s="741"/>
      <c r="G12" s="741"/>
      <c r="H12" s="741"/>
      <c r="I12" s="741"/>
      <c r="J12" s="741"/>
      <c r="K12" s="741"/>
      <c r="L12" s="741"/>
      <c r="M12" s="741"/>
    </row>
    <row r="13" spans="3:13">
      <c r="C13" s="741"/>
      <c r="D13" s="741"/>
      <c r="E13" s="741"/>
      <c r="F13" s="741"/>
      <c r="G13" s="741"/>
      <c r="H13" s="741"/>
      <c r="I13" s="741"/>
      <c r="J13" s="741"/>
      <c r="K13" s="741"/>
      <c r="L13" s="741"/>
      <c r="M13" s="741"/>
    </row>
    <row r="14" spans="3:13">
      <c r="C14" s="741"/>
      <c r="D14" s="741"/>
      <c r="E14" s="741"/>
      <c r="F14" s="741"/>
      <c r="G14" s="741"/>
      <c r="H14" s="741"/>
      <c r="I14" s="741"/>
      <c r="J14" s="741"/>
      <c r="K14" s="741"/>
      <c r="L14" s="741"/>
      <c r="M14" s="741"/>
    </row>
    <row r="15" spans="3:13">
      <c r="C15" s="741"/>
      <c r="D15" s="741"/>
      <c r="E15" s="741"/>
      <c r="F15" s="741"/>
      <c r="G15" s="741"/>
      <c r="H15" s="741"/>
      <c r="I15" s="741"/>
      <c r="J15" s="741"/>
      <c r="K15" s="741"/>
      <c r="L15" s="741"/>
      <c r="M15" s="741"/>
    </row>
    <row r="16" spans="3:13">
      <c r="C16" s="741"/>
      <c r="D16" s="741"/>
      <c r="E16" s="741"/>
      <c r="F16" s="741"/>
      <c r="G16" s="741"/>
      <c r="H16" s="741"/>
      <c r="I16" s="741"/>
      <c r="J16" s="741"/>
      <c r="K16" s="741"/>
      <c r="L16" s="741"/>
      <c r="M16" s="741"/>
    </row>
    <row r="17" spans="3:13">
      <c r="C17" s="741"/>
      <c r="D17" s="741"/>
      <c r="E17" s="741"/>
      <c r="F17" s="741"/>
      <c r="G17" s="741"/>
      <c r="H17" s="741"/>
      <c r="I17" s="741"/>
      <c r="J17" s="741"/>
      <c r="K17" s="741"/>
      <c r="L17" s="741"/>
      <c r="M17" s="741"/>
    </row>
    <row r="18" spans="3:13">
      <c r="C18" s="741"/>
      <c r="D18" s="741"/>
      <c r="E18" s="741"/>
      <c r="F18" s="741"/>
      <c r="G18" s="741"/>
      <c r="H18" s="741"/>
      <c r="I18" s="741"/>
      <c r="J18" s="741"/>
      <c r="K18" s="741"/>
      <c r="L18" s="741"/>
      <c r="M18" s="741"/>
    </row>
    <row r="19" spans="3:13">
      <c r="C19" s="741"/>
      <c r="D19" s="741"/>
      <c r="E19" s="741"/>
      <c r="F19" s="741"/>
      <c r="G19" s="741"/>
      <c r="H19" s="741"/>
      <c r="I19" s="741"/>
      <c r="J19" s="741"/>
      <c r="K19" s="741"/>
      <c r="L19" s="741"/>
      <c r="M19" s="741"/>
    </row>
    <row r="20" spans="3:13">
      <c r="C20" s="741"/>
      <c r="D20" s="741"/>
      <c r="E20" s="741"/>
      <c r="F20" s="741"/>
      <c r="G20" s="741"/>
      <c r="H20" s="741"/>
      <c r="I20" s="741"/>
      <c r="J20" s="741"/>
      <c r="K20" s="741"/>
      <c r="L20" s="741"/>
      <c r="M20" s="741"/>
    </row>
    <row r="21" spans="3:13">
      <c r="C21" s="741"/>
      <c r="D21" s="741"/>
      <c r="E21" s="741"/>
      <c r="F21" s="741"/>
      <c r="G21" s="741"/>
      <c r="H21" s="741"/>
      <c r="I21" s="741"/>
      <c r="J21" s="741"/>
      <c r="K21" s="741"/>
      <c r="L21" s="741"/>
      <c r="M21" s="741"/>
    </row>
    <row r="22" spans="3:13">
      <c r="C22" s="741"/>
      <c r="D22" s="741"/>
      <c r="E22" s="741"/>
      <c r="F22" s="741"/>
      <c r="G22" s="741"/>
      <c r="H22" s="741"/>
      <c r="I22" s="741"/>
      <c r="J22" s="741"/>
      <c r="K22" s="741"/>
      <c r="L22" s="741"/>
      <c r="M22" s="741"/>
    </row>
    <row r="23" spans="3:13">
      <c r="C23" s="742"/>
      <c r="D23" s="742"/>
      <c r="E23" s="741"/>
      <c r="F23" s="741"/>
      <c r="G23" s="741"/>
      <c r="H23" s="741"/>
      <c r="I23" s="741"/>
      <c r="J23" s="741"/>
      <c r="K23" s="741"/>
      <c r="L23" s="741"/>
      <c r="M23" s="741"/>
    </row>
    <row r="24" spans="3:13">
      <c r="C24" s="742"/>
      <c r="D24" s="742"/>
      <c r="E24" s="741"/>
      <c r="F24" s="741"/>
      <c r="G24" s="741"/>
      <c r="H24" s="741"/>
      <c r="I24" s="741"/>
      <c r="J24" s="741"/>
      <c r="K24" s="741"/>
      <c r="L24" s="741"/>
      <c r="M24" s="741"/>
    </row>
    <row r="25" spans="3:13">
      <c r="C25" s="742"/>
      <c r="D25" s="742"/>
      <c r="E25" s="741"/>
      <c r="F25" s="741"/>
      <c r="G25" s="741"/>
      <c r="H25" s="741"/>
      <c r="I25" s="741"/>
      <c r="J25" s="741"/>
      <c r="K25" s="741"/>
      <c r="L25" s="741"/>
      <c r="M25" s="741"/>
    </row>
    <row r="26" spans="3:13">
      <c r="C26" s="742"/>
      <c r="D26" s="742"/>
      <c r="E26" s="741"/>
      <c r="F26" s="741"/>
      <c r="G26" s="741"/>
      <c r="H26" s="741"/>
      <c r="I26" s="741"/>
      <c r="J26" s="741"/>
      <c r="K26" s="741"/>
      <c r="L26" s="741"/>
      <c r="M26" s="741"/>
    </row>
    <row r="27" spans="3:13">
      <c r="C27" s="742"/>
      <c r="D27" s="742"/>
      <c r="E27" s="741"/>
      <c r="F27" s="741"/>
      <c r="G27" s="741"/>
      <c r="H27" s="741"/>
      <c r="I27" s="741"/>
      <c r="J27" s="741"/>
      <c r="K27" s="741"/>
      <c r="L27" s="741"/>
      <c r="M27" s="741"/>
    </row>
    <row r="28" spans="3:13">
      <c r="C28" s="742"/>
      <c r="D28" s="742"/>
      <c r="E28" s="741"/>
      <c r="F28" s="741"/>
      <c r="G28" s="741"/>
      <c r="H28" s="741"/>
      <c r="I28" s="741"/>
      <c r="J28" s="741"/>
      <c r="K28" s="741"/>
      <c r="L28" s="741"/>
      <c r="M28" s="741"/>
    </row>
    <row r="29" spans="3:13">
      <c r="C29" s="742"/>
      <c r="D29" s="742"/>
    </row>
  </sheetData>
  <mergeCells count="1">
    <mergeCell ref="D3:H3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E8"/>
  <sheetViews>
    <sheetView zoomScaleNormal="100" workbookViewId="0">
      <selection activeCell="D6" sqref="D6"/>
    </sheetView>
  </sheetViews>
  <sheetFormatPr baseColWidth="10" defaultRowHeight="15"/>
  <cols>
    <col min="1" max="2" width="12" style="627"/>
    <col min="3" max="3" width="18.83203125" style="627" bestFit="1" customWidth="1"/>
    <col min="4" max="4" width="15.6640625" style="627" bestFit="1" customWidth="1"/>
    <col min="5" max="16384" width="12" style="627"/>
  </cols>
  <sheetData>
    <row r="4" spans="2:5">
      <c r="C4" s="627" t="s">
        <v>122</v>
      </c>
      <c r="D4" s="627" t="s">
        <v>540</v>
      </c>
      <c r="E4" s="627" t="s">
        <v>541</v>
      </c>
    </row>
    <row r="5" spans="2:5">
      <c r="B5" s="627">
        <v>2023</v>
      </c>
      <c r="C5" s="745">
        <v>358.70559548285667</v>
      </c>
      <c r="D5" s="745">
        <v>360.85625316184974</v>
      </c>
      <c r="E5" s="745">
        <v>350.32939337603131</v>
      </c>
    </row>
    <row r="6" spans="2:5">
      <c r="B6" s="627">
        <v>2028</v>
      </c>
      <c r="C6" s="745">
        <v>229.82938192799148</v>
      </c>
      <c r="D6" s="745">
        <v>231.20734851486975</v>
      </c>
      <c r="E6" s="745">
        <v>224.46259262401017</v>
      </c>
    </row>
    <row r="7" spans="2:5">
      <c r="B7" s="627">
        <v>2033</v>
      </c>
      <c r="C7" s="745">
        <v>202.68317354213011</v>
      </c>
      <c r="D7" s="745">
        <v>203.8983821395714</v>
      </c>
      <c r="E7" s="745">
        <v>197.95028047711855</v>
      </c>
    </row>
    <row r="8" spans="2:5">
      <c r="B8" s="627">
        <v>2036</v>
      </c>
      <c r="C8" s="745">
        <v>191.07797762606501</v>
      </c>
      <c r="D8" s="745">
        <v>192.22360603287808</v>
      </c>
      <c r="E8" s="745">
        <v>186.6160796826974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E12"/>
  <sheetViews>
    <sheetView zoomScaleNormal="100" workbookViewId="0">
      <selection activeCell="E23" sqref="E23"/>
    </sheetView>
  </sheetViews>
  <sheetFormatPr baseColWidth="10" defaultRowHeight="15"/>
  <cols>
    <col min="1" max="2" width="12" style="627"/>
    <col min="3" max="3" width="18.83203125" style="627" bestFit="1" customWidth="1"/>
    <col min="4" max="4" width="15.6640625" style="627" bestFit="1" customWidth="1"/>
    <col min="5" max="16384" width="12" style="627"/>
  </cols>
  <sheetData>
    <row r="7" spans="2:5">
      <c r="C7" s="627" t="s">
        <v>122</v>
      </c>
      <c r="D7" s="627" t="s">
        <v>540</v>
      </c>
      <c r="E7" s="627" t="s">
        <v>541</v>
      </c>
    </row>
    <row r="8" spans="2:5">
      <c r="B8" s="627">
        <v>2018</v>
      </c>
      <c r="C8" s="745">
        <v>168.82134639885783</v>
      </c>
      <c r="D8" s="745">
        <v>169.83353279790711</v>
      </c>
      <c r="E8" s="745">
        <v>164.87916725476128</v>
      </c>
    </row>
    <row r="9" spans="2:5">
      <c r="B9" s="627">
        <v>2019</v>
      </c>
      <c r="C9" s="745">
        <v>189.60156768662827</v>
      </c>
      <c r="D9" s="745">
        <v>190.738344120086</v>
      </c>
      <c r="E9" s="745">
        <v>185.17414567059765</v>
      </c>
    </row>
    <row r="10" spans="2:5">
      <c r="B10" s="627">
        <v>2020</v>
      </c>
      <c r="C10" s="745">
        <v>213.5934320548001</v>
      </c>
      <c r="D10" s="745">
        <v>214.87405427150338</v>
      </c>
      <c r="E10" s="745">
        <v>208.60577148270005</v>
      </c>
    </row>
    <row r="11" spans="2:5">
      <c r="B11" s="627">
        <v>2021</v>
      </c>
      <c r="C11" s="745">
        <v>240.9815573587496</v>
      </c>
      <c r="D11" s="745">
        <v>242.42638800358975</v>
      </c>
      <c r="E11" s="745">
        <v>235.35435150003605</v>
      </c>
    </row>
    <row r="12" spans="2:5">
      <c r="B12" s="627">
        <v>2022</v>
      </c>
      <c r="C12" s="745">
        <v>272.66962726081135</v>
      </c>
      <c r="D12" s="745">
        <v>274.30444711051911</v>
      </c>
      <c r="E12" s="745">
        <v>266.30246729706755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9"/>
  <sheetViews>
    <sheetView zoomScaleNormal="100" workbookViewId="0">
      <selection activeCell="G20" sqref="G20"/>
    </sheetView>
  </sheetViews>
  <sheetFormatPr baseColWidth="10" defaultRowHeight="15"/>
  <cols>
    <col min="1" max="1" width="4.33203125" style="627" bestFit="1" customWidth="1"/>
    <col min="2" max="2" width="5.83203125" style="627" bestFit="1" customWidth="1"/>
    <col min="3" max="6" width="14.33203125" style="627" customWidth="1"/>
    <col min="7" max="16384" width="12" style="627"/>
  </cols>
  <sheetData>
    <row r="3" spans="1:6">
      <c r="C3" s="782" t="s">
        <v>542</v>
      </c>
      <c r="D3" s="782"/>
      <c r="E3" s="782"/>
      <c r="F3" s="782"/>
    </row>
    <row r="4" spans="1:6">
      <c r="C4" s="648">
        <v>2023</v>
      </c>
      <c r="D4" s="648">
        <v>2028</v>
      </c>
      <c r="E4" s="648">
        <v>2033</v>
      </c>
      <c r="F4" s="648">
        <v>2036</v>
      </c>
    </row>
    <row r="5" spans="1:6">
      <c r="A5" s="784" t="s">
        <v>543</v>
      </c>
      <c r="B5" s="627">
        <v>2018</v>
      </c>
      <c r="C5" s="745">
        <v>276.57765050519004</v>
      </c>
      <c r="D5" s="745">
        <v>192.29391019694023</v>
      </c>
      <c r="E5" s="745">
        <v>174.04819984857741</v>
      </c>
      <c r="F5" s="745">
        <v>165.92764613868121</v>
      </c>
    </row>
    <row r="6" spans="1:6">
      <c r="A6" s="784"/>
      <c r="B6" s="627">
        <v>2019</v>
      </c>
      <c r="C6" s="745">
        <v>350.32939337603131</v>
      </c>
      <c r="D6" s="745">
        <v>224.46259262401017</v>
      </c>
      <c r="E6" s="745">
        <v>197.95028047711855</v>
      </c>
      <c r="F6" s="745">
        <v>186.6160796826974</v>
      </c>
    </row>
    <row r="7" spans="1:6">
      <c r="A7" s="784"/>
      <c r="B7" s="627">
        <v>2020</v>
      </c>
      <c r="C7" s="745">
        <v>462.99275140091873</v>
      </c>
      <c r="D7" s="745">
        <v>264.90216399378363</v>
      </c>
      <c r="E7" s="745">
        <v>226.31158869631039</v>
      </c>
      <c r="F7" s="745">
        <v>210.57510691960067</v>
      </c>
    </row>
    <row r="8" spans="1:6">
      <c r="A8" s="784"/>
      <c r="B8" s="627">
        <v>2021</v>
      </c>
      <c r="C8" s="745">
        <v>651.04196622439281</v>
      </c>
      <c r="D8" s="745">
        <v>316.04262728780088</v>
      </c>
      <c r="E8" s="745">
        <v>259.73555350521781</v>
      </c>
      <c r="F8" s="745">
        <v>238.02203248573016</v>
      </c>
    </row>
    <row r="9" spans="1:6">
      <c r="A9" s="784"/>
      <c r="B9" s="627">
        <v>2022</v>
      </c>
      <c r="C9" s="745">
        <v>1030.3150008659804</v>
      </c>
      <c r="D9" s="745">
        <v>383.06807473284005</v>
      </c>
      <c r="E9" s="745">
        <v>299.87549773730314</v>
      </c>
      <c r="F9" s="745">
        <v>269.90695461211249</v>
      </c>
    </row>
  </sheetData>
  <mergeCells count="2">
    <mergeCell ref="A5:A9"/>
    <mergeCell ref="C3:F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942729923DD3E41ABE998432493E3D1" ma:contentTypeVersion="2" ma:contentTypeDescription="Crear nuevo documento." ma:contentTypeScope="" ma:versionID="28d0085fb3ff3ba2637e27c597caf0b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809B49-AF56-45CB-8E2C-649D0C53AA2D}"/>
</file>

<file path=customXml/itemProps2.xml><?xml version="1.0" encoding="utf-8"?>
<ds:datastoreItem xmlns:ds="http://schemas.openxmlformats.org/officeDocument/2006/customXml" ds:itemID="{AA2B23F1-6F2C-437D-8A4D-CB29C602FDC3}"/>
</file>

<file path=customXml/itemProps3.xml><?xml version="1.0" encoding="utf-8"?>
<ds:datastoreItem xmlns:ds="http://schemas.openxmlformats.org/officeDocument/2006/customXml" ds:itemID="{97490FE7-4DA5-46D7-A092-800489D58F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108</vt:i4>
      </vt:variant>
      <vt:variant>
        <vt:lpstr>Rangos con nombre</vt:lpstr>
      </vt:variant>
      <vt:variant>
        <vt:i4>4</vt:i4>
      </vt:variant>
    </vt:vector>
  </HeadingPairs>
  <TitlesOfParts>
    <vt:vector size="112" baseType="lpstr">
      <vt:lpstr>2-1 </vt:lpstr>
      <vt:lpstr>2-2</vt:lpstr>
      <vt:lpstr>2-3</vt:lpstr>
      <vt:lpstr>2-4</vt:lpstr>
      <vt:lpstr>2-5</vt:lpstr>
      <vt:lpstr>2-6</vt:lpstr>
      <vt:lpstr>2-7</vt:lpstr>
      <vt:lpstr>2-8</vt:lpstr>
      <vt:lpstr>2-9</vt:lpstr>
      <vt:lpstr>2-10</vt:lpstr>
      <vt:lpstr>2-11</vt:lpstr>
      <vt:lpstr>2-12</vt:lpstr>
      <vt:lpstr>2-13</vt:lpstr>
      <vt:lpstr>2-14</vt:lpstr>
      <vt:lpstr>2-15</vt:lpstr>
      <vt:lpstr>2-16</vt:lpstr>
      <vt:lpstr>2-17</vt:lpstr>
      <vt:lpstr>2-18</vt:lpstr>
      <vt:lpstr>2-19</vt:lpstr>
      <vt:lpstr>2-20</vt:lpstr>
      <vt:lpstr>2-21</vt:lpstr>
      <vt:lpstr>2-22</vt:lpstr>
      <vt:lpstr>2-23</vt:lpstr>
      <vt:lpstr>2-26</vt:lpstr>
      <vt:lpstr>2-27</vt:lpstr>
      <vt:lpstr>2-28</vt:lpstr>
      <vt:lpstr>2-29</vt:lpstr>
      <vt:lpstr>2-30</vt:lpstr>
      <vt:lpstr>3-1</vt:lpstr>
      <vt:lpstr>3-2</vt:lpstr>
      <vt:lpstr>3-3</vt:lpstr>
      <vt:lpstr>5-1</vt:lpstr>
      <vt:lpstr>5-2</vt:lpstr>
      <vt:lpstr>5-5</vt:lpstr>
      <vt:lpstr>5-6</vt:lpstr>
      <vt:lpstr>5-7</vt:lpstr>
      <vt:lpstr>5-8</vt:lpstr>
      <vt:lpstr>5-9</vt:lpstr>
      <vt:lpstr>5-10</vt:lpstr>
      <vt:lpstr>5-11</vt:lpstr>
      <vt:lpstr>5-12</vt:lpstr>
      <vt:lpstr>5-13</vt:lpstr>
      <vt:lpstr>5-14</vt:lpstr>
      <vt:lpstr>5-15</vt:lpstr>
      <vt:lpstr>5-16</vt:lpstr>
      <vt:lpstr>5-17 5-18</vt:lpstr>
      <vt:lpstr>5-19</vt:lpstr>
      <vt:lpstr>5-20</vt:lpstr>
      <vt:lpstr>5-21</vt:lpstr>
      <vt:lpstr>5-22</vt:lpstr>
      <vt:lpstr>5-23</vt:lpstr>
      <vt:lpstr>5-24</vt:lpstr>
      <vt:lpstr>6-1</vt:lpstr>
      <vt:lpstr>6-2</vt:lpstr>
      <vt:lpstr>6-2 b</vt:lpstr>
      <vt:lpstr>6-2 c</vt:lpstr>
      <vt:lpstr>6-3</vt:lpstr>
      <vt:lpstr>6-4</vt:lpstr>
      <vt:lpstr>6-5</vt:lpstr>
      <vt:lpstr>6-6</vt:lpstr>
      <vt:lpstr>7-1A</vt:lpstr>
      <vt:lpstr>7-1B</vt:lpstr>
      <vt:lpstr>7-1C</vt:lpstr>
      <vt:lpstr>7-1D</vt:lpstr>
      <vt:lpstr>7-1E</vt:lpstr>
      <vt:lpstr>7-1E3</vt:lpstr>
      <vt:lpstr>7-1F</vt:lpstr>
      <vt:lpstr>7-1F3</vt:lpstr>
      <vt:lpstr>7-1A2</vt:lpstr>
      <vt:lpstr>7-1B2</vt:lpstr>
      <vt:lpstr>7-1C2</vt:lpstr>
      <vt:lpstr>7-1D2</vt:lpstr>
      <vt:lpstr>7-1F2</vt:lpstr>
      <vt:lpstr>7-2</vt:lpstr>
      <vt:lpstr>7-3</vt:lpstr>
      <vt:lpstr>7-4 Esquema</vt:lpstr>
      <vt:lpstr>7-5 P1</vt:lpstr>
      <vt:lpstr>7-6 P2</vt:lpstr>
      <vt:lpstr>7-7</vt:lpstr>
      <vt:lpstr>7-8 P3P4</vt:lpstr>
      <vt:lpstr>P4</vt:lpstr>
      <vt:lpstr>7-9 P5</vt:lpstr>
      <vt:lpstr>7-10 P7</vt:lpstr>
      <vt:lpstr>7-11 P6</vt:lpstr>
      <vt:lpstr>7-12 P9</vt:lpstr>
      <vt:lpstr>7-13 P10P14</vt:lpstr>
      <vt:lpstr>7-14 P15</vt:lpstr>
      <vt:lpstr>7-15 P18</vt:lpstr>
      <vt:lpstr>7-16 P12P16</vt:lpstr>
      <vt:lpstr>7-17 P13P17</vt:lpstr>
      <vt:lpstr>7-18 P8</vt:lpstr>
      <vt:lpstr>P11</vt:lpstr>
      <vt:lpstr>P14</vt:lpstr>
      <vt:lpstr>P16</vt:lpstr>
      <vt:lpstr>P17</vt:lpstr>
      <vt:lpstr>8-3</vt:lpstr>
      <vt:lpstr>9-1</vt:lpstr>
      <vt:lpstr>9-2</vt:lpstr>
      <vt:lpstr>9-3</vt:lpstr>
      <vt:lpstr>10-1</vt:lpstr>
      <vt:lpstr>10-2</vt:lpstr>
      <vt:lpstr>10-3</vt:lpstr>
      <vt:lpstr>10-4</vt:lpstr>
      <vt:lpstr>10-4b</vt:lpstr>
      <vt:lpstr>10-4c</vt:lpstr>
      <vt:lpstr>10-5</vt:lpstr>
      <vt:lpstr>10-6</vt:lpstr>
      <vt:lpstr>10-7</vt:lpstr>
      <vt:lpstr>'2-29'!Área_de_impresión</vt:lpstr>
      <vt:lpstr>'2-30'!Área_de_impresión</vt:lpstr>
      <vt:lpstr>'5-5'!Escenario</vt:lpstr>
      <vt:lpstr>'7-3'!Escenario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Camilo Torres Ortíz</dc:creator>
  <cp:lastModifiedBy>Juan Camilo Torres Ortíz</cp:lastModifiedBy>
  <dcterms:created xsi:type="dcterms:W3CDTF">2017-06-06T20:17:00Z</dcterms:created>
  <dcterms:modified xsi:type="dcterms:W3CDTF">2019-02-20T21:30:49Z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0x0101008942729923DD3E41ABE998432493E3D1</vt:lpwstr>
  </property>
</Properties>
</file>