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84\Fondos\OxI Obras por Impuestos\4. Formatos\Formatos 2025\Gas 2025\"/>
    </mc:Choice>
  </mc:AlternateContent>
  <xr:revisionPtr revIDLastSave="0" documentId="13_ncr:1_{870AAEEC-9E4B-423A-8E07-5B875D4DCC0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EMANDA M3 20 AÑOS" sheetId="3" r:id="rId1"/>
  </sheets>
  <definedNames>
    <definedName name="_1GdeGLP" localSheetId="0">#REF!</definedName>
    <definedName name="_1GdeGLP">#REF!</definedName>
    <definedName name="_1Gl_de_GLP" localSheetId="0">#REF!</definedName>
    <definedName name="_1Gl_de_GLP">#REF!</definedName>
    <definedName name="_xlnm.Print_Area" localSheetId="0">'DEMANDA M3 20 AÑOS'!$A$4:$O$55</definedName>
    <definedName name="CFFABRICACION1" localSheetId="0">#REF!</definedName>
    <definedName name="CFFABRICACION1">#REF!</definedName>
    <definedName name="CIFABRICACION" localSheetId="0">#REF!</definedName>
    <definedName name="CIFABRICACION">#REF!</definedName>
    <definedName name="Cilindro100Lb" localSheetId="0">#REF!</definedName>
    <definedName name="Cilindro100Lb">#REF!</definedName>
    <definedName name="Cilindro40Lb" localSheetId="0">#REF!</definedName>
    <definedName name="Cilindro40Lb">#REF!</definedName>
    <definedName name="COMISION" localSheetId="0">#REF!</definedName>
    <definedName name="COMISION">#REF!</definedName>
    <definedName name="Crédito" localSheetId="0">#REF!</definedName>
    <definedName name="Crédito">#REF!</definedName>
    <definedName name="Crédito2" localSheetId="0">#REF!</definedName>
    <definedName name="Crédito2">#REF!</definedName>
    <definedName name="Crédito3" localSheetId="0">#REF!</definedName>
    <definedName name="Crédito3">#REF!</definedName>
    <definedName name="CTRABAJO" localSheetId="0">#REF!</definedName>
    <definedName name="CTRABAJO">#REF!</definedName>
    <definedName name="DEUDA" localSheetId="0">#REF!</definedName>
    <definedName name="DEUDA">#REF!</definedName>
    <definedName name="DEVALUACION" localSheetId="0">#REF!</definedName>
    <definedName name="DEVALUACION">#REF!</definedName>
    <definedName name="FCFGAS" localSheetId="0">#REF!</definedName>
    <definedName name="FCFGAS">#REF!</definedName>
    <definedName name="FCFGAS1" localSheetId="0">#REF!</definedName>
    <definedName name="FCFGAS1">#REF!</definedName>
    <definedName name="GADMINISTRACION1" localSheetId="0">#REF!</definedName>
    <definedName name="GADMINISTRACION1">#REF!</definedName>
    <definedName name="GFIJOS" localSheetId="0">#REF!</definedName>
    <definedName name="GFIJOS">#REF!</definedName>
    <definedName name="IMPOSITIVA" localSheetId="0">#REF!</definedName>
    <definedName name="IMPOSITIVA">#REF!</definedName>
    <definedName name="INFLACION" localSheetId="0">#REF!</definedName>
    <definedName name="INFLACION">#REF!</definedName>
    <definedName name="INTANGIBLES" localSheetId="0">#REF!</definedName>
    <definedName name="INTANGIBLES">#REF!</definedName>
    <definedName name="INVERSION" localSheetId="0">#REF!</definedName>
    <definedName name="INVERSION">#REF!</definedName>
    <definedName name="M3GNAÑO" localSheetId="0">#REF!</definedName>
    <definedName name="M3GNAÑO">#REF!</definedName>
    <definedName name="MAQUINARIA1" localSheetId="0">#REF!</definedName>
    <definedName name="MAQUINARIA1">#REF!</definedName>
    <definedName name="MAQUINARIA2" localSheetId="0">#REF!</definedName>
    <definedName name="MAQUINARIA2">#REF!</definedName>
    <definedName name="MATERIALES1" localSheetId="0">#REF!</definedName>
    <definedName name="MATERIALES1">#REF!</definedName>
    <definedName name="MOBRA" localSheetId="0">#REF!</definedName>
    <definedName name="MOBRA">#REF!</definedName>
    <definedName name="OBRASFISICAS1" localSheetId="0">#REF!</definedName>
    <definedName name="OBRASFISICAS1">#REF!</definedName>
    <definedName name="OBRASFISICAS2" localSheetId="0">#REF!</definedName>
    <definedName name="OBRASFISICAS2">#REF!</definedName>
    <definedName name="PLAZO" localSheetId="0">#REF!</definedName>
    <definedName name="PLAZO">#REF!</definedName>
    <definedName name="Plazo2" localSheetId="0">#REF!</definedName>
    <definedName name="Plazo2">#REF!</definedName>
    <definedName name="Plazo3" localSheetId="0">#REF!</definedName>
    <definedName name="Plazo3">#REF!</definedName>
    <definedName name="PRECIO1" localSheetId="0">#REF!</definedName>
    <definedName name="PRECIO1">#REF!</definedName>
    <definedName name="PRESTAMO" localSheetId="0">#REF!</definedName>
    <definedName name="PRESTAMO">#REF!</definedName>
    <definedName name="PRODUCCION1" localSheetId="0">#REF!</definedName>
    <definedName name="PRODUCCION1">#REF!</definedName>
    <definedName name="RPROPIOS" localSheetId="0">#REF!</definedName>
    <definedName name="RPROPIOS">#REF!</definedName>
    <definedName name="Tasa" localSheetId="0">#REF!</definedName>
    <definedName name="Tasa">#REF!</definedName>
    <definedName name="Tasa2" localSheetId="0">#REF!</definedName>
    <definedName name="Tasa2">#REF!</definedName>
    <definedName name="Tasa3" localSheetId="0">#REF!</definedName>
    <definedName name="Tasa3">#REF!</definedName>
    <definedName name="TASADEUDA" localSheetId="0">#REF!</definedName>
    <definedName name="TASADEUDA">#REF!</definedName>
    <definedName name="TERRENOS" localSheetId="0">#REF!</definedName>
    <definedName name="TERRENOS">#REF!</definedName>
    <definedName name="TIOPROYECTO" localSheetId="0">#REF!</definedName>
    <definedName name="TIOPROYECTO">#REF!</definedName>
    <definedName name="TIORPROPIOS" localSheetId="0">#REF!</definedName>
    <definedName name="TIORPROPIOS">#REF!</definedName>
    <definedName name="TIR" localSheetId="0">#REF!</definedName>
    <definedName name="TIR">#REF!</definedName>
    <definedName name="TIRNOMINAL" localSheetId="0">#REF!</definedName>
    <definedName name="TIRNOMINA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8" i="3" l="1"/>
  <c r="C9" i="3"/>
  <c r="D9" i="3" s="1"/>
  <c r="C10" i="3" l="1"/>
  <c r="I36" i="3"/>
  <c r="I37" i="3" s="1"/>
  <c r="J35" i="3"/>
  <c r="D35" i="3"/>
  <c r="C36" i="3"/>
  <c r="D36" i="3" s="1"/>
  <c r="J8" i="3"/>
  <c r="I9" i="3"/>
  <c r="J9" i="3" s="1"/>
  <c r="H36" i="3"/>
  <c r="H37" i="3" s="1"/>
  <c r="B36" i="3"/>
  <c r="B37" i="3" s="1"/>
  <c r="K35" i="3"/>
  <c r="E35" i="3"/>
  <c r="L32" i="3"/>
  <c r="H9" i="3"/>
  <c r="H10" i="3" s="1"/>
  <c r="B9" i="3"/>
  <c r="B10" i="3" s="1"/>
  <c r="K8" i="3"/>
  <c r="E8" i="3"/>
  <c r="D8" i="3"/>
  <c r="D10" i="3" l="1"/>
  <c r="C11" i="3"/>
  <c r="C37" i="3"/>
  <c r="C38" i="3" s="1"/>
  <c r="C39" i="3" s="1"/>
  <c r="C40" i="3" s="1"/>
  <c r="C41" i="3" s="1"/>
  <c r="C42" i="3" s="1"/>
  <c r="C43" i="3" s="1"/>
  <c r="C44" i="3" s="1"/>
  <c r="C45" i="3" s="1"/>
  <c r="C46" i="3" s="1"/>
  <c r="C47" i="3" s="1"/>
  <c r="C48" i="3" s="1"/>
  <c r="C49" i="3" s="1"/>
  <c r="C50" i="3" s="1"/>
  <c r="C51" i="3" s="1"/>
  <c r="C52" i="3" s="1"/>
  <c r="C53" i="3" s="1"/>
  <c r="C54" i="3" s="1"/>
  <c r="D54" i="3" s="1"/>
  <c r="F35" i="3"/>
  <c r="L8" i="3"/>
  <c r="I38" i="3"/>
  <c r="I39" i="3" s="1"/>
  <c r="I40" i="3" s="1"/>
  <c r="I41" i="3" s="1"/>
  <c r="I42" i="3" s="1"/>
  <c r="I43" i="3" s="1"/>
  <c r="I44" i="3" s="1"/>
  <c r="I45" i="3" s="1"/>
  <c r="I46" i="3" s="1"/>
  <c r="I47" i="3" s="1"/>
  <c r="I48" i="3" s="1"/>
  <c r="I49" i="3" s="1"/>
  <c r="I50" i="3" s="1"/>
  <c r="I51" i="3" s="1"/>
  <c r="I52" i="3" s="1"/>
  <c r="I53" i="3" s="1"/>
  <c r="I54" i="3" s="1"/>
  <c r="J37" i="3"/>
  <c r="F8" i="3"/>
  <c r="L35" i="3"/>
  <c r="I10" i="3"/>
  <c r="J36" i="3"/>
  <c r="B11" i="3"/>
  <c r="E10" i="3"/>
  <c r="H11" i="3"/>
  <c r="K10" i="3"/>
  <c r="B38" i="3"/>
  <c r="E37" i="3"/>
  <c r="H38" i="3"/>
  <c r="K37" i="3"/>
  <c r="E9" i="3"/>
  <c r="K9" i="3"/>
  <c r="L9" i="3" s="1"/>
  <c r="E36" i="3"/>
  <c r="K36" i="3"/>
  <c r="D44" i="3" l="1"/>
  <c r="D47" i="3"/>
  <c r="D40" i="3"/>
  <c r="D48" i="3"/>
  <c r="D38" i="3"/>
  <c r="D52" i="3"/>
  <c r="D42" i="3"/>
  <c r="D51" i="3"/>
  <c r="D41" i="3"/>
  <c r="D45" i="3"/>
  <c r="D39" i="3"/>
  <c r="D46" i="3"/>
  <c r="D37" i="3"/>
  <c r="F37" i="3" s="1"/>
  <c r="D50" i="3"/>
  <c r="D53" i="3"/>
  <c r="D43" i="3"/>
  <c r="D49" i="3"/>
  <c r="D11" i="3"/>
  <c r="C12" i="3"/>
  <c r="O6" i="3"/>
  <c r="O8" i="3" s="1"/>
  <c r="O10" i="3" s="1"/>
  <c r="L37" i="3"/>
  <c r="O15" i="3"/>
  <c r="O19" i="3" s="1"/>
  <c r="J38" i="3"/>
  <c r="F9" i="3"/>
  <c r="I11" i="3"/>
  <c r="J10" i="3"/>
  <c r="L10" i="3" s="1"/>
  <c r="L36" i="3"/>
  <c r="J39" i="3"/>
  <c r="B12" i="3"/>
  <c r="E11" i="3"/>
  <c r="F36" i="3"/>
  <c r="K38" i="3"/>
  <c r="H39" i="3"/>
  <c r="B39" i="3"/>
  <c r="E38" i="3"/>
  <c r="H12" i="3"/>
  <c r="K11" i="3"/>
  <c r="F10" i="3"/>
  <c r="F38" i="3" l="1"/>
  <c r="C13" i="3"/>
  <c r="D12" i="3"/>
  <c r="L38" i="3"/>
  <c r="F11" i="3"/>
  <c r="J11" i="3"/>
  <c r="L11" i="3" s="1"/>
  <c r="I12" i="3"/>
  <c r="K12" i="3"/>
  <c r="H13" i="3"/>
  <c r="B40" i="3"/>
  <c r="E39" i="3"/>
  <c r="K39" i="3"/>
  <c r="H40" i="3"/>
  <c r="B13" i="3"/>
  <c r="E12" i="3"/>
  <c r="J40" i="3"/>
  <c r="C14" i="3" l="1"/>
  <c r="D13" i="3"/>
  <c r="J12" i="3"/>
  <c r="L12" i="3" s="1"/>
  <c r="I13" i="3"/>
  <c r="F39" i="3"/>
  <c r="K40" i="3"/>
  <c r="H41" i="3"/>
  <c r="H14" i="3"/>
  <c r="K13" i="3"/>
  <c r="F12" i="3"/>
  <c r="J41" i="3"/>
  <c r="B14" i="3"/>
  <c r="E13" i="3"/>
  <c r="B41" i="3"/>
  <c r="E40" i="3"/>
  <c r="L39" i="3"/>
  <c r="C15" i="3" l="1"/>
  <c r="D14" i="3"/>
  <c r="F13" i="3"/>
  <c r="J13" i="3"/>
  <c r="L13" i="3" s="1"/>
  <c r="I14" i="3"/>
  <c r="F40" i="3"/>
  <c r="K14" i="3"/>
  <c r="H15" i="3"/>
  <c r="L40" i="3"/>
  <c r="B42" i="3"/>
  <c r="E41" i="3"/>
  <c r="B15" i="3"/>
  <c r="E14" i="3"/>
  <c r="J42" i="3"/>
  <c r="K41" i="3"/>
  <c r="L41" i="3" s="1"/>
  <c r="H42" i="3"/>
  <c r="C16" i="3" l="1"/>
  <c r="D15" i="3"/>
  <c r="J14" i="3"/>
  <c r="L14" i="3" s="1"/>
  <c r="I15" i="3"/>
  <c r="J43" i="3"/>
  <c r="B16" i="3"/>
  <c r="E15" i="3"/>
  <c r="B43" i="3"/>
  <c r="E42" i="3"/>
  <c r="F42" i="3" s="1"/>
  <c r="K42" i="3"/>
  <c r="L42" i="3" s="1"/>
  <c r="H43" i="3"/>
  <c r="H16" i="3"/>
  <c r="K15" i="3"/>
  <c r="F14" i="3"/>
  <c r="F41" i="3"/>
  <c r="C17" i="3" l="1"/>
  <c r="D16" i="3"/>
  <c r="J15" i="3"/>
  <c r="L15" i="3" s="1"/>
  <c r="I16" i="3"/>
  <c r="F15" i="3"/>
  <c r="H17" i="3"/>
  <c r="K16" i="3"/>
  <c r="B44" i="3"/>
  <c r="E43" i="3"/>
  <c r="B17" i="3"/>
  <c r="E16" i="3"/>
  <c r="J44" i="3"/>
  <c r="K43" i="3"/>
  <c r="H44" i="3"/>
  <c r="C18" i="3" l="1"/>
  <c r="D17" i="3"/>
  <c r="J16" i="3"/>
  <c r="L16" i="3" s="1"/>
  <c r="I17" i="3"/>
  <c r="F43" i="3"/>
  <c r="J45" i="3"/>
  <c r="E17" i="3"/>
  <c r="B18" i="3"/>
  <c r="B45" i="3"/>
  <c r="E44" i="3"/>
  <c r="H18" i="3"/>
  <c r="K17" i="3"/>
  <c r="L43" i="3"/>
  <c r="K44" i="3"/>
  <c r="L44" i="3" s="1"/>
  <c r="H45" i="3"/>
  <c r="F16" i="3"/>
  <c r="C19" i="3" l="1"/>
  <c r="D18" i="3"/>
  <c r="F17" i="3"/>
  <c r="J17" i="3"/>
  <c r="L17" i="3" s="1"/>
  <c r="I18" i="3"/>
  <c r="F44" i="3"/>
  <c r="K45" i="3"/>
  <c r="H46" i="3"/>
  <c r="K18" i="3"/>
  <c r="H19" i="3"/>
  <c r="B46" i="3"/>
  <c r="E45" i="3"/>
  <c r="J46" i="3"/>
  <c r="B19" i="3"/>
  <c r="E18" i="3"/>
  <c r="C20" i="3" l="1"/>
  <c r="D19" i="3"/>
  <c r="F18" i="3"/>
  <c r="J18" i="3"/>
  <c r="L18" i="3" s="1"/>
  <c r="I19" i="3"/>
  <c r="B20" i="3"/>
  <c r="E19" i="3"/>
  <c r="J47" i="3"/>
  <c r="B47" i="3"/>
  <c r="E46" i="3"/>
  <c r="F46" i="3" s="1"/>
  <c r="L45" i="3"/>
  <c r="H20" i="3"/>
  <c r="K19" i="3"/>
  <c r="K46" i="3"/>
  <c r="L46" i="3" s="1"/>
  <c r="H47" i="3"/>
  <c r="F45" i="3"/>
  <c r="C21" i="3" l="1"/>
  <c r="D20" i="3"/>
  <c r="J19" i="3"/>
  <c r="L19" i="3" s="1"/>
  <c r="I20" i="3"/>
  <c r="F19" i="3"/>
  <c r="K47" i="3"/>
  <c r="H48" i="3"/>
  <c r="B48" i="3"/>
  <c r="E47" i="3"/>
  <c r="J48" i="3"/>
  <c r="B21" i="3"/>
  <c r="E20" i="3"/>
  <c r="H21" i="3"/>
  <c r="K20" i="3"/>
  <c r="C22" i="3" l="1"/>
  <c r="D21" i="3"/>
  <c r="J20" i="3"/>
  <c r="L20" i="3" s="1"/>
  <c r="I21" i="3"/>
  <c r="K21" i="3"/>
  <c r="H22" i="3"/>
  <c r="B22" i="3"/>
  <c r="E21" i="3"/>
  <c r="J49" i="3"/>
  <c r="B49" i="3"/>
  <c r="E48" i="3"/>
  <c r="L47" i="3"/>
  <c r="K48" i="3"/>
  <c r="L48" i="3" s="1"/>
  <c r="H49" i="3"/>
  <c r="F20" i="3"/>
  <c r="F47" i="3"/>
  <c r="F21" i="3" l="1"/>
  <c r="C23" i="3"/>
  <c r="D22" i="3"/>
  <c r="J21" i="3"/>
  <c r="L21" i="3" s="1"/>
  <c r="I22" i="3"/>
  <c r="K49" i="3"/>
  <c r="H50" i="3"/>
  <c r="B50" i="3"/>
  <c r="E49" i="3"/>
  <c r="F49" i="3" s="1"/>
  <c r="J50" i="3"/>
  <c r="B23" i="3"/>
  <c r="E22" i="3"/>
  <c r="H23" i="3"/>
  <c r="K22" i="3"/>
  <c r="F48" i="3"/>
  <c r="C24" i="3" l="1"/>
  <c r="D23" i="3"/>
  <c r="J22" i="3"/>
  <c r="I23" i="3"/>
  <c r="L22" i="3"/>
  <c r="K23" i="3"/>
  <c r="H24" i="3"/>
  <c r="B24" i="3"/>
  <c r="E23" i="3"/>
  <c r="J51" i="3"/>
  <c r="B51" i="3"/>
  <c r="E50" i="3"/>
  <c r="L49" i="3"/>
  <c r="K50" i="3"/>
  <c r="L50" i="3" s="1"/>
  <c r="H51" i="3"/>
  <c r="F22" i="3"/>
  <c r="C25" i="3" l="1"/>
  <c r="D24" i="3"/>
  <c r="F23" i="3"/>
  <c r="J23" i="3"/>
  <c r="L23" i="3" s="1"/>
  <c r="I24" i="3"/>
  <c r="K51" i="3"/>
  <c r="H52" i="3"/>
  <c r="B52" i="3"/>
  <c r="E51" i="3"/>
  <c r="J52" i="3"/>
  <c r="B25" i="3"/>
  <c r="E24" i="3"/>
  <c r="H25" i="3"/>
  <c r="K24" i="3"/>
  <c r="F50" i="3"/>
  <c r="C26" i="3" l="1"/>
  <c r="D25" i="3"/>
  <c r="J24" i="3"/>
  <c r="L24" i="3" s="1"/>
  <c r="I25" i="3"/>
  <c r="F51" i="3"/>
  <c r="K25" i="3"/>
  <c r="H26" i="3"/>
  <c r="B26" i="3"/>
  <c r="E25" i="3"/>
  <c r="J53" i="3"/>
  <c r="B53" i="3"/>
  <c r="E52" i="3"/>
  <c r="L51" i="3"/>
  <c r="K52" i="3"/>
  <c r="L52" i="3" s="1"/>
  <c r="H53" i="3"/>
  <c r="F24" i="3"/>
  <c r="C27" i="3" l="1"/>
  <c r="D27" i="3" s="1"/>
  <c r="D26" i="3"/>
  <c r="F25" i="3"/>
  <c r="J25" i="3"/>
  <c r="L25" i="3" s="1"/>
  <c r="I26" i="3"/>
  <c r="K53" i="3"/>
  <c r="H54" i="3"/>
  <c r="K54" i="3" s="1"/>
  <c r="B54" i="3"/>
  <c r="E54" i="3" s="1"/>
  <c r="E53" i="3"/>
  <c r="J54" i="3"/>
  <c r="B27" i="3"/>
  <c r="E27" i="3" s="1"/>
  <c r="E26" i="3"/>
  <c r="H27" i="3"/>
  <c r="K27" i="3" s="1"/>
  <c r="K26" i="3"/>
  <c r="F52" i="3"/>
  <c r="J26" i="3" l="1"/>
  <c r="L26" i="3" s="1"/>
  <c r="I27" i="3"/>
  <c r="J27" i="3" s="1"/>
  <c r="L27" i="3" s="1"/>
  <c r="F53" i="3"/>
  <c r="F27" i="3"/>
  <c r="F54" i="3"/>
  <c r="L53" i="3"/>
  <c r="F26" i="3"/>
  <c r="L54" i="3"/>
  <c r="E28" i="3" l="1"/>
  <c r="K55" i="3"/>
  <c r="K28" i="3"/>
  <c r="E55" i="3"/>
  <c r="O24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csotelo</author>
  </authors>
  <commentList>
    <comment ref="F4" authorId="0" shapeId="0" xr:uid="{00000000-0006-0000-0000-000001000000}">
      <text>
        <r>
          <rPr>
            <sz val="8"/>
            <color indexed="81"/>
            <rFont val="Tahoma"/>
            <family val="2"/>
          </rPr>
          <t>Modifique el consumo residencial de acuerdo a su estudio de mercado.</t>
        </r>
      </text>
    </comment>
    <comment ref="L4" authorId="0" shapeId="0" xr:uid="{00000000-0006-0000-0000-000002000000}">
      <text>
        <r>
          <rPr>
            <sz val="8"/>
            <color indexed="81"/>
            <rFont val="Tahoma"/>
            <family val="2"/>
          </rPr>
          <t>Modifique el consumo comercial de acuerdo a su estudio de mercado.</t>
        </r>
      </text>
    </comment>
    <comment ref="C8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>Upme: Incluya el numero de usuarios que ingresan en el primer año</t>
        </r>
      </text>
    </comment>
    <comment ref="I8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>UPME:</t>
        </r>
        <r>
          <rPr>
            <sz val="8"/>
            <color indexed="81"/>
            <rFont val="Tahoma"/>
            <family val="2"/>
          </rPr>
          <t xml:space="preserve">
Incluya los usuarios comerciales que ingresan en el primer año</t>
        </r>
      </text>
    </comment>
    <comment ref="O9" authorId="0" shapeId="0" xr:uid="{00000000-0006-0000-0000-000005000000}">
      <text>
        <r>
          <rPr>
            <b/>
            <sz val="8"/>
            <color indexed="81"/>
            <rFont val="Tahoma"/>
            <family val="2"/>
          </rPr>
          <t xml:space="preserve">Upme:
</t>
        </r>
        <r>
          <rPr>
            <sz val="8"/>
            <color indexed="81"/>
            <rFont val="Tahoma"/>
            <family val="2"/>
          </rPr>
          <t>Incluya los MBTUD de acuerdo a los contratos de suministro presentados.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17" authorId="0" shapeId="0" xr:uid="{00000000-0006-0000-0000-000006000000}">
      <text>
        <r>
          <rPr>
            <b/>
            <sz val="8"/>
            <color indexed="81"/>
            <rFont val="Tahoma"/>
            <family val="2"/>
          </rPr>
          <t>UPME:</t>
        </r>
        <r>
          <rPr>
            <sz val="8"/>
            <color indexed="81"/>
            <rFont val="Tahoma"/>
            <family val="2"/>
          </rPr>
          <t xml:space="preserve">
Incluya los KPCD de acuerdo a los contratos de transporte presentados.</t>
        </r>
      </text>
    </comment>
    <comment ref="F31" authorId="0" shapeId="0" xr:uid="{00000000-0006-0000-0000-000007000000}">
      <text>
        <r>
          <rPr>
            <sz val="8"/>
            <color indexed="81"/>
            <rFont val="Tahoma"/>
            <family val="2"/>
          </rPr>
          <t>Modifique el consumo comercial de acuerdo a su estudio de mercado.</t>
        </r>
      </text>
    </comment>
    <comment ref="L31" authorId="0" shapeId="0" xr:uid="{00000000-0006-0000-0000-000008000000}">
      <text>
        <r>
          <rPr>
            <sz val="8"/>
            <color indexed="81"/>
            <rFont val="Tahoma"/>
            <family val="2"/>
          </rPr>
          <t>Modifique el consumo Industrial de acuerdo a su estudio de mercado.</t>
        </r>
      </text>
    </comment>
  </commentList>
</comments>
</file>

<file path=xl/sharedStrings.xml><?xml version="1.0" encoding="utf-8"?>
<sst xmlns="http://schemas.openxmlformats.org/spreadsheetml/2006/main" count="55" uniqueCount="38">
  <si>
    <t>AÑO</t>
  </si>
  <si>
    <t>USUARIOS</t>
  </si>
  <si>
    <t>M3/AÑO</t>
  </si>
  <si>
    <t>FACTOR</t>
  </si>
  <si>
    <t>VP-M3/AÑO</t>
  </si>
  <si>
    <t>M3-AÑO</t>
  </si>
  <si>
    <t>VP-M3 AÑO</t>
  </si>
  <si>
    <t>1pc=0,0283m3</t>
  </si>
  <si>
    <t>DEMANDA RESIDENCIAL</t>
  </si>
  <si>
    <t>SUMINISTRO Año 1</t>
  </si>
  <si>
    <t>Residencial</t>
  </si>
  <si>
    <t>Comercial</t>
  </si>
  <si>
    <t>Demanda Diaria Año 1 - M3</t>
  </si>
  <si>
    <t>MBTUD Requeridos</t>
  </si>
  <si>
    <t>MBTUD Contratados</t>
  </si>
  <si>
    <t>¿El Suministro contratado es suficiente para cubrir la demanda del proyecto?</t>
  </si>
  <si>
    <t>Transporte Año 1</t>
  </si>
  <si>
    <t>KPCD Contratados</t>
  </si>
  <si>
    <t>M3 Contratados</t>
  </si>
  <si>
    <t>¿El Transporte contratado es suficiente para cubrir la demanda del proyecto?</t>
  </si>
  <si>
    <t>Oficial</t>
  </si>
  <si>
    <t>Industrial</t>
  </si>
  <si>
    <t>Transporte Diario Requerido -M3</t>
  </si>
  <si>
    <t>1Galon = 2,1304Kg</t>
  </si>
  <si>
    <t>1Galon= 0,955m3</t>
  </si>
  <si>
    <t>1m3=0,0399MBTU</t>
  </si>
  <si>
    <t>Conversiones Aproximadas</t>
  </si>
  <si>
    <t>DEMANDA COMERCIAL</t>
  </si>
  <si>
    <t>DEMANDA OFICIAL</t>
  </si>
  <si>
    <t>DEMANDA INDUSTRIAL</t>
  </si>
  <si>
    <t>Demanda Total en 20 años</t>
  </si>
  <si>
    <t>Consumo promedio mensual Residencial en M3</t>
  </si>
  <si>
    <t>Consumo promedio mensual Comercial en M3</t>
  </si>
  <si>
    <t>Consumo promedio mensual Industrial en M3</t>
  </si>
  <si>
    <t>Consumo promedio mensual Oficial en M3</t>
  </si>
  <si>
    <t>Diligenciar las celdas de color amarillo Únicamente</t>
  </si>
  <si>
    <t>Crecimiento poblacional en zona similar (promedio interanual últimos 3 años)</t>
  </si>
  <si>
    <t>Factor de Conversión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</si>
</sst>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9">
    <numFmt numFmtId="164" formatCode="_-* #,##0\ _€_-;\-* #,##0\ _€_-;_-* &quot;-&quot;\ _€_-;_-@_-"/>
    <numFmt numFmtId="165" formatCode="_-* #,##0.00\ &quot;€&quot;_-;\-* #,##0.00\ &quot;€&quot;_-;_-* &quot;-&quot;??\ &quot;€&quot;_-;_-@_-"/>
    <numFmt numFmtId="166" formatCode="_-* #,##0.00\ _€_-;\-* #,##0.00\ _€_-;_-* &quot;-&quot;??\ _€_-;_-@_-"/>
    <numFmt numFmtId="167" formatCode="_-* #,##0\ _€_-;\-* #,##0\ _€_-;_-* &quot;-&quot;??\ _€_-;_-@_-"/>
    <numFmt numFmtId="168" formatCode="#,##0.0000"/>
    <numFmt numFmtId="169" formatCode="#,##0.0"/>
    <numFmt numFmtId="170" formatCode="#,##0.000"/>
    <numFmt numFmtId="171" formatCode="_ * #,##0.00_ ;_ * \-#,##0.00_ ;_ * &quot;-&quot;??_ ;_ @_ "/>
    <numFmt numFmtId="172" formatCode="0.000"/>
  </numFmts>
  <fonts count="8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color indexed="8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8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5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7" fillId="2" borderId="12" xfId="0" applyFont="1" applyFill="1" applyBorder="1" applyAlignment="1">
      <alignment horizontal="center" wrapText="1"/>
    </xf>
    <xf numFmtId="0" fontId="7" fillId="2" borderId="14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10" fontId="7" fillId="2" borderId="14" xfId="0" applyNumberFormat="1" applyFont="1" applyFill="1" applyBorder="1" applyAlignment="1">
      <alignment horizontal="center"/>
    </xf>
    <xf numFmtId="169" fontId="7" fillId="2" borderId="0" xfId="0" applyNumberFormat="1" applyFont="1" applyFill="1"/>
    <xf numFmtId="3" fontId="7" fillId="2" borderId="0" xfId="0" applyNumberFormat="1" applyFont="1" applyFill="1" applyAlignment="1">
      <alignment horizontal="center"/>
    </xf>
    <xf numFmtId="10" fontId="7" fillId="2" borderId="15" xfId="0" applyNumberFormat="1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7" fillId="2" borderId="0" xfId="0" applyFont="1" applyFill="1"/>
    <xf numFmtId="167" fontId="7" fillId="2" borderId="0" xfId="1" applyNumberFormat="1" applyFont="1" applyFill="1"/>
    <xf numFmtId="10" fontId="6" fillId="2" borderId="0" xfId="0" applyNumberFormat="1" applyFont="1" applyFill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168" fontId="7" fillId="2" borderId="1" xfId="0" applyNumberFormat="1" applyFont="1" applyFill="1" applyBorder="1" applyAlignment="1">
      <alignment horizontal="center"/>
    </xf>
    <xf numFmtId="3" fontId="7" fillId="2" borderId="0" xfId="0" applyNumberFormat="1" applyFont="1" applyFill="1"/>
    <xf numFmtId="0" fontId="7" fillId="2" borderId="0" xfId="0" applyFont="1" applyFill="1" applyAlignment="1">
      <alignment wrapText="1"/>
    </xf>
    <xf numFmtId="0" fontId="7" fillId="2" borderId="7" xfId="0" applyFont="1" applyFill="1" applyBorder="1"/>
    <xf numFmtId="0" fontId="7" fillId="2" borderId="8" xfId="0" applyFont="1" applyFill="1" applyBorder="1"/>
    <xf numFmtId="0" fontId="6" fillId="2" borderId="0" xfId="0" applyFont="1" applyFill="1"/>
    <xf numFmtId="0" fontId="7" fillId="2" borderId="9" xfId="0" applyFont="1" applyFill="1" applyBorder="1"/>
    <xf numFmtId="3" fontId="6" fillId="2" borderId="0" xfId="0" applyNumberFormat="1" applyFont="1" applyFill="1" applyAlignment="1">
      <alignment horizontal="center"/>
    </xf>
    <xf numFmtId="166" fontId="7" fillId="2" borderId="0" xfId="0" applyNumberFormat="1" applyFont="1" applyFill="1"/>
    <xf numFmtId="0" fontId="6" fillId="3" borderId="22" xfId="0" applyFont="1" applyFill="1" applyBorder="1"/>
    <xf numFmtId="0" fontId="6" fillId="2" borderId="13" xfId="0" applyFont="1" applyFill="1" applyBorder="1"/>
    <xf numFmtId="0" fontId="6" fillId="2" borderId="8" xfId="0" applyFont="1" applyFill="1" applyBorder="1"/>
    <xf numFmtId="0" fontId="2" fillId="2" borderId="8" xfId="0" applyFont="1" applyFill="1" applyBorder="1"/>
    <xf numFmtId="0" fontId="6" fillId="2" borderId="9" xfId="0" applyFont="1" applyFill="1" applyBorder="1"/>
    <xf numFmtId="0" fontId="6" fillId="6" borderId="1" xfId="0" applyFont="1" applyFill="1" applyBorder="1" applyAlignment="1">
      <alignment horizontal="center"/>
    </xf>
    <xf numFmtId="3" fontId="7" fillId="6" borderId="1" xfId="0" applyNumberFormat="1" applyFont="1" applyFill="1" applyBorder="1" applyAlignment="1">
      <alignment horizontal="center"/>
    </xf>
    <xf numFmtId="3" fontId="6" fillId="3" borderId="1" xfId="0" applyNumberFormat="1" applyFont="1" applyFill="1" applyBorder="1" applyAlignment="1">
      <alignment horizontal="center"/>
    </xf>
    <xf numFmtId="10" fontId="6" fillId="6" borderId="2" xfId="0" applyNumberFormat="1" applyFont="1" applyFill="1" applyBorder="1"/>
    <xf numFmtId="10" fontId="6" fillId="6" borderId="1" xfId="0" applyNumberFormat="1" applyFont="1" applyFill="1" applyBorder="1"/>
    <xf numFmtId="2" fontId="7" fillId="2" borderId="19" xfId="0" applyNumberFormat="1" applyFont="1" applyFill="1" applyBorder="1" applyAlignment="1">
      <alignment horizontal="right" vertical="center"/>
    </xf>
    <xf numFmtId="2" fontId="7" fillId="2" borderId="20" xfId="0" applyNumberFormat="1" applyFont="1" applyFill="1" applyBorder="1" applyAlignment="1">
      <alignment horizontal="right" vertical="center"/>
    </xf>
    <xf numFmtId="2" fontId="7" fillId="6" borderId="20" xfId="0" applyNumberFormat="1" applyFont="1" applyFill="1" applyBorder="1" applyAlignment="1">
      <alignment horizontal="right" vertical="center"/>
    </xf>
    <xf numFmtId="2" fontId="7" fillId="2" borderId="13" xfId="0" applyNumberFormat="1" applyFont="1" applyFill="1" applyBorder="1" applyAlignment="1">
      <alignment horizontal="right" vertical="center"/>
    </xf>
    <xf numFmtId="2" fontId="7" fillId="0" borderId="8" xfId="0" applyNumberFormat="1" applyFont="1" applyBorder="1" applyAlignment="1">
      <alignment horizontal="right" vertical="center"/>
    </xf>
    <xf numFmtId="2" fontId="7" fillId="6" borderId="16" xfId="0" applyNumberFormat="1" applyFont="1" applyFill="1" applyBorder="1" applyAlignment="1">
      <alignment horizontal="right" vertical="center"/>
    </xf>
    <xf numFmtId="172" fontId="7" fillId="2" borderId="8" xfId="0" applyNumberFormat="1" applyFont="1" applyFill="1" applyBorder="1" applyAlignment="1">
      <alignment horizontal="right" vertical="center"/>
    </xf>
    <xf numFmtId="172" fontId="7" fillId="2" borderId="20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/>
    </xf>
    <xf numFmtId="3" fontId="6" fillId="3" borderId="2" xfId="0" applyNumberFormat="1" applyFont="1" applyFill="1" applyBorder="1" applyAlignment="1">
      <alignment horizontal="center"/>
    </xf>
    <xf numFmtId="3" fontId="6" fillId="3" borderId="4" xfId="0" applyNumberFormat="1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10" fontId="6" fillId="3" borderId="10" xfId="0" applyNumberFormat="1" applyFont="1" applyFill="1" applyBorder="1" applyAlignment="1">
      <alignment horizontal="center"/>
    </xf>
    <xf numFmtId="10" fontId="6" fillId="3" borderId="1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3" borderId="17" xfId="0" applyFont="1" applyFill="1" applyBorder="1" applyAlignment="1">
      <alignment horizontal="center" wrapText="1"/>
    </xf>
    <xf numFmtId="0" fontId="6" fillId="3" borderId="14" xfId="0" applyFont="1" applyFill="1" applyBorder="1" applyAlignment="1">
      <alignment horizontal="center" wrapText="1"/>
    </xf>
    <xf numFmtId="0" fontId="6" fillId="3" borderId="18" xfId="0" applyFont="1" applyFill="1" applyBorder="1" applyAlignment="1">
      <alignment horizontal="center" wrapText="1"/>
    </xf>
    <xf numFmtId="3" fontId="6" fillId="3" borderId="7" xfId="0" applyNumberFormat="1" applyFont="1" applyFill="1" applyBorder="1" applyAlignment="1">
      <alignment horizontal="center" vertical="center"/>
    </xf>
    <xf numFmtId="3" fontId="6" fillId="3" borderId="8" xfId="0" applyNumberFormat="1" applyFont="1" applyFill="1" applyBorder="1" applyAlignment="1">
      <alignment horizontal="center" vertical="center"/>
    </xf>
    <xf numFmtId="3" fontId="6" fillId="3" borderId="9" xfId="0" applyNumberFormat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13" xfId="0" applyFont="1" applyFill="1" applyBorder="1" applyAlignment="1">
      <alignment horizontal="center" wrapText="1"/>
    </xf>
    <xf numFmtId="0" fontId="6" fillId="3" borderId="8" xfId="0" applyFont="1" applyFill="1" applyBorder="1" applyAlignment="1">
      <alignment horizontal="center" wrapText="1"/>
    </xf>
    <xf numFmtId="0" fontId="6" fillId="3" borderId="9" xfId="0" applyFont="1" applyFill="1" applyBorder="1" applyAlignment="1">
      <alignment horizontal="center" wrapText="1"/>
    </xf>
    <xf numFmtId="3" fontId="6" fillId="3" borderId="19" xfId="0" applyNumberFormat="1" applyFont="1" applyFill="1" applyBorder="1" applyAlignment="1">
      <alignment horizontal="center" vertical="center"/>
    </xf>
    <xf numFmtId="3" fontId="6" fillId="3" borderId="20" xfId="0" applyNumberFormat="1" applyFont="1" applyFill="1" applyBorder="1" applyAlignment="1">
      <alignment horizontal="center" vertical="center"/>
    </xf>
    <xf numFmtId="3" fontId="6" fillId="3" borderId="21" xfId="0" applyNumberFormat="1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6" borderId="4" xfId="0" applyFont="1" applyFill="1" applyBorder="1" applyAlignment="1">
      <alignment horizontal="center"/>
    </xf>
  </cellXfs>
  <cellStyles count="18">
    <cellStyle name="Euro" xfId="2" xr:uid="{00000000-0005-0000-0000-000000000000}"/>
    <cellStyle name="Millares" xfId="1" builtinId="3"/>
    <cellStyle name="Millares [0] 2" xfId="3" xr:uid="{00000000-0005-0000-0000-000002000000}"/>
    <cellStyle name="Millares 2" xfId="4" xr:uid="{00000000-0005-0000-0000-000003000000}"/>
    <cellStyle name="Millares 3" xfId="5" xr:uid="{00000000-0005-0000-0000-000004000000}"/>
    <cellStyle name="Millares 4" xfId="6" xr:uid="{00000000-0005-0000-0000-000005000000}"/>
    <cellStyle name="Millares 6" xfId="7" xr:uid="{00000000-0005-0000-0000-000006000000}"/>
    <cellStyle name="Millares 6 2" xfId="8" xr:uid="{00000000-0005-0000-0000-000007000000}"/>
    <cellStyle name="Moneda 2" xfId="9" xr:uid="{00000000-0005-0000-0000-000008000000}"/>
    <cellStyle name="Moneda 3" xfId="10" xr:uid="{00000000-0005-0000-0000-000009000000}"/>
    <cellStyle name="Normal" xfId="0" builtinId="0"/>
    <cellStyle name="Normal 2" xfId="11" xr:uid="{00000000-0005-0000-0000-00000B000000}"/>
    <cellStyle name="Normal 2 2" xfId="12" xr:uid="{00000000-0005-0000-0000-00000C000000}"/>
    <cellStyle name="Normal 5" xfId="13" xr:uid="{00000000-0005-0000-0000-00000D000000}"/>
    <cellStyle name="Normal 6" xfId="14" xr:uid="{00000000-0005-0000-0000-00000E000000}"/>
    <cellStyle name="Porcentual 2" xfId="15" xr:uid="{00000000-0005-0000-0000-00000F000000}"/>
    <cellStyle name="Porcentual 3" xfId="16" xr:uid="{00000000-0005-0000-0000-000010000000}"/>
    <cellStyle name="Porcentual 4" xfId="17" xr:uid="{00000000-0005-0000-0000-000011000000}"/>
  </cellStyles>
  <dxfs count="0"/>
  <tableStyles count="1" defaultTableStyle="TableStyleMedium9" defaultPivotStyle="PivotStyleLight16">
    <tableStyle name="Invisible" pivot="0" table="0" count="0" xr9:uid="{77130B52-46B0-4CD7-83F0-E5DFD078B66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6"/>
  <sheetViews>
    <sheetView tabSelected="1" zoomScaleNormal="100" workbookViewId="0">
      <selection activeCell="O32" sqref="O32"/>
    </sheetView>
  </sheetViews>
  <sheetFormatPr baseColWidth="10" defaultRowHeight="12.75" x14ac:dyDescent="0.2"/>
  <cols>
    <col min="1" max="1" width="11.140625" style="9" customWidth="1"/>
    <col min="2" max="2" width="11.42578125" style="8"/>
    <col min="3" max="3" width="12.28515625" style="9" bestFit="1" customWidth="1"/>
    <col min="4" max="6" width="11.42578125" style="9"/>
    <col min="7" max="7" width="4.7109375" style="9" customWidth="1"/>
    <col min="8" max="12" width="11.42578125" style="9"/>
    <col min="13" max="13" width="4" style="9" customWidth="1"/>
    <col min="14" max="14" width="28.5703125" style="9" customWidth="1"/>
    <col min="15" max="15" width="15.5703125" style="9" customWidth="1"/>
    <col min="16" max="16" width="17.85546875" style="9" customWidth="1"/>
    <col min="17" max="17" width="27.42578125" style="9" customWidth="1"/>
    <col min="18" max="18" width="22.140625" style="9" customWidth="1"/>
    <col min="19" max="19" width="12.5703125" style="9" customWidth="1"/>
    <col min="20" max="16384" width="11.42578125" style="9"/>
  </cols>
  <sheetData>
    <row r="1" spans="1:19" x14ac:dyDescent="0.2">
      <c r="B1" s="68" t="s">
        <v>35</v>
      </c>
      <c r="C1" s="69"/>
      <c r="D1" s="69"/>
      <c r="E1" s="69"/>
      <c r="F1" s="69"/>
      <c r="G1" s="69"/>
      <c r="H1" s="69"/>
      <c r="I1" s="69"/>
      <c r="J1" s="69"/>
      <c r="K1" s="69"/>
      <c r="L1" s="70"/>
    </row>
    <row r="2" spans="1:19" ht="13.5" thickBot="1" x14ac:dyDescent="0.25"/>
    <row r="3" spans="1:19" ht="13.5" thickBot="1" x14ac:dyDescent="0.25">
      <c r="Q3" s="24" t="s">
        <v>26</v>
      </c>
    </row>
    <row r="4" spans="1:19" ht="13.5" thickBot="1" x14ac:dyDescent="0.25">
      <c r="B4" s="45" t="s">
        <v>31</v>
      </c>
      <c r="C4" s="45"/>
      <c r="D4" s="45"/>
      <c r="E4" s="45"/>
      <c r="F4" s="29">
        <v>12</v>
      </c>
      <c r="H4" s="45" t="s">
        <v>32</v>
      </c>
      <c r="I4" s="45"/>
      <c r="J4" s="45"/>
      <c r="K4" s="45"/>
      <c r="L4" s="29">
        <v>0</v>
      </c>
      <c r="Q4" s="25" t="s">
        <v>7</v>
      </c>
    </row>
    <row r="5" spans="1:19" ht="26.25" customHeight="1" thickBot="1" x14ac:dyDescent="0.25">
      <c r="B5" s="42" t="s">
        <v>36</v>
      </c>
      <c r="C5" s="43"/>
      <c r="D5" s="43"/>
      <c r="E5" s="44"/>
      <c r="F5" s="33">
        <v>0.01</v>
      </c>
      <c r="H5" s="42" t="s">
        <v>36</v>
      </c>
      <c r="I5" s="43"/>
      <c r="J5" s="43"/>
      <c r="K5" s="44"/>
      <c r="L5" s="33">
        <v>0.02</v>
      </c>
      <c r="M5" s="11"/>
      <c r="N5" s="51" t="s">
        <v>9</v>
      </c>
      <c r="O5" s="52"/>
      <c r="Q5" s="26" t="s">
        <v>25</v>
      </c>
      <c r="R5" s="10"/>
    </row>
    <row r="6" spans="1:19" x14ac:dyDescent="0.2">
      <c r="B6" s="48" t="s">
        <v>10</v>
      </c>
      <c r="C6" s="49"/>
      <c r="D6" s="49"/>
      <c r="E6" s="49"/>
      <c r="F6" s="50"/>
      <c r="H6" s="53" t="s">
        <v>11</v>
      </c>
      <c r="I6" s="53"/>
      <c r="J6" s="53"/>
      <c r="K6" s="53"/>
      <c r="L6" s="53"/>
      <c r="M6" s="3"/>
      <c r="N6" s="1" t="s">
        <v>12</v>
      </c>
      <c r="O6" s="37">
        <f>+(F8+L8+F35+L35)/365</f>
        <v>394.52054794520546</v>
      </c>
      <c r="Q6" s="27" t="s">
        <v>23</v>
      </c>
      <c r="R6" s="10"/>
    </row>
    <row r="7" spans="1:19" ht="18.75" customHeight="1" thickBot="1" x14ac:dyDescent="0.25">
      <c r="A7" s="3"/>
      <c r="B7" s="12" t="s">
        <v>0</v>
      </c>
      <c r="C7" s="12" t="s">
        <v>1</v>
      </c>
      <c r="D7" s="12" t="s">
        <v>2</v>
      </c>
      <c r="E7" s="12" t="s">
        <v>3</v>
      </c>
      <c r="F7" s="12" t="s">
        <v>4</v>
      </c>
      <c r="G7" s="3"/>
      <c r="H7" s="12" t="s">
        <v>0</v>
      </c>
      <c r="I7" s="12" t="s">
        <v>1</v>
      </c>
      <c r="J7" s="12" t="s">
        <v>5</v>
      </c>
      <c r="K7" s="12" t="s">
        <v>3</v>
      </c>
      <c r="L7" s="12" t="s">
        <v>6</v>
      </c>
      <c r="M7" s="3"/>
      <c r="N7" s="2" t="s">
        <v>37</v>
      </c>
      <c r="O7" s="40">
        <v>3.9899999999999998E-2</v>
      </c>
      <c r="P7" s="3"/>
      <c r="Q7" s="28" t="s">
        <v>24</v>
      </c>
    </row>
    <row r="8" spans="1:19" s="3" customFormat="1" x14ac:dyDescent="0.2">
      <c r="A8" s="9"/>
      <c r="B8" s="13">
        <v>0</v>
      </c>
      <c r="C8" s="30">
        <v>1000</v>
      </c>
      <c r="D8" s="14">
        <f>+C8*$F$4*12</f>
        <v>144000</v>
      </c>
      <c r="E8" s="15">
        <f t="shared" ref="E8:E27" si="0">+POWER((1-$F$5),B8)</f>
        <v>1</v>
      </c>
      <c r="F8" s="14">
        <f>+E8*D8</f>
        <v>144000</v>
      </c>
      <c r="G8" s="16"/>
      <c r="H8" s="13">
        <v>0</v>
      </c>
      <c r="I8" s="30">
        <v>0</v>
      </c>
      <c r="J8" s="14">
        <f>+I8*$L$4*12</f>
        <v>0</v>
      </c>
      <c r="K8" s="15">
        <f t="shared" ref="K8:K27" si="1">+POWER((1-$F$5),H8)</f>
        <v>1</v>
      </c>
      <c r="L8" s="14">
        <f>+K8*J8</f>
        <v>0</v>
      </c>
      <c r="M8" s="6"/>
      <c r="N8" s="4" t="s">
        <v>13</v>
      </c>
      <c r="O8" s="38">
        <f>+O6*O7</f>
        <v>15.741369863013697</v>
      </c>
      <c r="P8" s="6"/>
    </row>
    <row r="9" spans="1:19" ht="13.5" thickBot="1" x14ac:dyDescent="0.25">
      <c r="B9" s="13">
        <f>+B8+1</f>
        <v>1</v>
      </c>
      <c r="C9" s="14">
        <f t="shared" ref="C9:C27" si="2">+C8*(1+$F$5)</f>
        <v>1010</v>
      </c>
      <c r="D9" s="14">
        <f t="shared" ref="D9:D27" si="3">+C9*$F$4*12</f>
        <v>145440</v>
      </c>
      <c r="E9" s="15">
        <f t="shared" si="0"/>
        <v>0.99</v>
      </c>
      <c r="F9" s="14">
        <f>+E9*D9</f>
        <v>143985.60000000001</v>
      </c>
      <c r="H9" s="13">
        <f>+H8+1</f>
        <v>1</v>
      </c>
      <c r="I9" s="14">
        <f>+I8*1.02</f>
        <v>0</v>
      </c>
      <c r="J9" s="14">
        <f t="shared" ref="J9:J27" si="4">+I9*$L$4*12</f>
        <v>0</v>
      </c>
      <c r="K9" s="15">
        <f t="shared" si="1"/>
        <v>0.99</v>
      </c>
      <c r="L9" s="14">
        <f t="shared" ref="L9:L27" si="5">+K9*J9</f>
        <v>0</v>
      </c>
      <c r="M9" s="6"/>
      <c r="N9" s="7" t="s">
        <v>14</v>
      </c>
      <c r="O9" s="39">
        <v>21</v>
      </c>
      <c r="P9" s="6"/>
      <c r="Q9" s="5"/>
      <c r="R9" s="6"/>
    </row>
    <row r="10" spans="1:19" ht="18.75" customHeight="1" x14ac:dyDescent="0.2">
      <c r="B10" s="13">
        <f>+B9+1</f>
        <v>2</v>
      </c>
      <c r="C10" s="14">
        <f t="shared" si="2"/>
        <v>1020.1</v>
      </c>
      <c r="D10" s="14">
        <f t="shared" si="3"/>
        <v>146894.40000000002</v>
      </c>
      <c r="E10" s="15">
        <f t="shared" si="0"/>
        <v>0.98009999999999997</v>
      </c>
      <c r="F10" s="14">
        <f>+E10*D10</f>
        <v>143971.20144</v>
      </c>
      <c r="H10" s="13">
        <f t="shared" ref="H10:H22" si="6">+H9+1</f>
        <v>2</v>
      </c>
      <c r="I10" s="14">
        <f t="shared" ref="I10:I27" si="7">+I9*1.02</f>
        <v>0</v>
      </c>
      <c r="J10" s="14">
        <f t="shared" si="4"/>
        <v>0</v>
      </c>
      <c r="K10" s="15">
        <f t="shared" si="1"/>
        <v>0.98009999999999997</v>
      </c>
      <c r="L10" s="14">
        <f t="shared" si="5"/>
        <v>0</v>
      </c>
      <c r="M10" s="6"/>
      <c r="N10" s="54" t="s">
        <v>15</v>
      </c>
      <c r="O10" s="57" t="str">
        <f>+IF(O8&lt;O9,"Si","No")</f>
        <v>Si</v>
      </c>
      <c r="P10" s="6"/>
      <c r="S10" s="17"/>
    </row>
    <row r="11" spans="1:19" ht="12.75" customHeight="1" x14ac:dyDescent="0.2">
      <c r="B11" s="13">
        <f t="shared" ref="B11:B27" si="8">+B10+1</f>
        <v>3</v>
      </c>
      <c r="C11" s="14">
        <f t="shared" si="2"/>
        <v>1030.3009999999999</v>
      </c>
      <c r="D11" s="14">
        <f t="shared" si="3"/>
        <v>148363.34399999998</v>
      </c>
      <c r="E11" s="15">
        <f t="shared" si="0"/>
        <v>0.97029899999999991</v>
      </c>
      <c r="F11" s="14">
        <f t="shared" ref="F11:F27" si="9">+E11*D11</f>
        <v>143956.80431985596</v>
      </c>
      <c r="H11" s="13">
        <f t="shared" si="6"/>
        <v>3</v>
      </c>
      <c r="I11" s="14">
        <f t="shared" si="7"/>
        <v>0</v>
      </c>
      <c r="J11" s="14">
        <f t="shared" si="4"/>
        <v>0</v>
      </c>
      <c r="K11" s="15">
        <f t="shared" si="1"/>
        <v>0.97029899999999991</v>
      </c>
      <c r="L11" s="14">
        <f t="shared" si="5"/>
        <v>0</v>
      </c>
      <c r="M11" s="6"/>
      <c r="N11" s="55"/>
      <c r="O11" s="58"/>
    </row>
    <row r="12" spans="1:19" ht="16.5" customHeight="1" thickBot="1" x14ac:dyDescent="0.25">
      <c r="B12" s="13">
        <f t="shared" si="8"/>
        <v>4</v>
      </c>
      <c r="C12" s="14">
        <f t="shared" si="2"/>
        <v>1040.60401</v>
      </c>
      <c r="D12" s="14">
        <f t="shared" si="3"/>
        <v>149846.97743999999</v>
      </c>
      <c r="E12" s="15">
        <f t="shared" si="0"/>
        <v>0.96059600999999994</v>
      </c>
      <c r="F12" s="14">
        <f t="shared" si="9"/>
        <v>143942.40863942399</v>
      </c>
      <c r="H12" s="13">
        <f t="shared" si="6"/>
        <v>4</v>
      </c>
      <c r="I12" s="14">
        <f t="shared" si="7"/>
        <v>0</v>
      </c>
      <c r="J12" s="14">
        <f t="shared" si="4"/>
        <v>0</v>
      </c>
      <c r="K12" s="15">
        <f t="shared" si="1"/>
        <v>0.96059600999999994</v>
      </c>
      <c r="L12" s="14">
        <f t="shared" si="5"/>
        <v>0</v>
      </c>
      <c r="M12" s="6"/>
      <c r="N12" s="56"/>
      <c r="O12" s="59"/>
      <c r="S12" s="17"/>
    </row>
    <row r="13" spans="1:19" ht="13.5" thickBot="1" x14ac:dyDescent="0.25">
      <c r="B13" s="13">
        <f t="shared" si="8"/>
        <v>5</v>
      </c>
      <c r="C13" s="14">
        <f t="shared" si="2"/>
        <v>1051.0100500999999</v>
      </c>
      <c r="D13" s="14">
        <f t="shared" si="3"/>
        <v>151345.44721439999</v>
      </c>
      <c r="E13" s="15">
        <f t="shared" si="0"/>
        <v>0.95099004989999991</v>
      </c>
      <c r="F13" s="14">
        <f t="shared" si="9"/>
        <v>143928.01439856004</v>
      </c>
      <c r="H13" s="13">
        <f t="shared" si="6"/>
        <v>5</v>
      </c>
      <c r="I13" s="14">
        <f t="shared" si="7"/>
        <v>0</v>
      </c>
      <c r="J13" s="14">
        <f t="shared" si="4"/>
        <v>0</v>
      </c>
      <c r="K13" s="15">
        <f t="shared" si="1"/>
        <v>0.95099004989999991</v>
      </c>
      <c r="L13" s="14">
        <f t="shared" si="5"/>
        <v>0</v>
      </c>
      <c r="M13" s="6"/>
    </row>
    <row r="14" spans="1:19" ht="13.5" thickBot="1" x14ac:dyDescent="0.25">
      <c r="B14" s="13">
        <f t="shared" si="8"/>
        <v>6</v>
      </c>
      <c r="C14" s="14">
        <f t="shared" si="2"/>
        <v>1061.5201506009998</v>
      </c>
      <c r="D14" s="14">
        <f t="shared" si="3"/>
        <v>152858.90168654398</v>
      </c>
      <c r="E14" s="15">
        <f t="shared" si="0"/>
        <v>0.94148014940099989</v>
      </c>
      <c r="F14" s="14">
        <f t="shared" si="9"/>
        <v>143913.62159712019</v>
      </c>
      <c r="H14" s="13">
        <f t="shared" si="6"/>
        <v>6</v>
      </c>
      <c r="I14" s="14">
        <f t="shared" si="7"/>
        <v>0</v>
      </c>
      <c r="J14" s="14">
        <f t="shared" si="4"/>
        <v>0</v>
      </c>
      <c r="K14" s="15">
        <f t="shared" si="1"/>
        <v>0.94148014940099989</v>
      </c>
      <c r="L14" s="14">
        <f t="shared" si="5"/>
        <v>0</v>
      </c>
      <c r="M14" s="6"/>
      <c r="N14" s="60" t="s">
        <v>16</v>
      </c>
      <c r="O14" s="61"/>
    </row>
    <row r="15" spans="1:19" x14ac:dyDescent="0.2">
      <c r="B15" s="13">
        <f t="shared" si="8"/>
        <v>7</v>
      </c>
      <c r="C15" s="14">
        <f t="shared" si="2"/>
        <v>1072.1353521070098</v>
      </c>
      <c r="D15" s="14">
        <f t="shared" si="3"/>
        <v>154387.49070340942</v>
      </c>
      <c r="E15" s="15">
        <f t="shared" si="0"/>
        <v>0.93206534790698992</v>
      </c>
      <c r="F15" s="14">
        <f t="shared" si="9"/>
        <v>143899.23023496047</v>
      </c>
      <c r="H15" s="13">
        <f t="shared" si="6"/>
        <v>7</v>
      </c>
      <c r="I15" s="14">
        <f t="shared" si="7"/>
        <v>0</v>
      </c>
      <c r="J15" s="14">
        <f t="shared" si="4"/>
        <v>0</v>
      </c>
      <c r="K15" s="15">
        <f t="shared" si="1"/>
        <v>0.93206534790698992</v>
      </c>
      <c r="L15" s="14">
        <f t="shared" si="5"/>
        <v>0</v>
      </c>
      <c r="M15" s="6"/>
      <c r="N15" s="18" t="s">
        <v>22</v>
      </c>
      <c r="O15" s="34">
        <f>+(F8+L8+F35+L35)/365</f>
        <v>394.52054794520546</v>
      </c>
    </row>
    <row r="16" spans="1:19" x14ac:dyDescent="0.2">
      <c r="B16" s="13">
        <f t="shared" si="8"/>
        <v>8</v>
      </c>
      <c r="C16" s="14">
        <f t="shared" si="2"/>
        <v>1082.8567056280799</v>
      </c>
      <c r="D16" s="14">
        <f t="shared" si="3"/>
        <v>155931.36561044352</v>
      </c>
      <c r="E16" s="15">
        <f t="shared" si="0"/>
        <v>0.92274469442791995</v>
      </c>
      <c r="F16" s="14">
        <f t="shared" si="9"/>
        <v>143884.84031193698</v>
      </c>
      <c r="H16" s="13">
        <f t="shared" si="6"/>
        <v>8</v>
      </c>
      <c r="I16" s="14">
        <f t="shared" si="7"/>
        <v>0</v>
      </c>
      <c r="J16" s="14">
        <f t="shared" si="4"/>
        <v>0</v>
      </c>
      <c r="K16" s="15">
        <f t="shared" si="1"/>
        <v>0.92274469442791995</v>
      </c>
      <c r="L16" s="14">
        <f t="shared" si="5"/>
        <v>0</v>
      </c>
      <c r="M16" s="6"/>
      <c r="N16" s="19" t="s">
        <v>37</v>
      </c>
      <c r="O16" s="41">
        <v>2.8299999999999999E-2</v>
      </c>
      <c r="S16" s="3"/>
    </row>
    <row r="17" spans="2:19" x14ac:dyDescent="0.2">
      <c r="B17" s="13">
        <f t="shared" si="8"/>
        <v>9</v>
      </c>
      <c r="C17" s="14">
        <f t="shared" si="2"/>
        <v>1093.6852726843608</v>
      </c>
      <c r="D17" s="14">
        <f t="shared" si="3"/>
        <v>157490.67926654796</v>
      </c>
      <c r="E17" s="15">
        <f t="shared" si="0"/>
        <v>0.91351724748364072</v>
      </c>
      <c r="F17" s="14">
        <f t="shared" si="9"/>
        <v>143870.45182790578</v>
      </c>
      <c r="H17" s="13">
        <f t="shared" si="6"/>
        <v>9</v>
      </c>
      <c r="I17" s="14">
        <f t="shared" si="7"/>
        <v>0</v>
      </c>
      <c r="J17" s="14">
        <f t="shared" si="4"/>
        <v>0</v>
      </c>
      <c r="K17" s="15">
        <f t="shared" si="1"/>
        <v>0.91351724748364072</v>
      </c>
      <c r="L17" s="14">
        <f t="shared" si="5"/>
        <v>0</v>
      </c>
      <c r="M17" s="6"/>
      <c r="N17" s="19" t="s">
        <v>17</v>
      </c>
      <c r="O17" s="36">
        <v>25</v>
      </c>
      <c r="S17" s="20"/>
    </row>
    <row r="18" spans="2:19" ht="13.5" thickBot="1" x14ac:dyDescent="0.25">
      <c r="B18" s="13">
        <f t="shared" si="8"/>
        <v>10</v>
      </c>
      <c r="C18" s="14">
        <f t="shared" si="2"/>
        <v>1104.6221254112045</v>
      </c>
      <c r="D18" s="14">
        <f t="shared" si="3"/>
        <v>159065.58605921344</v>
      </c>
      <c r="E18" s="15">
        <f t="shared" si="0"/>
        <v>0.9043820750088043</v>
      </c>
      <c r="F18" s="14">
        <f t="shared" si="9"/>
        <v>143856.064782723</v>
      </c>
      <c r="H18" s="13">
        <f t="shared" si="6"/>
        <v>10</v>
      </c>
      <c r="I18" s="14">
        <f t="shared" si="7"/>
        <v>0</v>
      </c>
      <c r="J18" s="14">
        <f t="shared" si="4"/>
        <v>0</v>
      </c>
      <c r="K18" s="15">
        <f t="shared" si="1"/>
        <v>0.9043820750088043</v>
      </c>
      <c r="L18" s="14">
        <f t="shared" si="5"/>
        <v>0</v>
      </c>
      <c r="M18" s="6"/>
      <c r="N18" s="21" t="s">
        <v>18</v>
      </c>
      <c r="O18" s="35">
        <f>+O17*O16*1000</f>
        <v>707.5</v>
      </c>
      <c r="S18" s="20"/>
    </row>
    <row r="19" spans="2:19" x14ac:dyDescent="0.2">
      <c r="B19" s="13">
        <f t="shared" si="8"/>
        <v>11</v>
      </c>
      <c r="C19" s="14">
        <f t="shared" si="2"/>
        <v>1115.6683466653164</v>
      </c>
      <c r="D19" s="14">
        <f t="shared" si="3"/>
        <v>160656.24191980556</v>
      </c>
      <c r="E19" s="15">
        <f t="shared" si="0"/>
        <v>0.89533825425871627</v>
      </c>
      <c r="F19" s="14">
        <f t="shared" si="9"/>
        <v>143841.67917624471</v>
      </c>
      <c r="H19" s="13">
        <f t="shared" si="6"/>
        <v>11</v>
      </c>
      <c r="I19" s="14">
        <f t="shared" si="7"/>
        <v>0</v>
      </c>
      <c r="J19" s="14">
        <f t="shared" si="4"/>
        <v>0</v>
      </c>
      <c r="K19" s="15">
        <f t="shared" si="1"/>
        <v>0.89533825425871627</v>
      </c>
      <c r="L19" s="14">
        <f t="shared" si="5"/>
        <v>0</v>
      </c>
      <c r="M19" s="6"/>
      <c r="N19" s="62" t="s">
        <v>19</v>
      </c>
      <c r="O19" s="65" t="str">
        <f>+IF(O15&lt;O18,"Si","No")</f>
        <v>Si</v>
      </c>
      <c r="S19" s="20"/>
    </row>
    <row r="20" spans="2:19" x14ac:dyDescent="0.2">
      <c r="B20" s="13">
        <f t="shared" si="8"/>
        <v>12</v>
      </c>
      <c r="C20" s="14">
        <f t="shared" si="2"/>
        <v>1126.8250301319697</v>
      </c>
      <c r="D20" s="14">
        <f t="shared" si="3"/>
        <v>162262.80433900363</v>
      </c>
      <c r="E20" s="15">
        <f t="shared" si="0"/>
        <v>0.88638487171612912</v>
      </c>
      <c r="F20" s="14">
        <f t="shared" si="9"/>
        <v>143827.29500832708</v>
      </c>
      <c r="H20" s="13">
        <f t="shared" si="6"/>
        <v>12</v>
      </c>
      <c r="I20" s="14">
        <f t="shared" si="7"/>
        <v>0</v>
      </c>
      <c r="J20" s="14">
        <f t="shared" si="4"/>
        <v>0</v>
      </c>
      <c r="K20" s="15">
        <f t="shared" si="1"/>
        <v>0.88638487171612912</v>
      </c>
      <c r="L20" s="14">
        <f t="shared" si="5"/>
        <v>0</v>
      </c>
      <c r="M20" s="6"/>
      <c r="N20" s="63"/>
      <c r="O20" s="66"/>
      <c r="P20" s="6"/>
    </row>
    <row r="21" spans="2:19" ht="13.5" thickBot="1" x14ac:dyDescent="0.25">
      <c r="B21" s="13">
        <f t="shared" si="8"/>
        <v>13</v>
      </c>
      <c r="C21" s="14">
        <f t="shared" si="2"/>
        <v>1138.0932804332895</v>
      </c>
      <c r="D21" s="14">
        <f t="shared" si="3"/>
        <v>163885.43238239369</v>
      </c>
      <c r="E21" s="15">
        <f t="shared" si="0"/>
        <v>0.87752102299896773</v>
      </c>
      <c r="F21" s="14">
        <f t="shared" si="9"/>
        <v>143812.91227882626</v>
      </c>
      <c r="H21" s="13">
        <f t="shared" si="6"/>
        <v>13</v>
      </c>
      <c r="I21" s="14">
        <f t="shared" si="7"/>
        <v>0</v>
      </c>
      <c r="J21" s="14">
        <f t="shared" si="4"/>
        <v>0</v>
      </c>
      <c r="K21" s="15">
        <f t="shared" si="1"/>
        <v>0.87752102299896773</v>
      </c>
      <c r="L21" s="14">
        <f t="shared" si="5"/>
        <v>0</v>
      </c>
      <c r="M21" s="6"/>
      <c r="N21" s="64"/>
      <c r="O21" s="67"/>
      <c r="P21" s="6"/>
    </row>
    <row r="22" spans="2:19" x14ac:dyDescent="0.2">
      <c r="B22" s="13">
        <f t="shared" si="8"/>
        <v>14</v>
      </c>
      <c r="C22" s="14">
        <f t="shared" si="2"/>
        <v>1149.4742132376223</v>
      </c>
      <c r="D22" s="14">
        <f t="shared" si="3"/>
        <v>165524.28670621762</v>
      </c>
      <c r="E22" s="15">
        <f t="shared" si="0"/>
        <v>0.86874581276897811</v>
      </c>
      <c r="F22" s="14">
        <f t="shared" si="9"/>
        <v>143798.53098759838</v>
      </c>
      <c r="H22" s="13">
        <f t="shared" si="6"/>
        <v>14</v>
      </c>
      <c r="I22" s="14">
        <f t="shared" si="7"/>
        <v>0</v>
      </c>
      <c r="J22" s="14">
        <f t="shared" si="4"/>
        <v>0</v>
      </c>
      <c r="K22" s="15">
        <f t="shared" si="1"/>
        <v>0.86874581276897811</v>
      </c>
      <c r="L22" s="14">
        <f t="shared" si="5"/>
        <v>0</v>
      </c>
      <c r="M22" s="6"/>
      <c r="N22" s="6"/>
      <c r="O22" s="6"/>
      <c r="P22" s="6"/>
    </row>
    <row r="23" spans="2:19" x14ac:dyDescent="0.2">
      <c r="B23" s="13">
        <f t="shared" si="8"/>
        <v>15</v>
      </c>
      <c r="C23" s="14">
        <f t="shared" si="2"/>
        <v>1160.9689553699984</v>
      </c>
      <c r="D23" s="14">
        <f t="shared" si="3"/>
        <v>167179.52957327978</v>
      </c>
      <c r="E23" s="15">
        <f t="shared" si="0"/>
        <v>0.86005835464128833</v>
      </c>
      <c r="F23" s="14">
        <f t="shared" si="9"/>
        <v>143784.15113449961</v>
      </c>
      <c r="H23" s="13">
        <f>+H22+1</f>
        <v>15</v>
      </c>
      <c r="I23" s="14">
        <f t="shared" si="7"/>
        <v>0</v>
      </c>
      <c r="J23" s="14">
        <f t="shared" si="4"/>
        <v>0</v>
      </c>
      <c r="K23" s="15">
        <f t="shared" si="1"/>
        <v>0.86005835464128833</v>
      </c>
      <c r="L23" s="14">
        <f t="shared" si="5"/>
        <v>0</v>
      </c>
      <c r="M23" s="6"/>
      <c r="N23" s="6"/>
      <c r="O23" s="6"/>
      <c r="P23" s="6"/>
    </row>
    <row r="24" spans="2:19" x14ac:dyDescent="0.2">
      <c r="B24" s="13">
        <f t="shared" si="8"/>
        <v>16</v>
      </c>
      <c r="C24" s="14">
        <f t="shared" si="2"/>
        <v>1172.5786449236984</v>
      </c>
      <c r="D24" s="14">
        <f t="shared" si="3"/>
        <v>168851.32486901258</v>
      </c>
      <c r="E24" s="15">
        <f t="shared" si="0"/>
        <v>0.85145777109487542</v>
      </c>
      <c r="F24" s="14">
        <f t="shared" si="9"/>
        <v>143769.77271938615</v>
      </c>
      <c r="H24" s="13">
        <f>+H23+1</f>
        <v>16</v>
      </c>
      <c r="I24" s="14">
        <f t="shared" si="7"/>
        <v>0</v>
      </c>
      <c r="J24" s="14">
        <f t="shared" si="4"/>
        <v>0</v>
      </c>
      <c r="K24" s="15">
        <f t="shared" si="1"/>
        <v>0.85145777109487542</v>
      </c>
      <c r="L24" s="14">
        <f t="shared" si="5"/>
        <v>0</v>
      </c>
      <c r="M24" s="6"/>
      <c r="N24" s="31" t="s">
        <v>30</v>
      </c>
      <c r="O24" s="31">
        <f>+K28+E28+E55+K55</f>
        <v>2877265.6409025425</v>
      </c>
      <c r="P24" s="6"/>
    </row>
    <row r="25" spans="2:19" x14ac:dyDescent="0.2">
      <c r="B25" s="13">
        <f t="shared" si="8"/>
        <v>17</v>
      </c>
      <c r="C25" s="14">
        <f t="shared" si="2"/>
        <v>1184.3044313729354</v>
      </c>
      <c r="D25" s="14">
        <f t="shared" si="3"/>
        <v>170539.83811770269</v>
      </c>
      <c r="E25" s="15">
        <f t="shared" si="0"/>
        <v>0.84294319338392665</v>
      </c>
      <c r="F25" s="14">
        <f t="shared" si="9"/>
        <v>143755.3957421142</v>
      </c>
      <c r="H25" s="13">
        <f>+H24+1</f>
        <v>17</v>
      </c>
      <c r="I25" s="14">
        <f t="shared" si="7"/>
        <v>0</v>
      </c>
      <c r="J25" s="14">
        <f t="shared" si="4"/>
        <v>0</v>
      </c>
      <c r="K25" s="15">
        <f t="shared" si="1"/>
        <v>0.84294319338392665</v>
      </c>
      <c r="L25" s="14">
        <f t="shared" si="5"/>
        <v>0</v>
      </c>
      <c r="M25" s="6"/>
      <c r="N25" s="6"/>
      <c r="O25" s="6"/>
      <c r="P25" s="6"/>
    </row>
    <row r="26" spans="2:19" x14ac:dyDescent="0.2">
      <c r="B26" s="13">
        <f t="shared" si="8"/>
        <v>18</v>
      </c>
      <c r="C26" s="14">
        <f t="shared" si="2"/>
        <v>1196.1474756866646</v>
      </c>
      <c r="D26" s="14">
        <f t="shared" si="3"/>
        <v>172245.23649887971</v>
      </c>
      <c r="E26" s="15">
        <f t="shared" si="0"/>
        <v>0.83451376145008738</v>
      </c>
      <c r="F26" s="14">
        <f t="shared" si="9"/>
        <v>143741.02020253998</v>
      </c>
      <c r="H26" s="13">
        <f>+H25+1</f>
        <v>18</v>
      </c>
      <c r="I26" s="14">
        <f t="shared" si="7"/>
        <v>0</v>
      </c>
      <c r="J26" s="14">
        <f t="shared" si="4"/>
        <v>0</v>
      </c>
      <c r="K26" s="15">
        <f t="shared" si="1"/>
        <v>0.83451376145008738</v>
      </c>
      <c r="L26" s="14">
        <f t="shared" si="5"/>
        <v>0</v>
      </c>
      <c r="M26" s="6"/>
      <c r="S26" s="3"/>
    </row>
    <row r="27" spans="2:19" ht="16.5" customHeight="1" x14ac:dyDescent="0.2">
      <c r="B27" s="13">
        <f t="shared" si="8"/>
        <v>19</v>
      </c>
      <c r="C27" s="14">
        <f t="shared" si="2"/>
        <v>1208.1089504435313</v>
      </c>
      <c r="D27" s="14">
        <f t="shared" si="3"/>
        <v>173967.6888638685</v>
      </c>
      <c r="E27" s="15">
        <f t="shared" si="0"/>
        <v>0.82616862383558642</v>
      </c>
      <c r="F27" s="14">
        <f t="shared" si="9"/>
        <v>143726.64610051972</v>
      </c>
      <c r="H27" s="13">
        <f>+H26+1</f>
        <v>19</v>
      </c>
      <c r="I27" s="14">
        <f t="shared" si="7"/>
        <v>0</v>
      </c>
      <c r="J27" s="14">
        <f t="shared" si="4"/>
        <v>0</v>
      </c>
      <c r="K27" s="15">
        <f t="shared" si="1"/>
        <v>0.82616862383558642</v>
      </c>
      <c r="L27" s="14">
        <f t="shared" si="5"/>
        <v>0</v>
      </c>
      <c r="M27" s="6"/>
    </row>
    <row r="28" spans="2:19" x14ac:dyDescent="0.2">
      <c r="B28" s="45" t="s">
        <v>8</v>
      </c>
      <c r="C28" s="45"/>
      <c r="D28" s="45"/>
      <c r="E28" s="46">
        <f>SUM(F8:F27)</f>
        <v>2877265.6409025425</v>
      </c>
      <c r="F28" s="47"/>
      <c r="H28" s="45" t="s">
        <v>27</v>
      </c>
      <c r="I28" s="45"/>
      <c r="J28" s="45"/>
      <c r="K28" s="46">
        <f>SUM(L8:L27)</f>
        <v>0</v>
      </c>
      <c r="L28" s="47"/>
      <c r="M28" s="22"/>
      <c r="S28" s="22"/>
    </row>
    <row r="29" spans="2:19" x14ac:dyDescent="0.2">
      <c r="E29" s="16"/>
      <c r="P29" s="23"/>
      <c r="S29" s="22"/>
    </row>
    <row r="30" spans="2:19" x14ac:dyDescent="0.2">
      <c r="M30" s="22"/>
    </row>
    <row r="31" spans="2:19" x14ac:dyDescent="0.2">
      <c r="B31" s="45" t="s">
        <v>34</v>
      </c>
      <c r="C31" s="45"/>
      <c r="D31" s="45"/>
      <c r="E31" s="45"/>
      <c r="F31" s="29">
        <v>0</v>
      </c>
      <c r="H31" s="45" t="s">
        <v>33</v>
      </c>
      <c r="I31" s="45"/>
      <c r="J31" s="45"/>
      <c r="K31" s="45"/>
      <c r="L31" s="29">
        <v>0</v>
      </c>
      <c r="S31" s="22"/>
    </row>
    <row r="32" spans="2:19" ht="27" customHeight="1" x14ac:dyDescent="0.2">
      <c r="B32" s="42" t="s">
        <v>36</v>
      </c>
      <c r="C32" s="43"/>
      <c r="D32" s="43"/>
      <c r="E32" s="44"/>
      <c r="F32" s="32">
        <v>0.02</v>
      </c>
      <c r="H32" s="42" t="s">
        <v>36</v>
      </c>
      <c r="I32" s="43"/>
      <c r="J32" s="43"/>
      <c r="K32" s="44"/>
      <c r="L32" s="32">
        <f>+F32</f>
        <v>0.02</v>
      </c>
      <c r="M32" s="11"/>
      <c r="S32" s="22"/>
    </row>
    <row r="33" spans="2:19" x14ac:dyDescent="0.2">
      <c r="B33" s="48" t="s">
        <v>20</v>
      </c>
      <c r="C33" s="49"/>
      <c r="D33" s="49"/>
      <c r="E33" s="49"/>
      <c r="F33" s="50"/>
      <c r="H33" s="48" t="s">
        <v>21</v>
      </c>
      <c r="I33" s="49"/>
      <c r="J33" s="49"/>
      <c r="K33" s="49"/>
      <c r="L33" s="50"/>
      <c r="M33" s="3"/>
    </row>
    <row r="34" spans="2:19" x14ac:dyDescent="0.2">
      <c r="B34" s="12" t="s">
        <v>0</v>
      </c>
      <c r="C34" s="12" t="s">
        <v>1</v>
      </c>
      <c r="D34" s="12" t="s">
        <v>5</v>
      </c>
      <c r="E34" s="12" t="s">
        <v>3</v>
      </c>
      <c r="F34" s="12" t="s">
        <v>6</v>
      </c>
      <c r="G34" s="3"/>
      <c r="H34" s="12" t="s">
        <v>0</v>
      </c>
      <c r="I34" s="12" t="s">
        <v>1</v>
      </c>
      <c r="J34" s="12" t="s">
        <v>5</v>
      </c>
      <c r="K34" s="12" t="s">
        <v>3</v>
      </c>
      <c r="L34" s="12" t="s">
        <v>6</v>
      </c>
      <c r="M34" s="3"/>
      <c r="S34" s="22"/>
    </row>
    <row r="35" spans="2:19" x14ac:dyDescent="0.2">
      <c r="B35" s="13">
        <v>0</v>
      </c>
      <c r="C35" s="30">
        <v>0</v>
      </c>
      <c r="D35" s="14">
        <f>+C35*$F$31*12</f>
        <v>0</v>
      </c>
      <c r="E35" s="15">
        <f t="shared" ref="E35:E54" si="10">+POWER((1-$F$5),B35)</f>
        <v>1</v>
      </c>
      <c r="F35" s="14">
        <f>+E35*D35</f>
        <v>0</v>
      </c>
      <c r="G35" s="16"/>
      <c r="H35" s="13">
        <v>0</v>
      </c>
      <c r="I35" s="30">
        <v>0</v>
      </c>
      <c r="J35" s="14">
        <f>+I35*$L$31*12</f>
        <v>0</v>
      </c>
      <c r="K35" s="15">
        <f t="shared" ref="K35:K54" si="11">+POWER((1-$F$5),H35)</f>
        <v>1</v>
      </c>
      <c r="L35" s="14">
        <f>+K35*J35</f>
        <v>0</v>
      </c>
      <c r="M35" s="6"/>
      <c r="S35" s="22"/>
    </row>
    <row r="36" spans="2:19" x14ac:dyDescent="0.2">
      <c r="B36" s="13">
        <f>+B35+1</f>
        <v>1</v>
      </c>
      <c r="C36" s="14">
        <f>+C35*1.02</f>
        <v>0</v>
      </c>
      <c r="D36" s="14">
        <f t="shared" ref="D36:D54" si="12">+C36*$F$31*12</f>
        <v>0</v>
      </c>
      <c r="E36" s="15">
        <f t="shared" si="10"/>
        <v>0.99</v>
      </c>
      <c r="F36" s="14">
        <f t="shared" ref="F36:F54" si="13">+E36*D36</f>
        <v>0</v>
      </c>
      <c r="H36" s="13">
        <f>+H35+1</f>
        <v>1</v>
      </c>
      <c r="I36" s="14">
        <f>+I35*1.02</f>
        <v>0</v>
      </c>
      <c r="J36" s="14">
        <f t="shared" ref="J36:J54" si="14">+I36*$L$31*12</f>
        <v>0</v>
      </c>
      <c r="K36" s="15">
        <f t="shared" si="11"/>
        <v>0.99</v>
      </c>
      <c r="L36" s="14">
        <f t="shared" ref="L36:L54" si="15">+K36*J36</f>
        <v>0</v>
      </c>
      <c r="M36" s="6"/>
    </row>
    <row r="37" spans="2:19" x14ac:dyDescent="0.2">
      <c r="B37" s="13">
        <f t="shared" ref="B37:B53" si="16">+B36+1</f>
        <v>2</v>
      </c>
      <c r="C37" s="14">
        <f t="shared" ref="C37:C54" si="17">+C36*1.02</f>
        <v>0</v>
      </c>
      <c r="D37" s="14">
        <f t="shared" si="12"/>
        <v>0</v>
      </c>
      <c r="E37" s="15">
        <f t="shared" si="10"/>
        <v>0.98009999999999997</v>
      </c>
      <c r="F37" s="14">
        <f t="shared" si="13"/>
        <v>0</v>
      </c>
      <c r="H37" s="13">
        <f t="shared" ref="H37:H49" si="18">+H36+1</f>
        <v>2</v>
      </c>
      <c r="I37" s="14">
        <f t="shared" ref="I37:I54" si="19">+I36*1.02</f>
        <v>0</v>
      </c>
      <c r="J37" s="14">
        <f t="shared" si="14"/>
        <v>0</v>
      </c>
      <c r="K37" s="15">
        <f t="shared" si="11"/>
        <v>0.98009999999999997</v>
      </c>
      <c r="L37" s="14">
        <f t="shared" si="15"/>
        <v>0</v>
      </c>
      <c r="M37" s="6"/>
      <c r="S37" s="22"/>
    </row>
    <row r="38" spans="2:19" x14ac:dyDescent="0.2">
      <c r="B38" s="13">
        <f t="shared" si="16"/>
        <v>3</v>
      </c>
      <c r="C38" s="14">
        <f t="shared" si="17"/>
        <v>0</v>
      </c>
      <c r="D38" s="14">
        <f t="shared" si="12"/>
        <v>0</v>
      </c>
      <c r="E38" s="15">
        <f t="shared" si="10"/>
        <v>0.97029899999999991</v>
      </c>
      <c r="F38" s="14">
        <f t="shared" si="13"/>
        <v>0</v>
      </c>
      <c r="H38" s="13">
        <f t="shared" si="18"/>
        <v>3</v>
      </c>
      <c r="I38" s="14">
        <f t="shared" si="19"/>
        <v>0</v>
      </c>
      <c r="J38" s="14">
        <f t="shared" si="14"/>
        <v>0</v>
      </c>
      <c r="K38" s="15">
        <f t="shared" si="11"/>
        <v>0.97029899999999991</v>
      </c>
      <c r="L38" s="14">
        <f t="shared" si="15"/>
        <v>0</v>
      </c>
      <c r="M38" s="6"/>
      <c r="N38" s="6"/>
      <c r="O38" s="6"/>
      <c r="P38" s="6"/>
      <c r="S38" s="22"/>
    </row>
    <row r="39" spans="2:19" x14ac:dyDescent="0.2">
      <c r="B39" s="13">
        <f t="shared" si="16"/>
        <v>4</v>
      </c>
      <c r="C39" s="14">
        <f t="shared" si="17"/>
        <v>0</v>
      </c>
      <c r="D39" s="14">
        <f t="shared" si="12"/>
        <v>0</v>
      </c>
      <c r="E39" s="15">
        <f t="shared" si="10"/>
        <v>0.96059600999999994</v>
      </c>
      <c r="F39" s="14">
        <f t="shared" si="13"/>
        <v>0</v>
      </c>
      <c r="H39" s="13">
        <f t="shared" si="18"/>
        <v>4</v>
      </c>
      <c r="I39" s="14">
        <f t="shared" si="19"/>
        <v>0</v>
      </c>
      <c r="J39" s="14">
        <f t="shared" si="14"/>
        <v>0</v>
      </c>
      <c r="K39" s="15">
        <f t="shared" si="11"/>
        <v>0.96059600999999994</v>
      </c>
      <c r="L39" s="14">
        <f t="shared" si="15"/>
        <v>0</v>
      </c>
      <c r="M39" s="6"/>
    </row>
    <row r="40" spans="2:19" x14ac:dyDescent="0.2">
      <c r="B40" s="13">
        <f t="shared" si="16"/>
        <v>5</v>
      </c>
      <c r="C40" s="14">
        <f t="shared" si="17"/>
        <v>0</v>
      </c>
      <c r="D40" s="14">
        <f t="shared" si="12"/>
        <v>0</v>
      </c>
      <c r="E40" s="15">
        <f t="shared" si="10"/>
        <v>0.95099004989999991</v>
      </c>
      <c r="F40" s="14">
        <f t="shared" si="13"/>
        <v>0</v>
      </c>
      <c r="H40" s="13">
        <f t="shared" si="18"/>
        <v>5</v>
      </c>
      <c r="I40" s="14">
        <f t="shared" si="19"/>
        <v>0</v>
      </c>
      <c r="J40" s="14">
        <f t="shared" si="14"/>
        <v>0</v>
      </c>
      <c r="K40" s="15">
        <f t="shared" si="11"/>
        <v>0.95099004989999991</v>
      </c>
      <c r="L40" s="14">
        <f t="shared" si="15"/>
        <v>0</v>
      </c>
      <c r="M40" s="6"/>
    </row>
    <row r="41" spans="2:19" x14ac:dyDescent="0.2">
      <c r="B41" s="13">
        <f t="shared" si="16"/>
        <v>6</v>
      </c>
      <c r="C41" s="14">
        <f t="shared" si="17"/>
        <v>0</v>
      </c>
      <c r="D41" s="14">
        <f t="shared" si="12"/>
        <v>0</v>
      </c>
      <c r="E41" s="15">
        <f t="shared" si="10"/>
        <v>0.94148014940099989</v>
      </c>
      <c r="F41" s="14">
        <f t="shared" si="13"/>
        <v>0</v>
      </c>
      <c r="H41" s="13">
        <f t="shared" si="18"/>
        <v>6</v>
      </c>
      <c r="I41" s="14">
        <f t="shared" si="19"/>
        <v>0</v>
      </c>
      <c r="J41" s="14">
        <f t="shared" si="14"/>
        <v>0</v>
      </c>
      <c r="K41" s="15">
        <f t="shared" si="11"/>
        <v>0.94148014940099989</v>
      </c>
      <c r="L41" s="14">
        <f t="shared" si="15"/>
        <v>0</v>
      </c>
      <c r="M41" s="6"/>
    </row>
    <row r="42" spans="2:19" x14ac:dyDescent="0.2">
      <c r="B42" s="13">
        <f t="shared" si="16"/>
        <v>7</v>
      </c>
      <c r="C42" s="14">
        <f t="shared" si="17"/>
        <v>0</v>
      </c>
      <c r="D42" s="14">
        <f t="shared" si="12"/>
        <v>0</v>
      </c>
      <c r="E42" s="15">
        <f t="shared" si="10"/>
        <v>0.93206534790698992</v>
      </c>
      <c r="F42" s="14">
        <f t="shared" si="13"/>
        <v>0</v>
      </c>
      <c r="H42" s="13">
        <f t="shared" si="18"/>
        <v>7</v>
      </c>
      <c r="I42" s="14">
        <f t="shared" si="19"/>
        <v>0</v>
      </c>
      <c r="J42" s="14">
        <f t="shared" si="14"/>
        <v>0</v>
      </c>
      <c r="K42" s="15">
        <f t="shared" si="11"/>
        <v>0.93206534790698992</v>
      </c>
      <c r="L42" s="14">
        <f t="shared" si="15"/>
        <v>0</v>
      </c>
      <c r="M42" s="6"/>
    </row>
    <row r="43" spans="2:19" x14ac:dyDescent="0.2">
      <c r="B43" s="13">
        <f t="shared" si="16"/>
        <v>8</v>
      </c>
      <c r="C43" s="14">
        <f t="shared" si="17"/>
        <v>0</v>
      </c>
      <c r="D43" s="14">
        <f t="shared" si="12"/>
        <v>0</v>
      </c>
      <c r="E43" s="15">
        <f t="shared" si="10"/>
        <v>0.92274469442791995</v>
      </c>
      <c r="F43" s="14">
        <f t="shared" si="13"/>
        <v>0</v>
      </c>
      <c r="H43" s="13">
        <f t="shared" si="18"/>
        <v>8</v>
      </c>
      <c r="I43" s="14">
        <f t="shared" si="19"/>
        <v>0</v>
      </c>
      <c r="J43" s="14">
        <f t="shared" si="14"/>
        <v>0</v>
      </c>
      <c r="K43" s="15">
        <f t="shared" si="11"/>
        <v>0.92274469442791995</v>
      </c>
      <c r="L43" s="14">
        <f t="shared" si="15"/>
        <v>0</v>
      </c>
      <c r="M43" s="6"/>
    </row>
    <row r="44" spans="2:19" x14ac:dyDescent="0.2">
      <c r="B44" s="13">
        <f t="shared" si="16"/>
        <v>9</v>
      </c>
      <c r="C44" s="14">
        <f t="shared" si="17"/>
        <v>0</v>
      </c>
      <c r="D44" s="14">
        <f t="shared" si="12"/>
        <v>0</v>
      </c>
      <c r="E44" s="15">
        <f t="shared" si="10"/>
        <v>0.91351724748364072</v>
      </c>
      <c r="F44" s="14">
        <f t="shared" si="13"/>
        <v>0</v>
      </c>
      <c r="H44" s="13">
        <f t="shared" si="18"/>
        <v>9</v>
      </c>
      <c r="I44" s="14">
        <f t="shared" si="19"/>
        <v>0</v>
      </c>
      <c r="J44" s="14">
        <f t="shared" si="14"/>
        <v>0</v>
      </c>
      <c r="K44" s="15">
        <f t="shared" si="11"/>
        <v>0.91351724748364072</v>
      </c>
      <c r="L44" s="14">
        <f t="shared" si="15"/>
        <v>0</v>
      </c>
      <c r="M44" s="6"/>
    </row>
    <row r="45" spans="2:19" x14ac:dyDescent="0.2">
      <c r="B45" s="13">
        <f t="shared" si="16"/>
        <v>10</v>
      </c>
      <c r="C45" s="14">
        <f t="shared" si="17"/>
        <v>0</v>
      </c>
      <c r="D45" s="14">
        <f t="shared" si="12"/>
        <v>0</v>
      </c>
      <c r="E45" s="15">
        <f t="shared" si="10"/>
        <v>0.9043820750088043</v>
      </c>
      <c r="F45" s="14">
        <f t="shared" si="13"/>
        <v>0</v>
      </c>
      <c r="H45" s="13">
        <f t="shared" si="18"/>
        <v>10</v>
      </c>
      <c r="I45" s="14">
        <f t="shared" si="19"/>
        <v>0</v>
      </c>
      <c r="J45" s="14">
        <f t="shared" si="14"/>
        <v>0</v>
      </c>
      <c r="K45" s="15">
        <f t="shared" si="11"/>
        <v>0.9043820750088043</v>
      </c>
      <c r="L45" s="14">
        <f t="shared" si="15"/>
        <v>0</v>
      </c>
      <c r="M45" s="6"/>
    </row>
    <row r="46" spans="2:19" x14ac:dyDescent="0.2">
      <c r="B46" s="13">
        <f t="shared" si="16"/>
        <v>11</v>
      </c>
      <c r="C46" s="14">
        <f t="shared" si="17"/>
        <v>0</v>
      </c>
      <c r="D46" s="14">
        <f t="shared" si="12"/>
        <v>0</v>
      </c>
      <c r="E46" s="15">
        <f t="shared" si="10"/>
        <v>0.89533825425871627</v>
      </c>
      <c r="F46" s="14">
        <f t="shared" si="13"/>
        <v>0</v>
      </c>
      <c r="H46" s="13">
        <f t="shared" si="18"/>
        <v>11</v>
      </c>
      <c r="I46" s="14">
        <f t="shared" si="19"/>
        <v>0</v>
      </c>
      <c r="J46" s="14">
        <f t="shared" si="14"/>
        <v>0</v>
      </c>
      <c r="K46" s="15">
        <f t="shared" si="11"/>
        <v>0.89533825425871627</v>
      </c>
      <c r="L46" s="14">
        <f t="shared" si="15"/>
        <v>0</v>
      </c>
      <c r="M46" s="6"/>
    </row>
    <row r="47" spans="2:19" x14ac:dyDescent="0.2">
      <c r="B47" s="13">
        <f t="shared" si="16"/>
        <v>12</v>
      </c>
      <c r="C47" s="14">
        <f t="shared" si="17"/>
        <v>0</v>
      </c>
      <c r="D47" s="14">
        <f t="shared" si="12"/>
        <v>0</v>
      </c>
      <c r="E47" s="15">
        <f t="shared" si="10"/>
        <v>0.88638487171612912</v>
      </c>
      <c r="F47" s="14">
        <f t="shared" si="13"/>
        <v>0</v>
      </c>
      <c r="H47" s="13">
        <f t="shared" si="18"/>
        <v>12</v>
      </c>
      <c r="I47" s="14">
        <f t="shared" si="19"/>
        <v>0</v>
      </c>
      <c r="J47" s="14">
        <f t="shared" si="14"/>
        <v>0</v>
      </c>
      <c r="K47" s="15">
        <f t="shared" si="11"/>
        <v>0.88638487171612912</v>
      </c>
      <c r="L47" s="14">
        <f t="shared" si="15"/>
        <v>0</v>
      </c>
      <c r="M47" s="6"/>
    </row>
    <row r="48" spans="2:19" x14ac:dyDescent="0.2">
      <c r="B48" s="13">
        <f t="shared" si="16"/>
        <v>13</v>
      </c>
      <c r="C48" s="14">
        <f t="shared" si="17"/>
        <v>0</v>
      </c>
      <c r="D48" s="14">
        <f t="shared" si="12"/>
        <v>0</v>
      </c>
      <c r="E48" s="15">
        <f t="shared" si="10"/>
        <v>0.87752102299896773</v>
      </c>
      <c r="F48" s="14">
        <f t="shared" si="13"/>
        <v>0</v>
      </c>
      <c r="H48" s="13">
        <f t="shared" si="18"/>
        <v>13</v>
      </c>
      <c r="I48" s="14">
        <f t="shared" si="19"/>
        <v>0</v>
      </c>
      <c r="J48" s="14">
        <f t="shared" si="14"/>
        <v>0</v>
      </c>
      <c r="K48" s="15">
        <f t="shared" si="11"/>
        <v>0.87752102299896773</v>
      </c>
      <c r="L48" s="14">
        <f t="shared" si="15"/>
        <v>0</v>
      </c>
      <c r="M48" s="6"/>
    </row>
    <row r="49" spans="2:13" x14ac:dyDescent="0.2">
      <c r="B49" s="13">
        <f t="shared" si="16"/>
        <v>14</v>
      </c>
      <c r="C49" s="14">
        <f t="shared" si="17"/>
        <v>0</v>
      </c>
      <c r="D49" s="14">
        <f t="shared" si="12"/>
        <v>0</v>
      </c>
      <c r="E49" s="15">
        <f t="shared" si="10"/>
        <v>0.86874581276897811</v>
      </c>
      <c r="F49" s="14">
        <f t="shared" si="13"/>
        <v>0</v>
      </c>
      <c r="H49" s="13">
        <f t="shared" si="18"/>
        <v>14</v>
      </c>
      <c r="I49" s="14">
        <f t="shared" si="19"/>
        <v>0</v>
      </c>
      <c r="J49" s="14">
        <f t="shared" si="14"/>
        <v>0</v>
      </c>
      <c r="K49" s="15">
        <f t="shared" si="11"/>
        <v>0.86874581276897811</v>
      </c>
      <c r="L49" s="14">
        <f t="shared" si="15"/>
        <v>0</v>
      </c>
      <c r="M49" s="6"/>
    </row>
    <row r="50" spans="2:13" x14ac:dyDescent="0.2">
      <c r="B50" s="13">
        <f>+B49+1</f>
        <v>15</v>
      </c>
      <c r="C50" s="14">
        <f t="shared" si="17"/>
        <v>0</v>
      </c>
      <c r="D50" s="14">
        <f t="shared" si="12"/>
        <v>0</v>
      </c>
      <c r="E50" s="15">
        <f t="shared" si="10"/>
        <v>0.86005835464128833</v>
      </c>
      <c r="F50" s="14">
        <f t="shared" si="13"/>
        <v>0</v>
      </c>
      <c r="H50" s="13">
        <f>+H49+1</f>
        <v>15</v>
      </c>
      <c r="I50" s="14">
        <f t="shared" si="19"/>
        <v>0</v>
      </c>
      <c r="J50" s="14">
        <f t="shared" si="14"/>
        <v>0</v>
      </c>
      <c r="K50" s="15">
        <f t="shared" si="11"/>
        <v>0.86005835464128833</v>
      </c>
      <c r="L50" s="14">
        <f t="shared" si="15"/>
        <v>0</v>
      </c>
      <c r="M50" s="6"/>
    </row>
    <row r="51" spans="2:13" x14ac:dyDescent="0.2">
      <c r="B51" s="13">
        <f t="shared" si="16"/>
        <v>16</v>
      </c>
      <c r="C51" s="14">
        <f t="shared" si="17"/>
        <v>0</v>
      </c>
      <c r="D51" s="14">
        <f t="shared" si="12"/>
        <v>0</v>
      </c>
      <c r="E51" s="15">
        <f t="shared" si="10"/>
        <v>0.85145777109487542</v>
      </c>
      <c r="F51" s="14">
        <f t="shared" si="13"/>
        <v>0</v>
      </c>
      <c r="H51" s="13">
        <f>+H50+1</f>
        <v>16</v>
      </c>
      <c r="I51" s="14">
        <f t="shared" si="19"/>
        <v>0</v>
      </c>
      <c r="J51" s="14">
        <f t="shared" si="14"/>
        <v>0</v>
      </c>
      <c r="K51" s="15">
        <f t="shared" si="11"/>
        <v>0.85145777109487542</v>
      </c>
      <c r="L51" s="14">
        <f t="shared" si="15"/>
        <v>0</v>
      </c>
      <c r="M51" s="6"/>
    </row>
    <row r="52" spans="2:13" x14ac:dyDescent="0.2">
      <c r="B52" s="13">
        <f t="shared" si="16"/>
        <v>17</v>
      </c>
      <c r="C52" s="14">
        <f t="shared" si="17"/>
        <v>0</v>
      </c>
      <c r="D52" s="14">
        <f t="shared" si="12"/>
        <v>0</v>
      </c>
      <c r="E52" s="15">
        <f t="shared" si="10"/>
        <v>0.84294319338392665</v>
      </c>
      <c r="F52" s="14">
        <f t="shared" si="13"/>
        <v>0</v>
      </c>
      <c r="H52" s="13">
        <f>+H51+1</f>
        <v>17</v>
      </c>
      <c r="I52" s="14">
        <f t="shared" si="19"/>
        <v>0</v>
      </c>
      <c r="J52" s="14">
        <f t="shared" si="14"/>
        <v>0</v>
      </c>
      <c r="K52" s="15">
        <f t="shared" si="11"/>
        <v>0.84294319338392665</v>
      </c>
      <c r="L52" s="14">
        <f t="shared" si="15"/>
        <v>0</v>
      </c>
    </row>
    <row r="53" spans="2:13" x14ac:dyDescent="0.2">
      <c r="B53" s="13">
        <f t="shared" si="16"/>
        <v>18</v>
      </c>
      <c r="C53" s="14">
        <f t="shared" si="17"/>
        <v>0</v>
      </c>
      <c r="D53" s="14">
        <f t="shared" si="12"/>
        <v>0</v>
      </c>
      <c r="E53" s="15">
        <f t="shared" si="10"/>
        <v>0.83451376145008738</v>
      </c>
      <c r="F53" s="14">
        <f t="shared" si="13"/>
        <v>0</v>
      </c>
      <c r="H53" s="13">
        <f>+H52+1</f>
        <v>18</v>
      </c>
      <c r="I53" s="14">
        <f t="shared" si="19"/>
        <v>0</v>
      </c>
      <c r="J53" s="14">
        <f t="shared" si="14"/>
        <v>0</v>
      </c>
      <c r="K53" s="15">
        <f t="shared" si="11"/>
        <v>0.83451376145008738</v>
      </c>
      <c r="L53" s="14">
        <f t="shared" si="15"/>
        <v>0</v>
      </c>
    </row>
    <row r="54" spans="2:13" x14ac:dyDescent="0.2">
      <c r="B54" s="13">
        <f>+B53+1</f>
        <v>19</v>
      </c>
      <c r="C54" s="14">
        <f t="shared" si="17"/>
        <v>0</v>
      </c>
      <c r="D54" s="14">
        <f t="shared" si="12"/>
        <v>0</v>
      </c>
      <c r="E54" s="15">
        <f t="shared" si="10"/>
        <v>0.82616862383558642</v>
      </c>
      <c r="F54" s="14">
        <f t="shared" si="13"/>
        <v>0</v>
      </c>
      <c r="H54" s="13">
        <f>+H53+1</f>
        <v>19</v>
      </c>
      <c r="I54" s="14">
        <f t="shared" si="19"/>
        <v>0</v>
      </c>
      <c r="J54" s="14">
        <f t="shared" si="14"/>
        <v>0</v>
      </c>
      <c r="K54" s="15">
        <f t="shared" si="11"/>
        <v>0.82616862383558642</v>
      </c>
      <c r="L54" s="14">
        <f t="shared" si="15"/>
        <v>0</v>
      </c>
    </row>
    <row r="55" spans="2:13" x14ac:dyDescent="0.2">
      <c r="B55" s="45" t="s">
        <v>28</v>
      </c>
      <c r="C55" s="45"/>
      <c r="D55" s="45"/>
      <c r="E55" s="46">
        <f>SUM(F35:F54)</f>
        <v>0</v>
      </c>
      <c r="F55" s="47"/>
      <c r="H55" s="45" t="s">
        <v>29</v>
      </c>
      <c r="I55" s="45"/>
      <c r="J55" s="45"/>
      <c r="K55" s="46">
        <f>SUM(L35:L54)</f>
        <v>0</v>
      </c>
      <c r="L55" s="47"/>
    </row>
    <row r="56" spans="2:13" x14ac:dyDescent="0.2">
      <c r="E56" s="16"/>
    </row>
  </sheetData>
  <mergeCells count="27">
    <mergeCell ref="B1:L1"/>
    <mergeCell ref="N14:O14"/>
    <mergeCell ref="N19:N21"/>
    <mergeCell ref="O19:O21"/>
    <mergeCell ref="B5:E5"/>
    <mergeCell ref="H5:K5"/>
    <mergeCell ref="N5:O5"/>
    <mergeCell ref="B6:F6"/>
    <mergeCell ref="H6:L6"/>
    <mergeCell ref="N10:N12"/>
    <mergeCell ref="O10:O12"/>
    <mergeCell ref="H4:K4"/>
    <mergeCell ref="B31:E31"/>
    <mergeCell ref="H31:K31"/>
    <mergeCell ref="B33:F33"/>
    <mergeCell ref="H33:L33"/>
    <mergeCell ref="B28:D28"/>
    <mergeCell ref="E28:F28"/>
    <mergeCell ref="H28:J28"/>
    <mergeCell ref="K28:L28"/>
    <mergeCell ref="B4:E4"/>
    <mergeCell ref="B32:E32"/>
    <mergeCell ref="H32:K32"/>
    <mergeCell ref="B55:D55"/>
    <mergeCell ref="E55:F55"/>
    <mergeCell ref="H55:J55"/>
    <mergeCell ref="K55:L55"/>
  </mergeCells>
  <pageMargins left="0.74803149606299213" right="0.74803149606299213" top="0.98425196850393704" bottom="0.98425196850393704" header="0" footer="0"/>
  <pageSetup scale="7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DEMANDA M3 20 AÑOS</vt:lpstr>
      <vt:lpstr>'DEMANDA M3 20 AÑOS'!Área_de_impresión</vt:lpstr>
    </vt:vector>
  </TitlesOfParts>
  <Company>UPME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csotelo</dc:creator>
  <cp:lastModifiedBy>Luis Guillermo Torres Segura</cp:lastModifiedBy>
  <dcterms:created xsi:type="dcterms:W3CDTF">2013-06-27T21:22:28Z</dcterms:created>
  <dcterms:modified xsi:type="dcterms:W3CDTF">2025-03-31T20:45:39Z</dcterms:modified>
</cp:coreProperties>
</file>